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drawings/drawing68.xml" ContentType="application/vnd.openxmlformats-officedocument.drawing+xml"/>
  <Override PartName="/xl/charts/chart68.xml" ContentType="application/vnd.openxmlformats-officedocument.drawingml.chart+xml"/>
  <Override PartName="/xl/drawings/drawing69.xml" ContentType="application/vnd.openxmlformats-officedocument.drawing+xml"/>
  <Override PartName="/xl/charts/chart69.xml" ContentType="application/vnd.openxmlformats-officedocument.drawingml.chart+xml"/>
  <Override PartName="/xl/drawings/drawing70.xml" ContentType="application/vnd.openxmlformats-officedocument.drawing+xml"/>
  <Override PartName="/xl/charts/chart7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brian/Documents/Bangor RF &amp; CC/Cricket/2021-2022/Stats/"/>
    </mc:Choice>
  </mc:AlternateContent>
  <xr:revisionPtr revIDLastSave="0" documentId="13_ncr:1_{4D90550F-4CFB-CD40-8BA4-5477D21B01F1}" xr6:coauthVersionLast="47" xr6:coauthVersionMax="47" xr10:uidLastSave="{00000000-0000-0000-0000-000000000000}"/>
  <bookViews>
    <workbookView xWindow="0" yWindow="460" windowWidth="38400" windowHeight="21140" tabRatio="752" xr2:uid="{00000000-000D-0000-FFFF-FFFF00000000}"/>
  </bookViews>
  <sheets>
    <sheet name="Player Summary" sheetId="4" r:id="rId1"/>
    <sheet name="1" sheetId="384" r:id="rId2"/>
    <sheet name="2" sheetId="51" r:id="rId3"/>
    <sheet name="3" sheetId="412" r:id="rId4"/>
    <sheet name="4" sheetId="409" r:id="rId5"/>
    <sheet name="5" sheetId="407" r:id="rId6"/>
    <sheet name="6" sheetId="373" r:id="rId7"/>
    <sheet name="7" sheetId="396" r:id="rId8"/>
    <sheet name="8" sheetId="370" r:id="rId9"/>
    <sheet name="9" sheetId="375" r:id="rId10"/>
    <sheet name="10" sheetId="367" r:id="rId11"/>
    <sheet name="11" sheetId="363" r:id="rId12"/>
    <sheet name="12" sheetId="293" r:id="rId13"/>
    <sheet name="13" sheetId="402" r:id="rId14"/>
    <sheet name="14" sheetId="391" r:id="rId15"/>
    <sheet name="15" sheetId="374" r:id="rId16"/>
    <sheet name="16" sheetId="376" r:id="rId17"/>
    <sheet name="17" sheetId="393" r:id="rId18"/>
    <sheet name="18" sheetId="294" r:id="rId19"/>
    <sheet name="19" sheetId="379" r:id="rId20"/>
    <sheet name="20" sheetId="382" r:id="rId21"/>
    <sheet name="21" sheetId="394" r:id="rId22"/>
    <sheet name="22" sheetId="368" r:id="rId23"/>
    <sheet name="23" sheetId="369" r:id="rId24"/>
    <sheet name="24" sheetId="381" r:id="rId25"/>
    <sheet name="25" sheetId="380" r:id="rId26"/>
    <sheet name="26" sheetId="388" r:id="rId27"/>
    <sheet name="27" sheetId="371" r:id="rId28"/>
    <sheet name="28" sheetId="404" r:id="rId29"/>
    <sheet name="29" sheetId="365" r:id="rId30"/>
    <sheet name="30" sheetId="397" r:id="rId31"/>
    <sheet name="31" sheetId="399" r:id="rId32"/>
    <sheet name="32" sheetId="295" r:id="rId33"/>
    <sheet name="33" sheetId="389" r:id="rId34"/>
    <sheet name="34" sheetId="398" r:id="rId35"/>
    <sheet name="35" sheetId="364" r:id="rId36"/>
    <sheet name="36" sheetId="385" r:id="rId37"/>
    <sheet name="37" sheetId="387" r:id="rId38"/>
    <sheet name="38" sheetId="296" r:id="rId39"/>
    <sheet name="39" sheetId="395" r:id="rId40"/>
    <sheet name="40" sheetId="405" r:id="rId41"/>
    <sheet name="41" sheetId="410" r:id="rId42"/>
    <sheet name="42" sheetId="392" r:id="rId43"/>
    <sheet name="43" sheetId="366" r:id="rId44"/>
    <sheet name="44" sheetId="401" r:id="rId45"/>
    <sheet name="45" sheetId="297" r:id="rId46"/>
    <sheet name="46" sheetId="411" r:id="rId47"/>
    <sheet name="47" sheetId="298" r:id="rId48"/>
    <sheet name="48" sheetId="383" r:id="rId49"/>
    <sheet name="49" sheetId="378" r:id="rId50"/>
    <sheet name="50" sheetId="299" r:id="rId51"/>
    <sheet name="51" sheetId="386" r:id="rId52"/>
    <sheet name="52" sheetId="300" r:id="rId53"/>
    <sheet name="53" sheetId="413" r:id="rId54"/>
    <sheet name="54" sheetId="372" r:id="rId55"/>
    <sheet name="55" sheetId="403" r:id="rId56"/>
    <sheet name="56" sheetId="301" r:id="rId57"/>
    <sheet name="57" sheetId="303" r:id="rId58"/>
    <sheet name="58" sheetId="304" r:id="rId59"/>
    <sheet name="59" sheetId="400" r:id="rId60"/>
    <sheet name="60" sheetId="406" r:id="rId61"/>
    <sheet name="61" sheetId="408" r:id="rId62"/>
    <sheet name="62" sheetId="302" r:id="rId63"/>
    <sheet name="63" sheetId="377" r:id="rId64"/>
    <sheet name="64" sheetId="390" r:id="rId65"/>
    <sheet name="65" sheetId="340" r:id="rId66"/>
    <sheet name="66" sheetId="341" r:id="rId67"/>
    <sheet name="67" sheetId="342" r:id="rId68"/>
    <sheet name="68" sheetId="343" r:id="rId69"/>
    <sheet name="69" sheetId="344" r:id="rId70"/>
    <sheet name="70" sheetId="345" r:id="rId71"/>
  </sheets>
  <definedNames>
    <definedName name="_xlnm.Print_Area" localSheetId="1">'1'!$A$1:$AM$34</definedName>
    <definedName name="_xlnm.Print_Area" localSheetId="10">'10'!$A$1:$AM$34</definedName>
    <definedName name="_xlnm.Print_Area" localSheetId="11">'11'!$A$1:$AM$34</definedName>
    <definedName name="_xlnm.Print_Area" localSheetId="12">'12'!$A$1:$AM$34</definedName>
    <definedName name="_xlnm.Print_Area" localSheetId="13">'13'!$A$1:$AM$34</definedName>
    <definedName name="_xlnm.Print_Area" localSheetId="14">'14'!$A$1:$AM$34</definedName>
    <definedName name="_xlnm.Print_Area" localSheetId="15">'15'!$A$1:$AM$34</definedName>
    <definedName name="_xlnm.Print_Area" localSheetId="16">'16'!$A$1:$AM$34</definedName>
    <definedName name="_xlnm.Print_Area" localSheetId="17">'17'!$A$1:$AM$34</definedName>
    <definedName name="_xlnm.Print_Area" localSheetId="18">'18'!$A$1:$AM$34</definedName>
    <definedName name="_xlnm.Print_Area" localSheetId="19">'19'!$A$1:$AM$34</definedName>
    <definedName name="_xlnm.Print_Area" localSheetId="2">'2'!$A$1:$AM$34</definedName>
    <definedName name="_xlnm.Print_Area" localSheetId="20">'20'!$A$1:$AM$34</definedName>
    <definedName name="_xlnm.Print_Area" localSheetId="21">'21'!$A$1:$AM$34</definedName>
    <definedName name="_xlnm.Print_Area" localSheetId="22">'22'!$A$1:$AM$34</definedName>
    <definedName name="_xlnm.Print_Area" localSheetId="23">'23'!$A$1:$AM$34</definedName>
    <definedName name="_xlnm.Print_Area" localSheetId="24">'24'!$A$1:$AM$34</definedName>
    <definedName name="_xlnm.Print_Area" localSheetId="25">'25'!$A$1:$AM$34</definedName>
    <definedName name="_xlnm.Print_Area" localSheetId="26">'26'!$A$1:$AM$34</definedName>
    <definedName name="_xlnm.Print_Area" localSheetId="27">'27'!$A$1:$AM$34</definedName>
    <definedName name="_xlnm.Print_Area" localSheetId="28">'28'!$A$1:$AM$34</definedName>
    <definedName name="_xlnm.Print_Area" localSheetId="29">'29'!$A$1:$AM$34</definedName>
    <definedName name="_xlnm.Print_Area" localSheetId="3">'3'!$A$1:$AM$34</definedName>
    <definedName name="_xlnm.Print_Area" localSheetId="30">'30'!$A$1:$AM$34</definedName>
    <definedName name="_xlnm.Print_Area" localSheetId="31">'31'!$A$1:$AM$34</definedName>
    <definedName name="_xlnm.Print_Area" localSheetId="32">'32'!$A$1:$AM$34</definedName>
    <definedName name="_xlnm.Print_Area" localSheetId="33">'33'!$A$1:$AM$34</definedName>
    <definedName name="_xlnm.Print_Area" localSheetId="34">'34'!$A$1:$AM$34</definedName>
    <definedName name="_xlnm.Print_Area" localSheetId="35">'35'!$A$1:$AM$34</definedName>
    <definedName name="_xlnm.Print_Area" localSheetId="36">'36'!$A$1:$AM$34</definedName>
    <definedName name="_xlnm.Print_Area" localSheetId="37">'37'!$A$1:$AM$34</definedName>
    <definedName name="_xlnm.Print_Area" localSheetId="38">'38'!$A$1:$AM$34</definedName>
    <definedName name="_xlnm.Print_Area" localSheetId="39">'39'!$A$1:$AM$34</definedName>
    <definedName name="_xlnm.Print_Area" localSheetId="4">'4'!$A$1:$AM$34</definedName>
    <definedName name="_xlnm.Print_Area" localSheetId="40">'40'!$A$1:$AM$34</definedName>
    <definedName name="_xlnm.Print_Area" localSheetId="41">'41'!$A$1:$AM$34</definedName>
    <definedName name="_xlnm.Print_Area" localSheetId="42">'42'!$A$1:$AM$34</definedName>
    <definedName name="_xlnm.Print_Area" localSheetId="43">'43'!$A$1:$AM$34</definedName>
    <definedName name="_xlnm.Print_Area" localSheetId="44">'44'!$A$1:$AM$34</definedName>
    <definedName name="_xlnm.Print_Area" localSheetId="45">'45'!$A$1:$AM$34</definedName>
    <definedName name="_xlnm.Print_Area" localSheetId="46">'46'!$A$1:$AM$34</definedName>
    <definedName name="_xlnm.Print_Area" localSheetId="47">'47'!$A$1:$AM$34</definedName>
    <definedName name="_xlnm.Print_Area" localSheetId="48">'48'!$A$1:$AM$34</definedName>
    <definedName name="_xlnm.Print_Area" localSheetId="49">'49'!$A$1:$AM$34</definedName>
    <definedName name="_xlnm.Print_Area" localSheetId="5">'5'!$A$1:$AM$34</definedName>
    <definedName name="_xlnm.Print_Area" localSheetId="50">'50'!$A$1:$AM$34</definedName>
    <definedName name="_xlnm.Print_Area" localSheetId="51">'51'!$A$1:$AM$34</definedName>
    <definedName name="_xlnm.Print_Area" localSheetId="52">'52'!$A$1:$AM$34</definedName>
    <definedName name="_xlnm.Print_Area" localSheetId="53">'53'!$A$1:$AM$34</definedName>
    <definedName name="_xlnm.Print_Area" localSheetId="54">'54'!$A$1:$AM$34</definedName>
    <definedName name="_xlnm.Print_Area" localSheetId="55">'55'!$A$1:$AM$34</definedName>
    <definedName name="_xlnm.Print_Area" localSheetId="56">'56'!$A$1:$AM$34</definedName>
    <definedName name="_xlnm.Print_Area" localSheetId="57">'57'!$A$1:$AM$34</definedName>
    <definedName name="_xlnm.Print_Area" localSheetId="58">'58'!$A$1:$AM$34</definedName>
    <definedName name="_xlnm.Print_Area" localSheetId="59">'59'!$A$1:$AM$34</definedName>
    <definedName name="_xlnm.Print_Area" localSheetId="6">'6'!$A$1:$AM$34</definedName>
    <definedName name="_xlnm.Print_Area" localSheetId="60">'60'!$A$1:$AM$34</definedName>
    <definedName name="_xlnm.Print_Area" localSheetId="61">'61'!$A$1:$AM$34</definedName>
    <definedName name="_xlnm.Print_Area" localSheetId="62">'62'!$A$1:$AM$34</definedName>
    <definedName name="_xlnm.Print_Area" localSheetId="63">'63'!$A$1:$AM$34</definedName>
    <definedName name="_xlnm.Print_Area" localSheetId="64">'64'!$A$1:$AM$34</definedName>
    <definedName name="_xlnm.Print_Area" localSheetId="65">'65'!$A$1:$AM$34</definedName>
    <definedName name="_xlnm.Print_Area" localSheetId="66">'66'!$A$1:$AM$34</definedName>
    <definedName name="_xlnm.Print_Area" localSheetId="67">'67'!$A$1:$AM$34</definedName>
    <definedName name="_xlnm.Print_Area" localSheetId="68">'68'!$A$1:$AM$34</definedName>
    <definedName name="_xlnm.Print_Area" localSheetId="69">'69'!$A$1:$AM$34</definedName>
    <definedName name="_xlnm.Print_Area" localSheetId="7">'7'!$A$1:$AM$34</definedName>
    <definedName name="_xlnm.Print_Area" localSheetId="70">'70'!$A$1:$AM$34</definedName>
    <definedName name="_xlnm.Print_Area" localSheetId="8">'8'!$A$1:$AM$34</definedName>
    <definedName name="_xlnm.Print_Area" localSheetId="9">'9'!$A$1:$AM$34</definedName>
    <definedName name="_xlnm.Print_Area" localSheetId="0">'Player Summary'!$A$1:$AE$73</definedName>
    <definedName name="_xlnm.Print_Titles" localSheetId="0">'Player Summary'!$1:$3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34" i="413" l="1"/>
  <c r="AA34" i="413"/>
  <c r="V34" i="413"/>
  <c r="AB33" i="413"/>
  <c r="AA33" i="413"/>
  <c r="V33" i="413"/>
  <c r="V32" i="413"/>
  <c r="V31" i="413"/>
  <c r="V30" i="413"/>
  <c r="AA29" i="413"/>
  <c r="V29" i="413"/>
  <c r="V28" i="413"/>
  <c r="V27" i="413"/>
  <c r="V26" i="413"/>
  <c r="Z25" i="413"/>
  <c r="V25" i="413"/>
  <c r="Z24" i="413"/>
  <c r="V24" i="413"/>
  <c r="Z23" i="413"/>
  <c r="V23" i="413"/>
  <c r="Z22" i="413"/>
  <c r="V22" i="413"/>
  <c r="Z21" i="413"/>
  <c r="V21" i="413"/>
  <c r="Z20" i="413"/>
  <c r="V20" i="413"/>
  <c r="Z19" i="413"/>
  <c r="V19" i="413"/>
  <c r="Z18" i="413"/>
  <c r="V18" i="413"/>
  <c r="Z17" i="413"/>
  <c r="V17" i="413"/>
  <c r="Z16" i="413"/>
  <c r="V16" i="413"/>
  <c r="V15" i="413"/>
  <c r="AL14" i="413"/>
  <c r="AM14" i="413" s="1"/>
  <c r="V14" i="413"/>
  <c r="AL13" i="413"/>
  <c r="AM13" i="413" s="1"/>
  <c r="Y13" i="413"/>
  <c r="X13" i="413"/>
  <c r="W13" i="413"/>
  <c r="V13" i="413"/>
  <c r="AL12" i="413"/>
  <c r="AM12" i="413" s="1"/>
  <c r="V12" i="413"/>
  <c r="AL11" i="413"/>
  <c r="AM11" i="413" s="1"/>
  <c r="V11" i="413"/>
  <c r="AL10" i="413"/>
  <c r="AM10" i="413" s="1"/>
  <c r="V10" i="413"/>
  <c r="AL9" i="413"/>
  <c r="AM9" i="413" s="1"/>
  <c r="AG9" i="413"/>
  <c r="AA9" i="413" a="1"/>
  <c r="AA9" i="413" s="1"/>
  <c r="W9" i="413" a="1"/>
  <c r="W9" i="413" s="1"/>
  <c r="Y9" i="413" s="1"/>
  <c r="AF9" i="413" s="1"/>
  <c r="V9" i="413"/>
  <c r="AL8" i="413"/>
  <c r="AM8" i="413" s="1"/>
  <c r="V8" i="413"/>
  <c r="AL7" i="413"/>
  <c r="AM7" i="413" s="1"/>
  <c r="V7" i="413"/>
  <c r="AL6" i="413"/>
  <c r="AM6" i="413" s="1"/>
  <c r="V6" i="413"/>
  <c r="AL5" i="413"/>
  <c r="AM5" i="413" s="1"/>
  <c r="AI5" i="413"/>
  <c r="AH5" i="413" s="1"/>
  <c r="AA32" i="413" s="1"/>
  <c r="AG5" i="413"/>
  <c r="AF5" i="413"/>
  <c r="AE5" i="413"/>
  <c r="Y5" i="413"/>
  <c r="X5" i="413"/>
  <c r="AA23" i="413" s="1"/>
  <c r="W5" i="413"/>
  <c r="AA28" i="413" s="1"/>
  <c r="V5" i="413"/>
  <c r="AB34" i="412"/>
  <c r="AA34" i="412"/>
  <c r="V34" i="412"/>
  <c r="AB33" i="412"/>
  <c r="AA33" i="412"/>
  <c r="V33" i="412"/>
  <c r="V32" i="412"/>
  <c r="V31" i="412"/>
  <c r="V30" i="412"/>
  <c r="AA29" i="412"/>
  <c r="V29" i="412"/>
  <c r="V28" i="412"/>
  <c r="V27" i="412"/>
  <c r="V26" i="412"/>
  <c r="Z25" i="412"/>
  <c r="V25" i="412"/>
  <c r="Z24" i="412"/>
  <c r="V24" i="412"/>
  <c r="Z23" i="412"/>
  <c r="V23" i="412"/>
  <c r="Z22" i="412"/>
  <c r="V22" i="412"/>
  <c r="Z21" i="412"/>
  <c r="V21" i="412"/>
  <c r="Z20" i="412"/>
  <c r="V20" i="412"/>
  <c r="Z19" i="412"/>
  <c r="V19" i="412"/>
  <c r="Z18" i="412"/>
  <c r="V18" i="412"/>
  <c r="Z17" i="412"/>
  <c r="V17" i="412"/>
  <c r="Z16" i="412"/>
  <c r="V16" i="412"/>
  <c r="V15" i="412"/>
  <c r="AL14" i="412"/>
  <c r="AM14" i="412" s="1"/>
  <c r="V14" i="412"/>
  <c r="AL13" i="412"/>
  <c r="AM13" i="412" s="1"/>
  <c r="Y13" i="412"/>
  <c r="X13" i="412"/>
  <c r="W13" i="412"/>
  <c r="V13" i="412"/>
  <c r="AL12" i="412"/>
  <c r="AM12" i="412" s="1"/>
  <c r="V12" i="412"/>
  <c r="AL11" i="412"/>
  <c r="AM11" i="412" s="1"/>
  <c r="V11" i="412"/>
  <c r="AL10" i="412"/>
  <c r="AM10" i="412" s="1"/>
  <c r="V10" i="412"/>
  <c r="AL9" i="412"/>
  <c r="AM9" i="412" s="1"/>
  <c r="AG9" i="412"/>
  <c r="AA9" i="412" a="1"/>
  <c r="AA9" i="412" s="1"/>
  <c r="W9" i="412" a="1"/>
  <c r="W9" i="412" s="1"/>
  <c r="V9" i="412"/>
  <c r="AL8" i="412"/>
  <c r="AM8" i="412" s="1"/>
  <c r="V8" i="412"/>
  <c r="AL7" i="412"/>
  <c r="AM7" i="412" s="1"/>
  <c r="V7" i="412"/>
  <c r="AM6" i="412"/>
  <c r="AL6" i="412"/>
  <c r="V6" i="412"/>
  <c r="AL5" i="412"/>
  <c r="AM5" i="412" s="1"/>
  <c r="AI5" i="412"/>
  <c r="AH5" i="412" s="1"/>
  <c r="AA32" i="412" s="1"/>
  <c r="AG5" i="412"/>
  <c r="AF5" i="412"/>
  <c r="AA31" i="412" s="1"/>
  <c r="AE5" i="412"/>
  <c r="Y5" i="412"/>
  <c r="X5" i="412"/>
  <c r="AA23" i="412" s="1"/>
  <c r="W5" i="412"/>
  <c r="AA28" i="412" s="1"/>
  <c r="V5" i="412"/>
  <c r="AB34" i="411"/>
  <c r="AA34" i="411"/>
  <c r="V34" i="411"/>
  <c r="AB33" i="411"/>
  <c r="AA33" i="411"/>
  <c r="V33" i="411"/>
  <c r="V32" i="411"/>
  <c r="V31" i="411"/>
  <c r="V30" i="411"/>
  <c r="AA29" i="411"/>
  <c r="V29" i="411"/>
  <c r="V28" i="411"/>
  <c r="V27" i="411"/>
  <c r="V26" i="411"/>
  <c r="Z25" i="411"/>
  <c r="V25" i="411"/>
  <c r="Z24" i="411"/>
  <c r="V24" i="411"/>
  <c r="Z23" i="411"/>
  <c r="V23" i="411"/>
  <c r="Z22" i="411"/>
  <c r="V22" i="411"/>
  <c r="Z21" i="411"/>
  <c r="V21" i="411"/>
  <c r="Z20" i="411"/>
  <c r="V20" i="411"/>
  <c r="Z19" i="411"/>
  <c r="V19" i="411"/>
  <c r="Z18" i="411"/>
  <c r="V18" i="411"/>
  <c r="Z17" i="411"/>
  <c r="V17" i="411"/>
  <c r="Z16" i="411"/>
  <c r="V16" i="411"/>
  <c r="V15" i="411"/>
  <c r="AM14" i="411"/>
  <c r="AL14" i="411"/>
  <c r="V14" i="411"/>
  <c r="AL13" i="411"/>
  <c r="AM13" i="411" s="1"/>
  <c r="Y13" i="411"/>
  <c r="X13" i="411"/>
  <c r="W13" i="411"/>
  <c r="V13" i="411"/>
  <c r="AL12" i="411"/>
  <c r="AM12" i="411" s="1"/>
  <c r="V12" i="411"/>
  <c r="AL11" i="411"/>
  <c r="AM11" i="411" s="1"/>
  <c r="V11" i="411"/>
  <c r="AL10" i="411"/>
  <c r="AM10" i="411" s="1"/>
  <c r="V10" i="411"/>
  <c r="AL9" i="411"/>
  <c r="AM9" i="411" s="1"/>
  <c r="AG9" i="411"/>
  <c r="AA9" i="411" a="1"/>
  <c r="AA9" i="411" s="1"/>
  <c r="W9" i="411" a="1"/>
  <c r="W9" i="411" s="1"/>
  <c r="Y9" i="411" s="1"/>
  <c r="AF9" i="411" s="1"/>
  <c r="V9" i="411"/>
  <c r="AL8" i="411"/>
  <c r="AM8" i="411" s="1"/>
  <c r="V8" i="411"/>
  <c r="AL7" i="411"/>
  <c r="AM7" i="411" s="1"/>
  <c r="V7" i="411"/>
  <c r="AL6" i="411"/>
  <c r="AM6" i="411" s="1"/>
  <c r="V6" i="411"/>
  <c r="AL5" i="411"/>
  <c r="AM5" i="411" s="1"/>
  <c r="AI5" i="411"/>
  <c r="AH5" i="411" s="1"/>
  <c r="AA32" i="411" s="1"/>
  <c r="AG5" i="411"/>
  <c r="AF5" i="411"/>
  <c r="AA31" i="411" s="1"/>
  <c r="AE5" i="411"/>
  <c r="Y5" i="411"/>
  <c r="X5" i="411"/>
  <c r="Z5" i="411" s="1"/>
  <c r="AA30" i="411" s="1"/>
  <c r="W5" i="411"/>
  <c r="AA28" i="411" s="1"/>
  <c r="V5" i="411"/>
  <c r="AB34" i="410"/>
  <c r="AA34" i="410"/>
  <c r="V34" i="410"/>
  <c r="AB33" i="410"/>
  <c r="AA33" i="410"/>
  <c r="V33" i="410"/>
  <c r="V32" i="410"/>
  <c r="V31" i="410"/>
  <c r="V30" i="410"/>
  <c r="AA29" i="410"/>
  <c r="V29" i="410"/>
  <c r="V28" i="410"/>
  <c r="V27" i="410"/>
  <c r="V26" i="410"/>
  <c r="Z25" i="410"/>
  <c r="V25" i="410"/>
  <c r="Z24" i="410"/>
  <c r="V24" i="410"/>
  <c r="Z23" i="410"/>
  <c r="V23" i="410"/>
  <c r="Z22" i="410"/>
  <c r="V22" i="410"/>
  <c r="Z21" i="410"/>
  <c r="V21" i="410"/>
  <c r="Z20" i="410"/>
  <c r="V20" i="410"/>
  <c r="Z19" i="410"/>
  <c r="V19" i="410"/>
  <c r="Z18" i="410"/>
  <c r="V18" i="410"/>
  <c r="Z17" i="410"/>
  <c r="V17" i="410"/>
  <c r="Z16" i="410"/>
  <c r="V16" i="410"/>
  <c r="V15" i="410"/>
  <c r="AM14" i="410"/>
  <c r="AL14" i="410"/>
  <c r="V14" i="410"/>
  <c r="AL13" i="410"/>
  <c r="AM13" i="410" s="1"/>
  <c r="Y13" i="410"/>
  <c r="X13" i="410"/>
  <c r="W13" i="410"/>
  <c r="V13" i="410"/>
  <c r="AL12" i="410"/>
  <c r="AM12" i="410" s="1"/>
  <c r="V12" i="410"/>
  <c r="AM11" i="410"/>
  <c r="AL11" i="410"/>
  <c r="V11" i="410"/>
  <c r="AL10" i="410"/>
  <c r="AM10" i="410" s="1"/>
  <c r="V10" i="410"/>
  <c r="AL9" i="410"/>
  <c r="AM9" i="410" s="1"/>
  <c r="AG9" i="410"/>
  <c r="AA9" i="410" a="1"/>
  <c r="AA9" i="410" s="1"/>
  <c r="W9" i="410" a="1"/>
  <c r="W9" i="410" s="1"/>
  <c r="V9" i="410"/>
  <c r="AL8" i="410"/>
  <c r="AM8" i="410" s="1"/>
  <c r="V8" i="410"/>
  <c r="AL7" i="410"/>
  <c r="AM7" i="410" s="1"/>
  <c r="V7" i="410"/>
  <c r="AM6" i="410"/>
  <c r="AL6" i="410"/>
  <c r="V6" i="410"/>
  <c r="AL5" i="410"/>
  <c r="AM5" i="410" s="1"/>
  <c r="AI5" i="410"/>
  <c r="AH5" i="410" s="1"/>
  <c r="AA32" i="410" s="1"/>
  <c r="AG5" i="410"/>
  <c r="AF5" i="410"/>
  <c r="AA31" i="410" s="1"/>
  <c r="AE5" i="410"/>
  <c r="Y5" i="410"/>
  <c r="X5" i="410"/>
  <c r="AA23" i="410" s="1"/>
  <c r="W5" i="410"/>
  <c r="AA28" i="410" s="1"/>
  <c r="V5" i="410"/>
  <c r="AB34" i="409"/>
  <c r="AA34" i="409"/>
  <c r="V34" i="409"/>
  <c r="AB33" i="409"/>
  <c r="AA33" i="409"/>
  <c r="V33" i="409"/>
  <c r="V32" i="409"/>
  <c r="V31" i="409"/>
  <c r="V30" i="409"/>
  <c r="AA29" i="409"/>
  <c r="V29" i="409"/>
  <c r="V28" i="409"/>
  <c r="V27" i="409"/>
  <c r="V26" i="409"/>
  <c r="Z25" i="409"/>
  <c r="V25" i="409"/>
  <c r="Z24" i="409"/>
  <c r="V24" i="409"/>
  <c r="Z23" i="409"/>
  <c r="V23" i="409"/>
  <c r="Z22" i="409"/>
  <c r="V22" i="409"/>
  <c r="Z21" i="409"/>
  <c r="V21" i="409"/>
  <c r="Z20" i="409"/>
  <c r="V20" i="409"/>
  <c r="Z19" i="409"/>
  <c r="V19" i="409"/>
  <c r="Z18" i="409"/>
  <c r="V18" i="409"/>
  <c r="Z17" i="409"/>
  <c r="V17" i="409"/>
  <c r="Z16" i="409"/>
  <c r="V16" i="409"/>
  <c r="V15" i="409"/>
  <c r="AM14" i="409"/>
  <c r="AL14" i="409"/>
  <c r="V14" i="409"/>
  <c r="AL13" i="409"/>
  <c r="AM13" i="409" s="1"/>
  <c r="Y13" i="409"/>
  <c r="X13" i="409"/>
  <c r="W13" i="409"/>
  <c r="V13" i="409"/>
  <c r="AL12" i="409"/>
  <c r="AM12" i="409" s="1"/>
  <c r="V12" i="409"/>
  <c r="AM11" i="409"/>
  <c r="AL11" i="409"/>
  <c r="V11" i="409"/>
  <c r="AL10" i="409"/>
  <c r="AM10" i="409" s="1"/>
  <c r="V10" i="409"/>
  <c r="AM9" i="409"/>
  <c r="AL9" i="409"/>
  <c r="AG9" i="409"/>
  <c r="AA9" i="409" a="1"/>
  <c r="AA9" i="409" s="1"/>
  <c r="W9" i="409"/>
  <c r="Y9" i="409" s="1"/>
  <c r="AF9" i="409" s="1"/>
  <c r="W9" i="409" a="1"/>
  <c r="V9" i="409"/>
  <c r="AL8" i="409"/>
  <c r="AM8" i="409" s="1"/>
  <c r="V8" i="409"/>
  <c r="AL7" i="409"/>
  <c r="AM7" i="409" s="1"/>
  <c r="V7" i="409"/>
  <c r="AM6" i="409"/>
  <c r="AL6" i="409"/>
  <c r="V6" i="409"/>
  <c r="AM5" i="409"/>
  <c r="AL5" i="409"/>
  <c r="AI5" i="409"/>
  <c r="AH5" i="409"/>
  <c r="AA32" i="409" s="1"/>
  <c r="AG5" i="409"/>
  <c r="AF5" i="409"/>
  <c r="AA31" i="409" s="1"/>
  <c r="AE5" i="409"/>
  <c r="Y5" i="409"/>
  <c r="X5" i="409"/>
  <c r="Z5" i="409" s="1"/>
  <c r="AA30" i="409" s="1"/>
  <c r="W5" i="409"/>
  <c r="AA28" i="409" s="1"/>
  <c r="V5" i="409"/>
  <c r="AB34" i="408"/>
  <c r="AA34" i="408"/>
  <c r="V34" i="408"/>
  <c r="AB33" i="408"/>
  <c r="AA33" i="408"/>
  <c r="V33" i="408"/>
  <c r="V32" i="408"/>
  <c r="V31" i="408"/>
  <c r="V30" i="408"/>
  <c r="AA29" i="408"/>
  <c r="V29" i="408"/>
  <c r="V28" i="408"/>
  <c r="V27" i="408"/>
  <c r="V26" i="408"/>
  <c r="Z25" i="408"/>
  <c r="V25" i="408"/>
  <c r="Z24" i="408"/>
  <c r="V24" i="408"/>
  <c r="Z23" i="408"/>
  <c r="V23" i="408"/>
  <c r="Z22" i="408"/>
  <c r="V22" i="408"/>
  <c r="Z21" i="408"/>
  <c r="V21" i="408"/>
  <c r="Z20" i="408"/>
  <c r="V20" i="408"/>
  <c r="Z19" i="408"/>
  <c r="V19" i="408"/>
  <c r="Z18" i="408"/>
  <c r="V18" i="408"/>
  <c r="Z17" i="408"/>
  <c r="V17" i="408"/>
  <c r="Z16" i="408"/>
  <c r="V16" i="408"/>
  <c r="V15" i="408"/>
  <c r="AL14" i="408"/>
  <c r="AM14" i="408" s="1"/>
  <c r="V14" i="408"/>
  <c r="AM13" i="408"/>
  <c r="AL13" i="408"/>
  <c r="Y13" i="408"/>
  <c r="X13" i="408"/>
  <c r="W13" i="408"/>
  <c r="V13" i="408"/>
  <c r="AL12" i="408"/>
  <c r="AM12" i="408" s="1"/>
  <c r="V12" i="408"/>
  <c r="AL11" i="408"/>
  <c r="AM11" i="408" s="1"/>
  <c r="V11" i="408"/>
  <c r="AM10" i="408"/>
  <c r="AL10" i="408"/>
  <c r="V10" i="408"/>
  <c r="AL9" i="408"/>
  <c r="AM9" i="408" s="1"/>
  <c r="AG9" i="408"/>
  <c r="AA9" i="408" a="1"/>
  <c r="AA9" i="408" s="1"/>
  <c r="W9" i="408"/>
  <c r="Y9" i="408" s="1"/>
  <c r="AF9" i="408" s="1"/>
  <c r="W9" i="408" a="1"/>
  <c r="V9" i="408"/>
  <c r="AL8" i="408"/>
  <c r="AM8" i="408" s="1"/>
  <c r="V8" i="408"/>
  <c r="AM7" i="408"/>
  <c r="AL7" i="408"/>
  <c r="V7" i="408"/>
  <c r="AL6" i="408"/>
  <c r="AM6" i="408" s="1"/>
  <c r="V6" i="408"/>
  <c r="AL5" i="408"/>
  <c r="AM5" i="408" s="1"/>
  <c r="AI5" i="408"/>
  <c r="AH5" i="408" s="1"/>
  <c r="AA32" i="408" s="1"/>
  <c r="AG5" i="408"/>
  <c r="AF5" i="408"/>
  <c r="AA31" i="408" s="1"/>
  <c r="AE5" i="408"/>
  <c r="Y5" i="408"/>
  <c r="X5" i="408"/>
  <c r="AA23" i="408" s="1"/>
  <c r="W5" i="408"/>
  <c r="AA28" i="408" s="1"/>
  <c r="V5" i="408"/>
  <c r="AB34" i="407"/>
  <c r="AA34" i="407"/>
  <c r="V34" i="407"/>
  <c r="AB33" i="407"/>
  <c r="AA33" i="407"/>
  <c r="V33" i="407"/>
  <c r="V32" i="407"/>
  <c r="V31" i="407"/>
  <c r="V30" i="407"/>
  <c r="AA29" i="407"/>
  <c r="V29" i="407"/>
  <c r="V28" i="407"/>
  <c r="V27" i="407"/>
  <c r="V26" i="407"/>
  <c r="Z25" i="407"/>
  <c r="V25" i="407"/>
  <c r="Z24" i="407"/>
  <c r="V24" i="407"/>
  <c r="Z23" i="407"/>
  <c r="V23" i="407"/>
  <c r="Z22" i="407"/>
  <c r="V22" i="407"/>
  <c r="Z21" i="407"/>
  <c r="V21" i="407"/>
  <c r="Z20" i="407"/>
  <c r="V20" i="407"/>
  <c r="Z19" i="407"/>
  <c r="V19" i="407"/>
  <c r="Z18" i="407"/>
  <c r="V18" i="407"/>
  <c r="Z17" i="407"/>
  <c r="V17" i="407"/>
  <c r="Z16" i="407"/>
  <c r="V16" i="407"/>
  <c r="V15" i="407"/>
  <c r="AM14" i="407"/>
  <c r="AL14" i="407"/>
  <c r="V14" i="407"/>
  <c r="AL13" i="407"/>
  <c r="AM13" i="407" s="1"/>
  <c r="Y13" i="407"/>
  <c r="X13" i="407"/>
  <c r="W13" i="407"/>
  <c r="V13" i="407"/>
  <c r="AL12" i="407"/>
  <c r="AM12" i="407" s="1"/>
  <c r="V12" i="407"/>
  <c r="AL11" i="407"/>
  <c r="AM11" i="407" s="1"/>
  <c r="V11" i="407"/>
  <c r="AM10" i="407"/>
  <c r="AL10" i="407"/>
  <c r="V10" i="407"/>
  <c r="AL9" i="407"/>
  <c r="AM9" i="407" s="1"/>
  <c r="AG9" i="407"/>
  <c r="AA9" i="407" a="1"/>
  <c r="AA9" i="407" s="1"/>
  <c r="W9" i="407" a="1"/>
  <c r="W9" i="407" s="1"/>
  <c r="V9" i="407"/>
  <c r="AL8" i="407"/>
  <c r="AM8" i="407" s="1"/>
  <c r="V8" i="407"/>
  <c r="AM7" i="407"/>
  <c r="AL7" i="407"/>
  <c r="V7" i="407"/>
  <c r="AM6" i="407"/>
  <c r="AL6" i="407"/>
  <c r="V6" i="407"/>
  <c r="AL5" i="407"/>
  <c r="AM5" i="407" s="1"/>
  <c r="AI5" i="407"/>
  <c r="AH5" i="407" s="1"/>
  <c r="AA32" i="407" s="1"/>
  <c r="AG5" i="407"/>
  <c r="AF5" i="407"/>
  <c r="AE5" i="407"/>
  <c r="AA5" i="407" a="1"/>
  <c r="AA5" i="407" s="1"/>
  <c r="Y5" i="407"/>
  <c r="X5" i="407"/>
  <c r="AA23" i="407" s="1"/>
  <c r="W5" i="407"/>
  <c r="AA28" i="407" s="1"/>
  <c r="V5" i="407"/>
  <c r="AB34" i="406"/>
  <c r="AA34" i="406"/>
  <c r="V34" i="406"/>
  <c r="AB33" i="406"/>
  <c r="AA33" i="406"/>
  <c r="V33" i="406"/>
  <c r="V32" i="406"/>
  <c r="V31" i="406"/>
  <c r="V30" i="406"/>
  <c r="AA29" i="406"/>
  <c r="V29" i="406"/>
  <c r="V28" i="406"/>
  <c r="V27" i="406"/>
  <c r="V26" i="406"/>
  <c r="Z25" i="406"/>
  <c r="V25" i="406"/>
  <c r="Z24" i="406"/>
  <c r="V24" i="406"/>
  <c r="Z23" i="406"/>
  <c r="V23" i="406"/>
  <c r="Z22" i="406"/>
  <c r="V22" i="406"/>
  <c r="Z21" i="406"/>
  <c r="V21" i="406"/>
  <c r="Z20" i="406"/>
  <c r="V20" i="406"/>
  <c r="Z19" i="406"/>
  <c r="V19" i="406"/>
  <c r="Z18" i="406"/>
  <c r="V18" i="406"/>
  <c r="Z17" i="406"/>
  <c r="V17" i="406"/>
  <c r="Z16" i="406"/>
  <c r="V16" i="406"/>
  <c r="V15" i="406"/>
  <c r="AL14" i="406"/>
  <c r="AM14" i="406" s="1"/>
  <c r="V14" i="406"/>
  <c r="AL13" i="406"/>
  <c r="AM13" i="406" s="1"/>
  <c r="Y13" i="406"/>
  <c r="X13" i="406"/>
  <c r="W13" i="406"/>
  <c r="V13" i="406"/>
  <c r="AM12" i="406"/>
  <c r="AL12" i="406"/>
  <c r="V12" i="406"/>
  <c r="AL11" i="406"/>
  <c r="AM11" i="406" s="1"/>
  <c r="V11" i="406"/>
  <c r="AL10" i="406"/>
  <c r="AM10" i="406" s="1"/>
  <c r="V10" i="406"/>
  <c r="AM9" i="406"/>
  <c r="AL9" i="406"/>
  <c r="AG9" i="406"/>
  <c r="AA9" i="406" a="1"/>
  <c r="AA9" i="406" s="1"/>
  <c r="W9" i="406" a="1"/>
  <c r="W9" i="406" s="1"/>
  <c r="Y9" i="406" s="1"/>
  <c r="AF9" i="406" s="1"/>
  <c r="V9" i="406"/>
  <c r="AL8" i="406"/>
  <c r="AM8" i="406" s="1"/>
  <c r="V8" i="406"/>
  <c r="AL7" i="406"/>
  <c r="AM7" i="406" s="1"/>
  <c r="V7" i="406"/>
  <c r="AM6" i="406"/>
  <c r="AL6" i="406"/>
  <c r="V6" i="406"/>
  <c r="AM5" i="406"/>
  <c r="AL5" i="406"/>
  <c r="AI5" i="406"/>
  <c r="AH5" i="406"/>
  <c r="AA32" i="406" s="1"/>
  <c r="AG5" i="406"/>
  <c r="AF5" i="406"/>
  <c r="AA31" i="406" s="1"/>
  <c r="AE5" i="406"/>
  <c r="Y5" i="406"/>
  <c r="X5" i="406"/>
  <c r="Z5" i="406" s="1"/>
  <c r="AA30" i="406" s="1"/>
  <c r="W5" i="406"/>
  <c r="AA28" i="406" s="1"/>
  <c r="V5" i="406"/>
  <c r="AB34" i="405"/>
  <c r="AA34" i="405"/>
  <c r="V34" i="405"/>
  <c r="AB33" i="405"/>
  <c r="AA33" i="405"/>
  <c r="V33" i="405"/>
  <c r="V32" i="405"/>
  <c r="V31" i="405"/>
  <c r="V30" i="405"/>
  <c r="AA29" i="405"/>
  <c r="V29" i="405"/>
  <c r="V28" i="405"/>
  <c r="V27" i="405"/>
  <c r="V26" i="405"/>
  <c r="Z25" i="405"/>
  <c r="V25" i="405"/>
  <c r="Z24" i="405"/>
  <c r="V24" i="405"/>
  <c r="Z23" i="405"/>
  <c r="V23" i="405"/>
  <c r="Z22" i="405"/>
  <c r="V22" i="405"/>
  <c r="Z21" i="405"/>
  <c r="V21" i="405"/>
  <c r="Z20" i="405"/>
  <c r="V20" i="405"/>
  <c r="Z19" i="405"/>
  <c r="V19" i="405"/>
  <c r="Z18" i="405"/>
  <c r="V18" i="405"/>
  <c r="Z17" i="405"/>
  <c r="V17" i="405"/>
  <c r="Z16" i="405"/>
  <c r="V16" i="405"/>
  <c r="V15" i="405"/>
  <c r="AM14" i="405"/>
  <c r="AL14" i="405"/>
  <c r="V14" i="405"/>
  <c r="AL13" i="405"/>
  <c r="AM13" i="405" s="1"/>
  <c r="Y13" i="405"/>
  <c r="X13" i="405"/>
  <c r="W13" i="405"/>
  <c r="V13" i="405"/>
  <c r="AL12" i="405"/>
  <c r="AM12" i="405" s="1"/>
  <c r="V12" i="405"/>
  <c r="AM11" i="405"/>
  <c r="AL11" i="405"/>
  <c r="V11" i="405"/>
  <c r="AL10" i="405"/>
  <c r="AM10" i="405" s="1"/>
  <c r="V10" i="405"/>
  <c r="AL9" i="405"/>
  <c r="AM9" i="405" s="1"/>
  <c r="AG9" i="405"/>
  <c r="AA9" i="405" a="1"/>
  <c r="AA9" i="405" s="1"/>
  <c r="W9" i="405" a="1"/>
  <c r="W9" i="405" s="1"/>
  <c r="V9" i="405"/>
  <c r="AL8" i="405"/>
  <c r="AM8" i="405" s="1"/>
  <c r="V8" i="405"/>
  <c r="AL7" i="405"/>
  <c r="AM7" i="405" s="1"/>
  <c r="V7" i="405"/>
  <c r="AL6" i="405"/>
  <c r="AM6" i="405" s="1"/>
  <c r="V6" i="405"/>
  <c r="AL5" i="405"/>
  <c r="AM5" i="405" s="1"/>
  <c r="AI5" i="405"/>
  <c r="AH5" i="405" s="1"/>
  <c r="AA32" i="405" s="1"/>
  <c r="AG5" i="405"/>
  <c r="AF5" i="405"/>
  <c r="AA31" i="405" s="1"/>
  <c r="AE5" i="405"/>
  <c r="Y5" i="405"/>
  <c r="X5" i="405"/>
  <c r="AA20" i="405" s="1"/>
  <c r="W5" i="405"/>
  <c r="AA28" i="405" s="1"/>
  <c r="V5" i="405"/>
  <c r="AB34" i="404"/>
  <c r="AA34" i="404"/>
  <c r="V34" i="404"/>
  <c r="AB33" i="404"/>
  <c r="AA33" i="404"/>
  <c r="V33" i="404"/>
  <c r="V32" i="404"/>
  <c r="V31" i="404"/>
  <c r="V30" i="404"/>
  <c r="AA29" i="404"/>
  <c r="V29" i="404"/>
  <c r="V28" i="404"/>
  <c r="V27" i="404"/>
  <c r="V26" i="404"/>
  <c r="Z25" i="404"/>
  <c r="V25" i="404"/>
  <c r="Z24" i="404"/>
  <c r="V24" i="404"/>
  <c r="Z23" i="404"/>
  <c r="V23" i="404"/>
  <c r="Z22" i="404"/>
  <c r="V22" i="404"/>
  <c r="Z21" i="404"/>
  <c r="V21" i="404"/>
  <c r="Z20" i="404"/>
  <c r="V20" i="404"/>
  <c r="Z19" i="404"/>
  <c r="V19" i="404"/>
  <c r="Z18" i="404"/>
  <c r="V18" i="404"/>
  <c r="Z17" i="404"/>
  <c r="V17" i="404"/>
  <c r="Z16" i="404"/>
  <c r="V16" i="404"/>
  <c r="V15" i="404"/>
  <c r="AL14" i="404"/>
  <c r="AM14" i="404" s="1"/>
  <c r="V14" i="404"/>
  <c r="AL13" i="404"/>
  <c r="AM13" i="404" s="1"/>
  <c r="Y13" i="404"/>
  <c r="X13" i="404"/>
  <c r="W13" i="404"/>
  <c r="V13" i="404"/>
  <c r="AL12" i="404"/>
  <c r="AM12" i="404" s="1"/>
  <c r="V12" i="404"/>
  <c r="AM11" i="404"/>
  <c r="AL11" i="404"/>
  <c r="V11" i="404"/>
  <c r="AL10" i="404"/>
  <c r="AM10" i="404" s="1"/>
  <c r="V10" i="404"/>
  <c r="AL9" i="404"/>
  <c r="AM9" i="404" s="1"/>
  <c r="AG9" i="404"/>
  <c r="AA9" i="404"/>
  <c r="AA9" i="404" a="1"/>
  <c r="X9" i="404"/>
  <c r="W9" i="404"/>
  <c r="Y9" i="404" s="1"/>
  <c r="AF9" i="404" s="1"/>
  <c r="W9" i="404" a="1"/>
  <c r="V9" i="404"/>
  <c r="AL8" i="404"/>
  <c r="AM8" i="404" s="1"/>
  <c r="V8" i="404"/>
  <c r="AL7" i="404"/>
  <c r="AM7" i="404" s="1"/>
  <c r="V7" i="404"/>
  <c r="AL6" i="404"/>
  <c r="AM6" i="404" s="1"/>
  <c r="V6" i="404"/>
  <c r="AM5" i="404"/>
  <c r="AL5" i="404"/>
  <c r="AI5" i="404"/>
  <c r="AH5" i="404" s="1"/>
  <c r="AA32" i="404" s="1"/>
  <c r="AG5" i="404"/>
  <c r="AF5" i="404"/>
  <c r="AA31" i="404" s="1"/>
  <c r="AE5" i="404"/>
  <c r="Y5" i="404"/>
  <c r="X5" i="404"/>
  <c r="Z5" i="404" s="1"/>
  <c r="AA30" i="404" s="1"/>
  <c r="W5" i="404"/>
  <c r="AA28" i="404" s="1"/>
  <c r="V5" i="404"/>
  <c r="AB34" i="403"/>
  <c r="AA34" i="403"/>
  <c r="V34" i="403"/>
  <c r="AB33" i="403"/>
  <c r="AA33" i="403"/>
  <c r="V33" i="403"/>
  <c r="V32" i="403"/>
  <c r="V31" i="403"/>
  <c r="V30" i="403"/>
  <c r="AA29" i="403"/>
  <c r="V29" i="403"/>
  <c r="V28" i="403"/>
  <c r="V27" i="403"/>
  <c r="V26" i="403"/>
  <c r="Z25" i="403"/>
  <c r="V25" i="403"/>
  <c r="Z24" i="403"/>
  <c r="V24" i="403"/>
  <c r="Z23" i="403"/>
  <c r="V23" i="403"/>
  <c r="Z22" i="403"/>
  <c r="V22" i="403"/>
  <c r="Z21" i="403"/>
  <c r="V21" i="403"/>
  <c r="Z20" i="403"/>
  <c r="V20" i="403"/>
  <c r="Z19" i="403"/>
  <c r="V19" i="403"/>
  <c r="Z18" i="403"/>
  <c r="V18" i="403"/>
  <c r="Z17" i="403"/>
  <c r="V17" i="403"/>
  <c r="Z16" i="403"/>
  <c r="V16" i="403"/>
  <c r="V15" i="403"/>
  <c r="AM14" i="403"/>
  <c r="AL14" i="403"/>
  <c r="V14" i="403"/>
  <c r="AL13" i="403"/>
  <c r="AM13" i="403" s="1"/>
  <c r="Y13" i="403"/>
  <c r="X13" i="403"/>
  <c r="W13" i="403"/>
  <c r="V13" i="403"/>
  <c r="AL12" i="403"/>
  <c r="AM12" i="403" s="1"/>
  <c r="V12" i="403"/>
  <c r="AM11" i="403"/>
  <c r="AL11" i="403"/>
  <c r="V11" i="403"/>
  <c r="AL10" i="403"/>
  <c r="AM10" i="403" s="1"/>
  <c r="V10" i="403"/>
  <c r="AL9" i="403"/>
  <c r="AM9" i="403" s="1"/>
  <c r="AG9" i="403"/>
  <c r="AA9" i="403" a="1"/>
  <c r="AA9" i="403" s="1"/>
  <c r="W9" i="403" a="1"/>
  <c r="W9" i="403" s="1"/>
  <c r="V9" i="403"/>
  <c r="AL8" i="403"/>
  <c r="AM8" i="403" s="1"/>
  <c r="V8" i="403"/>
  <c r="AL7" i="403"/>
  <c r="AM7" i="403" s="1"/>
  <c r="V7" i="403"/>
  <c r="AL6" i="403"/>
  <c r="AM6" i="403" s="1"/>
  <c r="V6" i="403"/>
  <c r="AL5" i="403"/>
  <c r="AM5" i="403" s="1"/>
  <c r="AI5" i="403"/>
  <c r="AH5" i="403" s="1"/>
  <c r="AA32" i="403" s="1"/>
  <c r="AG5" i="403"/>
  <c r="AF5" i="403"/>
  <c r="AA31" i="403" s="1"/>
  <c r="AE5" i="403"/>
  <c r="Y5" i="403"/>
  <c r="X5" i="403"/>
  <c r="Z5" i="403" s="1"/>
  <c r="AA30" i="403" s="1"/>
  <c r="W5" i="403"/>
  <c r="AA28" i="403" s="1"/>
  <c r="V5" i="403"/>
  <c r="AB34" i="402"/>
  <c r="AA34" i="402"/>
  <c r="V34" i="402"/>
  <c r="AB33" i="402"/>
  <c r="AA33" i="402"/>
  <c r="V33" i="402"/>
  <c r="V32" i="402"/>
  <c r="V31" i="402"/>
  <c r="V30" i="402"/>
  <c r="AA29" i="402"/>
  <c r="V29" i="402"/>
  <c r="V28" i="402"/>
  <c r="V27" i="402"/>
  <c r="V26" i="402"/>
  <c r="Z25" i="402"/>
  <c r="V25" i="402"/>
  <c r="Z24" i="402"/>
  <c r="V24" i="402"/>
  <c r="Z23" i="402"/>
  <c r="V23" i="402"/>
  <c r="Z22" i="402"/>
  <c r="V22" i="402"/>
  <c r="Z21" i="402"/>
  <c r="V21" i="402"/>
  <c r="Z20" i="402"/>
  <c r="V20" i="402"/>
  <c r="Z19" i="402"/>
  <c r="V19" i="402"/>
  <c r="Z18" i="402"/>
  <c r="V18" i="402"/>
  <c r="Z17" i="402"/>
  <c r="V17" i="402"/>
  <c r="Z16" i="402"/>
  <c r="V16" i="402"/>
  <c r="V15" i="402"/>
  <c r="AL14" i="402"/>
  <c r="AM14" i="402" s="1"/>
  <c r="V14" i="402"/>
  <c r="AM13" i="402"/>
  <c r="AL13" i="402"/>
  <c r="Y13" i="402"/>
  <c r="X13" i="402"/>
  <c r="W13" i="402"/>
  <c r="V13" i="402"/>
  <c r="AL12" i="402"/>
  <c r="AM12" i="402" s="1"/>
  <c r="V12" i="402"/>
  <c r="AL11" i="402"/>
  <c r="AM11" i="402" s="1"/>
  <c r="V11" i="402"/>
  <c r="AM10" i="402"/>
  <c r="AL10" i="402"/>
  <c r="V10" i="402"/>
  <c r="AL9" i="402"/>
  <c r="AM9" i="402" s="1"/>
  <c r="AG9" i="402"/>
  <c r="AA9" i="402" a="1"/>
  <c r="AA9" i="402" s="1"/>
  <c r="W9" i="402" a="1"/>
  <c r="W9" i="402" s="1"/>
  <c r="V9" i="402"/>
  <c r="AL8" i="402"/>
  <c r="AM8" i="402" s="1"/>
  <c r="V8" i="402"/>
  <c r="AM7" i="402"/>
  <c r="AL7" i="402"/>
  <c r="V7" i="402"/>
  <c r="AM6" i="402"/>
  <c r="AL6" i="402"/>
  <c r="V6" i="402"/>
  <c r="AL5" i="402"/>
  <c r="AM5" i="402" s="1"/>
  <c r="AI5" i="402"/>
  <c r="AH5" i="402" s="1"/>
  <c r="AA32" i="402" s="1"/>
  <c r="AG5" i="402"/>
  <c r="AF5" i="402"/>
  <c r="AE5" i="402"/>
  <c r="Y5" i="402"/>
  <c r="X5" i="402"/>
  <c r="AA23" i="402" s="1"/>
  <c r="W5" i="402"/>
  <c r="AA28" i="402" s="1"/>
  <c r="V5" i="402"/>
  <c r="AB34" i="401"/>
  <c r="AA34" i="401"/>
  <c r="V34" i="401"/>
  <c r="AB33" i="401"/>
  <c r="AA33" i="401"/>
  <c r="V33" i="401"/>
  <c r="V32" i="401"/>
  <c r="V31" i="401"/>
  <c r="V30" i="401"/>
  <c r="AA29" i="401"/>
  <c r="V29" i="401"/>
  <c r="V28" i="401"/>
  <c r="V27" i="401"/>
  <c r="V26" i="401"/>
  <c r="Z25" i="401"/>
  <c r="V25" i="401"/>
  <c r="Z24" i="401"/>
  <c r="V24" i="401"/>
  <c r="Z23" i="401"/>
  <c r="V23" i="401"/>
  <c r="Z22" i="401"/>
  <c r="V22" i="401"/>
  <c r="Z21" i="401"/>
  <c r="V21" i="401"/>
  <c r="Z20" i="401"/>
  <c r="V20" i="401"/>
  <c r="Z19" i="401"/>
  <c r="V19" i="401"/>
  <c r="Z18" i="401"/>
  <c r="V18" i="401"/>
  <c r="Z17" i="401"/>
  <c r="V17" i="401"/>
  <c r="Z16" i="401"/>
  <c r="V16" i="401"/>
  <c r="V15" i="401"/>
  <c r="AL14" i="401"/>
  <c r="AM14" i="401" s="1"/>
  <c r="V14" i="401"/>
  <c r="AM13" i="401"/>
  <c r="AL13" i="401"/>
  <c r="Y13" i="401"/>
  <c r="X13" i="401"/>
  <c r="W13" i="401"/>
  <c r="V13" i="401"/>
  <c r="AL12" i="401"/>
  <c r="AM12" i="401" s="1"/>
  <c r="V12" i="401"/>
  <c r="AL11" i="401"/>
  <c r="AM11" i="401" s="1"/>
  <c r="V11" i="401"/>
  <c r="AM10" i="401"/>
  <c r="AL10" i="401"/>
  <c r="V10" i="401"/>
  <c r="AM9" i="401"/>
  <c r="AL9" i="401"/>
  <c r="AG9" i="401"/>
  <c r="AA9" i="401" a="1"/>
  <c r="AA9" i="401" s="1"/>
  <c r="W9" i="401" a="1"/>
  <c r="W9" i="401" s="1"/>
  <c r="V9" i="401"/>
  <c r="AL8" i="401"/>
  <c r="AM8" i="401" s="1"/>
  <c r="V8" i="401"/>
  <c r="AM7" i="401"/>
  <c r="AL7" i="401"/>
  <c r="V7" i="401"/>
  <c r="AM6" i="401"/>
  <c r="AL6" i="401"/>
  <c r="V6" i="401"/>
  <c r="AL5" i="401"/>
  <c r="AM5" i="401" s="1"/>
  <c r="AI5" i="401"/>
  <c r="AH5" i="401" s="1"/>
  <c r="AA32" i="401" s="1"/>
  <c r="AG5" i="401"/>
  <c r="AF5" i="401"/>
  <c r="AA31" i="401" s="1"/>
  <c r="AE5" i="401"/>
  <c r="Y5" i="401"/>
  <c r="X5" i="401"/>
  <c r="AA23" i="401" s="1"/>
  <c r="W5" i="401"/>
  <c r="AA28" i="401" s="1"/>
  <c r="V5" i="401"/>
  <c r="AB34" i="400"/>
  <c r="AA34" i="400"/>
  <c r="V34" i="400"/>
  <c r="AB33" i="400"/>
  <c r="AA33" i="400"/>
  <c r="V33" i="400"/>
  <c r="V32" i="400"/>
  <c r="V31" i="400"/>
  <c r="V30" i="400"/>
  <c r="AA29" i="400"/>
  <c r="V29" i="400"/>
  <c r="V28" i="400"/>
  <c r="V27" i="400"/>
  <c r="V26" i="400"/>
  <c r="Z25" i="400"/>
  <c r="V25" i="400"/>
  <c r="Z24" i="400"/>
  <c r="V24" i="400"/>
  <c r="Z23" i="400"/>
  <c r="V23" i="400"/>
  <c r="Z22" i="400"/>
  <c r="V22" i="400"/>
  <c r="Z21" i="400"/>
  <c r="V21" i="400"/>
  <c r="Z20" i="400"/>
  <c r="V20" i="400"/>
  <c r="Z19" i="400"/>
  <c r="V19" i="400"/>
  <c r="Z18" i="400"/>
  <c r="V18" i="400"/>
  <c r="Z17" i="400"/>
  <c r="V17" i="400"/>
  <c r="Z16" i="400"/>
  <c r="V16" i="400"/>
  <c r="V15" i="400"/>
  <c r="AL14" i="400"/>
  <c r="AM14" i="400" s="1"/>
  <c r="V14" i="400"/>
  <c r="AM13" i="400"/>
  <c r="AL13" i="400"/>
  <c r="Y13" i="400"/>
  <c r="X13" i="400"/>
  <c r="W13" i="400"/>
  <c r="V13" i="400"/>
  <c r="AL12" i="400"/>
  <c r="AM12" i="400" s="1"/>
  <c r="V12" i="400"/>
  <c r="AL11" i="400"/>
  <c r="AM11" i="400" s="1"/>
  <c r="V11" i="400"/>
  <c r="AM10" i="400"/>
  <c r="AL10" i="400"/>
  <c r="V10" i="400"/>
  <c r="AM9" i="400"/>
  <c r="AL9" i="400"/>
  <c r="AG9" i="400"/>
  <c r="AA9" i="400" a="1"/>
  <c r="AA9" i="400" s="1"/>
  <c r="W9" i="400" a="1"/>
  <c r="W9" i="400" s="1"/>
  <c r="V9" i="400"/>
  <c r="AL8" i="400"/>
  <c r="AM8" i="400" s="1"/>
  <c r="V8" i="400"/>
  <c r="AM7" i="400"/>
  <c r="AL7" i="400"/>
  <c r="V7" i="400"/>
  <c r="AM6" i="400"/>
  <c r="AL6" i="400"/>
  <c r="V6" i="400"/>
  <c r="AL5" i="400"/>
  <c r="AM5" i="400" s="1"/>
  <c r="AI5" i="400"/>
  <c r="AH5" i="400" s="1"/>
  <c r="AA32" i="400" s="1"/>
  <c r="AG5" i="400"/>
  <c r="AF5" i="400"/>
  <c r="AA31" i="400" s="1"/>
  <c r="AE5" i="400"/>
  <c r="Y5" i="400"/>
  <c r="X5" i="400"/>
  <c r="AA23" i="400" s="1"/>
  <c r="W5" i="400"/>
  <c r="AA28" i="400" s="1"/>
  <c r="V5" i="400"/>
  <c r="AB34" i="399"/>
  <c r="AA34" i="399"/>
  <c r="V34" i="399"/>
  <c r="AB33" i="399"/>
  <c r="AA33" i="399"/>
  <c r="V33" i="399"/>
  <c r="V32" i="399"/>
  <c r="V31" i="399"/>
  <c r="V30" i="399"/>
  <c r="AA29" i="399"/>
  <c r="V29" i="399"/>
  <c r="V28" i="399"/>
  <c r="V27" i="399"/>
  <c r="V26" i="399"/>
  <c r="Z25" i="399"/>
  <c r="V25" i="399"/>
  <c r="Z24" i="399"/>
  <c r="V24" i="399"/>
  <c r="Z23" i="399"/>
  <c r="V23" i="399"/>
  <c r="Z22" i="399"/>
  <c r="V22" i="399"/>
  <c r="Z21" i="399"/>
  <c r="V21" i="399"/>
  <c r="Z20" i="399"/>
  <c r="V20" i="399"/>
  <c r="Z19" i="399"/>
  <c r="V19" i="399"/>
  <c r="Z18" i="399"/>
  <c r="V18" i="399"/>
  <c r="Z17" i="399"/>
  <c r="V17" i="399"/>
  <c r="Z16" i="399"/>
  <c r="V16" i="399"/>
  <c r="V15" i="399"/>
  <c r="AL14" i="399"/>
  <c r="AM14" i="399" s="1"/>
  <c r="V14" i="399"/>
  <c r="AM13" i="399"/>
  <c r="AL13" i="399"/>
  <c r="Y13" i="399"/>
  <c r="X13" i="399"/>
  <c r="W13" i="399"/>
  <c r="V13" i="399"/>
  <c r="AL12" i="399"/>
  <c r="AM12" i="399" s="1"/>
  <c r="V12" i="399"/>
  <c r="AL11" i="399"/>
  <c r="AM11" i="399" s="1"/>
  <c r="V11" i="399"/>
  <c r="AM10" i="399"/>
  <c r="AL10" i="399"/>
  <c r="V10" i="399"/>
  <c r="AM9" i="399"/>
  <c r="AL9" i="399"/>
  <c r="AG9" i="399"/>
  <c r="AA9" i="399" a="1"/>
  <c r="AA9" i="399" s="1"/>
  <c r="W9" i="399" a="1"/>
  <c r="W9" i="399" s="1"/>
  <c r="V9" i="399"/>
  <c r="AL8" i="399"/>
  <c r="AM8" i="399" s="1"/>
  <c r="V8" i="399"/>
  <c r="AM7" i="399"/>
  <c r="AL7" i="399"/>
  <c r="V7" i="399"/>
  <c r="AM6" i="399"/>
  <c r="AL6" i="399"/>
  <c r="V6" i="399"/>
  <c r="AL5" i="399"/>
  <c r="AM5" i="399" s="1"/>
  <c r="AI5" i="399"/>
  <c r="AH5" i="399" s="1"/>
  <c r="AA32" i="399" s="1"/>
  <c r="AG5" i="399"/>
  <c r="AF5" i="399"/>
  <c r="AA31" i="399" s="1"/>
  <c r="AE5" i="399"/>
  <c r="AA5" i="399" a="1"/>
  <c r="AA5" i="399" s="1"/>
  <c r="Y5" i="399"/>
  <c r="X5" i="399"/>
  <c r="AA23" i="399" s="1"/>
  <c r="W5" i="399"/>
  <c r="AA28" i="399" s="1"/>
  <c r="V5" i="399"/>
  <c r="AB34" i="398"/>
  <c r="AA34" i="398"/>
  <c r="V34" i="398"/>
  <c r="AB33" i="398"/>
  <c r="AA33" i="398"/>
  <c r="V33" i="398"/>
  <c r="V32" i="398"/>
  <c r="V31" i="398"/>
  <c r="V30" i="398"/>
  <c r="AA29" i="398"/>
  <c r="V29" i="398"/>
  <c r="V28" i="398"/>
  <c r="V27" i="398"/>
  <c r="V26" i="398"/>
  <c r="Z25" i="398"/>
  <c r="V25" i="398"/>
  <c r="Z24" i="398"/>
  <c r="V24" i="398"/>
  <c r="Z23" i="398"/>
  <c r="V23" i="398"/>
  <c r="Z22" i="398"/>
  <c r="V22" i="398"/>
  <c r="Z21" i="398"/>
  <c r="V21" i="398"/>
  <c r="Z20" i="398"/>
  <c r="V20" i="398"/>
  <c r="Z19" i="398"/>
  <c r="V19" i="398"/>
  <c r="Z18" i="398"/>
  <c r="V18" i="398"/>
  <c r="Z17" i="398"/>
  <c r="V17" i="398"/>
  <c r="Z16" i="398"/>
  <c r="V16" i="398"/>
  <c r="V15" i="398"/>
  <c r="AM14" i="398"/>
  <c r="AL14" i="398"/>
  <c r="V14" i="398"/>
  <c r="AL13" i="398"/>
  <c r="AM13" i="398" s="1"/>
  <c r="Y13" i="398"/>
  <c r="X13" i="398"/>
  <c r="W13" i="398"/>
  <c r="V13" i="398"/>
  <c r="AL12" i="398"/>
  <c r="AM12" i="398" s="1"/>
  <c r="V12" i="398"/>
  <c r="AM11" i="398"/>
  <c r="AL11" i="398"/>
  <c r="V11" i="398"/>
  <c r="AL10" i="398"/>
  <c r="AM10" i="398" s="1"/>
  <c r="V10" i="398"/>
  <c r="AM9" i="398"/>
  <c r="AL9" i="398"/>
  <c r="AG9" i="398"/>
  <c r="AA9" i="398" a="1"/>
  <c r="AA9" i="398" s="1"/>
  <c r="W9" i="398" a="1"/>
  <c r="W9" i="398" s="1"/>
  <c r="V9" i="398"/>
  <c r="AL8" i="398"/>
  <c r="AM8" i="398" s="1"/>
  <c r="V8" i="398"/>
  <c r="AL7" i="398"/>
  <c r="AM7" i="398" s="1"/>
  <c r="V7" i="398"/>
  <c r="AM6" i="398"/>
  <c r="AL6" i="398"/>
  <c r="V6" i="398"/>
  <c r="AL5" i="398"/>
  <c r="AM5" i="398" s="1"/>
  <c r="AI5" i="398"/>
  <c r="AH5" i="398" s="1"/>
  <c r="AA32" i="398" s="1"/>
  <c r="AG5" i="398"/>
  <c r="AF5" i="398"/>
  <c r="AA31" i="398" s="1"/>
  <c r="AE5" i="398"/>
  <c r="Y5" i="398"/>
  <c r="X5" i="398"/>
  <c r="Z5" i="398" s="1"/>
  <c r="AA30" i="398" s="1"/>
  <c r="W5" i="398"/>
  <c r="AA28" i="398" s="1"/>
  <c r="V5" i="398"/>
  <c r="AB34" i="397"/>
  <c r="AA34" i="397"/>
  <c r="V34" i="397"/>
  <c r="AB33" i="397"/>
  <c r="AA33" i="397"/>
  <c r="V33" i="397"/>
  <c r="V32" i="397"/>
  <c r="V31" i="397"/>
  <c r="V30" i="397"/>
  <c r="AA29" i="397"/>
  <c r="V29" i="397"/>
  <c r="V28" i="397"/>
  <c r="V27" i="397"/>
  <c r="V26" i="397"/>
  <c r="Z25" i="397"/>
  <c r="V25" i="397"/>
  <c r="Z24" i="397"/>
  <c r="V24" i="397"/>
  <c r="Z23" i="397"/>
  <c r="V23" i="397"/>
  <c r="Z22" i="397"/>
  <c r="V22" i="397"/>
  <c r="Z21" i="397"/>
  <c r="V21" i="397"/>
  <c r="Z20" i="397"/>
  <c r="V20" i="397"/>
  <c r="Z19" i="397"/>
  <c r="V19" i="397"/>
  <c r="Z18" i="397"/>
  <c r="V18" i="397"/>
  <c r="Z17" i="397"/>
  <c r="V17" i="397"/>
  <c r="Z16" i="397"/>
  <c r="V16" i="397"/>
  <c r="V15" i="397"/>
  <c r="AL14" i="397"/>
  <c r="AM14" i="397" s="1"/>
  <c r="V14" i="397"/>
  <c r="AM13" i="397"/>
  <c r="AL13" i="397"/>
  <c r="Y13" i="397"/>
  <c r="X13" i="397"/>
  <c r="W13" i="397"/>
  <c r="V13" i="397"/>
  <c r="AL12" i="397"/>
  <c r="AM12" i="397" s="1"/>
  <c r="V12" i="397"/>
  <c r="AL11" i="397"/>
  <c r="AM11" i="397" s="1"/>
  <c r="V11" i="397"/>
  <c r="AM10" i="397"/>
  <c r="AL10" i="397"/>
  <c r="V10" i="397"/>
  <c r="AM9" i="397"/>
  <c r="AL9" i="397"/>
  <c r="AG9" i="397"/>
  <c r="AA9" i="397" a="1"/>
  <c r="AA9" i="397" s="1"/>
  <c r="W9" i="397" a="1"/>
  <c r="W9" i="397" s="1"/>
  <c r="V9" i="397"/>
  <c r="AL8" i="397"/>
  <c r="AM8" i="397" s="1"/>
  <c r="V8" i="397"/>
  <c r="AM7" i="397"/>
  <c r="AL7" i="397"/>
  <c r="V7" i="397"/>
  <c r="AM6" i="397"/>
  <c r="AL6" i="397"/>
  <c r="V6" i="397"/>
  <c r="AL5" i="397"/>
  <c r="AM5" i="397" s="1"/>
  <c r="AI5" i="397"/>
  <c r="AH5" i="397" s="1"/>
  <c r="AA32" i="397" s="1"/>
  <c r="AG5" i="397"/>
  <c r="AF5" i="397"/>
  <c r="AA31" i="397" s="1"/>
  <c r="AE5" i="397"/>
  <c r="Y5" i="397"/>
  <c r="X5" i="397"/>
  <c r="AA23" i="397" s="1"/>
  <c r="W5" i="397"/>
  <c r="AA28" i="397" s="1"/>
  <c r="V5" i="397"/>
  <c r="AB34" i="396"/>
  <c r="AA34" i="396"/>
  <c r="V34" i="396"/>
  <c r="AB33" i="396"/>
  <c r="AA33" i="396"/>
  <c r="V33" i="396"/>
  <c r="V32" i="396"/>
  <c r="V31" i="396"/>
  <c r="V30" i="396"/>
  <c r="AA29" i="396"/>
  <c r="V29" i="396"/>
  <c r="V28" i="396"/>
  <c r="V27" i="396"/>
  <c r="V26" i="396"/>
  <c r="Z25" i="396"/>
  <c r="V25" i="396"/>
  <c r="Z24" i="396"/>
  <c r="V24" i="396"/>
  <c r="Z23" i="396"/>
  <c r="V23" i="396"/>
  <c r="Z22" i="396"/>
  <c r="V22" i="396"/>
  <c r="Z21" i="396"/>
  <c r="V21" i="396"/>
  <c r="Z20" i="396"/>
  <c r="V20" i="396"/>
  <c r="Z19" i="396"/>
  <c r="V19" i="396"/>
  <c r="Z18" i="396"/>
  <c r="V18" i="396"/>
  <c r="Z17" i="396"/>
  <c r="V17" i="396"/>
  <c r="Z16" i="396"/>
  <c r="V16" i="396"/>
  <c r="V15" i="396"/>
  <c r="AM14" i="396"/>
  <c r="AL14" i="396"/>
  <c r="V14" i="396"/>
  <c r="AL13" i="396"/>
  <c r="AM13" i="396" s="1"/>
  <c r="Y13" i="396"/>
  <c r="X13" i="396"/>
  <c r="W13" i="396"/>
  <c r="V13" i="396"/>
  <c r="AL12" i="396"/>
  <c r="AM12" i="396" s="1"/>
  <c r="V12" i="396"/>
  <c r="AL11" i="396"/>
  <c r="AM11" i="396" s="1"/>
  <c r="V11" i="396"/>
  <c r="AL10" i="396"/>
  <c r="AM10" i="396" s="1"/>
  <c r="V10" i="396"/>
  <c r="AL9" i="396"/>
  <c r="AM9" i="396" s="1"/>
  <c r="AG9" i="396"/>
  <c r="AA9" i="396" a="1"/>
  <c r="AA9" i="396" s="1"/>
  <c r="W9" i="396" a="1"/>
  <c r="W9" i="396" s="1"/>
  <c r="V9" i="396"/>
  <c r="AL8" i="396"/>
  <c r="AM8" i="396" s="1"/>
  <c r="V8" i="396"/>
  <c r="AM7" i="396"/>
  <c r="AL7" i="396"/>
  <c r="V7" i="396"/>
  <c r="AM6" i="396"/>
  <c r="AL6" i="396"/>
  <c r="V6" i="396"/>
  <c r="AL5" i="396"/>
  <c r="AM5" i="396" s="1"/>
  <c r="AI5" i="396"/>
  <c r="AH5" i="396" s="1"/>
  <c r="AA32" i="396" s="1"/>
  <c r="AG5" i="396"/>
  <c r="AF5" i="396"/>
  <c r="AE5" i="396"/>
  <c r="AA5" i="396" a="1"/>
  <c r="AA5" i="396" s="1"/>
  <c r="Y5" i="396"/>
  <c r="X5" i="396"/>
  <c r="AA23" i="396" s="1"/>
  <c r="W5" i="396"/>
  <c r="AA28" i="396" s="1"/>
  <c r="V5" i="396"/>
  <c r="AB34" i="395"/>
  <c r="AA34" i="395"/>
  <c r="V34" i="395"/>
  <c r="AB33" i="395"/>
  <c r="AA33" i="395"/>
  <c r="V33" i="395"/>
  <c r="V32" i="395"/>
  <c r="V31" i="395"/>
  <c r="V30" i="395"/>
  <c r="AA29" i="395"/>
  <c r="V29" i="395"/>
  <c r="V28" i="395"/>
  <c r="V27" i="395"/>
  <c r="V26" i="395"/>
  <c r="Z25" i="395"/>
  <c r="V25" i="395"/>
  <c r="Z24" i="395"/>
  <c r="V24" i="395"/>
  <c r="Z23" i="395"/>
  <c r="V23" i="395"/>
  <c r="Z22" i="395"/>
  <c r="V22" i="395"/>
  <c r="Z21" i="395"/>
  <c r="V21" i="395"/>
  <c r="Z20" i="395"/>
  <c r="V20" i="395"/>
  <c r="Z19" i="395"/>
  <c r="V19" i="395"/>
  <c r="Z18" i="395"/>
  <c r="V18" i="395"/>
  <c r="Z17" i="395"/>
  <c r="V17" i="395"/>
  <c r="Z16" i="395"/>
  <c r="V16" i="395"/>
  <c r="V15" i="395"/>
  <c r="AM14" i="395"/>
  <c r="AL14" i="395"/>
  <c r="V14" i="395"/>
  <c r="AL13" i="395"/>
  <c r="AM13" i="395" s="1"/>
  <c r="Y13" i="395"/>
  <c r="X13" i="395"/>
  <c r="W13" i="395"/>
  <c r="V13" i="395"/>
  <c r="AL12" i="395"/>
  <c r="AM12" i="395" s="1"/>
  <c r="V12" i="395"/>
  <c r="AM11" i="395"/>
  <c r="AL11" i="395"/>
  <c r="V11" i="395"/>
  <c r="AL10" i="395"/>
  <c r="AM10" i="395" s="1"/>
  <c r="V10" i="395"/>
  <c r="AM9" i="395"/>
  <c r="AL9" i="395"/>
  <c r="AG9" i="395"/>
  <c r="AA9" i="395"/>
  <c r="AA9" i="395" a="1"/>
  <c r="W9" i="395" a="1"/>
  <c r="W9" i="395" s="1"/>
  <c r="V9" i="395"/>
  <c r="AM8" i="395"/>
  <c r="AL8" i="395"/>
  <c r="V8" i="395"/>
  <c r="AL7" i="395"/>
  <c r="AM7" i="395" s="1"/>
  <c r="V7" i="395"/>
  <c r="AM6" i="395"/>
  <c r="AL6" i="395"/>
  <c r="V6" i="395"/>
  <c r="AL5" i="395"/>
  <c r="AM5" i="395" s="1"/>
  <c r="AI5" i="395"/>
  <c r="AH5" i="395" s="1"/>
  <c r="AA32" i="395" s="1"/>
  <c r="AG5" i="395"/>
  <c r="AF5" i="395"/>
  <c r="AA31" i="395" s="1"/>
  <c r="AE5" i="395"/>
  <c r="Y5" i="395"/>
  <c r="X5" i="395"/>
  <c r="Z5" i="395" s="1"/>
  <c r="AA30" i="395" s="1"/>
  <c r="W5" i="395"/>
  <c r="AA28" i="395" s="1"/>
  <c r="V5" i="395"/>
  <c r="AB34" i="394"/>
  <c r="AA34" i="394"/>
  <c r="V34" i="394"/>
  <c r="AB33" i="394"/>
  <c r="AA33" i="394"/>
  <c r="V33" i="394"/>
  <c r="V32" i="394"/>
  <c r="V31" i="394"/>
  <c r="V30" i="394"/>
  <c r="AA29" i="394"/>
  <c r="V29" i="394"/>
  <c r="V28" i="394"/>
  <c r="V27" i="394"/>
  <c r="V26" i="394"/>
  <c r="Z25" i="394"/>
  <c r="V25" i="394"/>
  <c r="Z24" i="394"/>
  <c r="V24" i="394"/>
  <c r="Z23" i="394"/>
  <c r="V23" i="394"/>
  <c r="Z22" i="394"/>
  <c r="V22" i="394"/>
  <c r="Z21" i="394"/>
  <c r="V21" i="394"/>
  <c r="Z20" i="394"/>
  <c r="V20" i="394"/>
  <c r="Z19" i="394"/>
  <c r="V19" i="394"/>
  <c r="Z18" i="394"/>
  <c r="V18" i="394"/>
  <c r="Z17" i="394"/>
  <c r="V17" i="394"/>
  <c r="Z16" i="394"/>
  <c r="V16" i="394"/>
  <c r="V15" i="394"/>
  <c r="AL14" i="394"/>
  <c r="AM14" i="394" s="1"/>
  <c r="V14" i="394"/>
  <c r="AM13" i="394"/>
  <c r="AL13" i="394"/>
  <c r="Y13" i="394"/>
  <c r="X13" i="394"/>
  <c r="W13" i="394"/>
  <c r="V13" i="394"/>
  <c r="AL12" i="394"/>
  <c r="AM12" i="394" s="1"/>
  <c r="V12" i="394"/>
  <c r="AL11" i="394"/>
  <c r="AM11" i="394" s="1"/>
  <c r="V11" i="394"/>
  <c r="AM10" i="394"/>
  <c r="AL10" i="394"/>
  <c r="V10" i="394"/>
  <c r="AM9" i="394"/>
  <c r="AL9" i="394"/>
  <c r="AG9" i="394"/>
  <c r="AA9" i="394" a="1"/>
  <c r="AA9" i="394" s="1"/>
  <c r="W9" i="394" a="1"/>
  <c r="W9" i="394" s="1"/>
  <c r="V9" i="394"/>
  <c r="AL8" i="394"/>
  <c r="AM8" i="394" s="1"/>
  <c r="V8" i="394"/>
  <c r="AM7" i="394"/>
  <c r="AL7" i="394"/>
  <c r="V7" i="394"/>
  <c r="AM6" i="394"/>
  <c r="AL6" i="394"/>
  <c r="V6" i="394"/>
  <c r="AL5" i="394"/>
  <c r="AM5" i="394" s="1"/>
  <c r="AI5" i="394"/>
  <c r="AH5" i="394" s="1"/>
  <c r="AA32" i="394" s="1"/>
  <c r="AG5" i="394"/>
  <c r="AF5" i="394"/>
  <c r="AA31" i="394" s="1"/>
  <c r="AE5" i="394"/>
  <c r="Y5" i="394"/>
  <c r="X5" i="394"/>
  <c r="AA23" i="394" s="1"/>
  <c r="W5" i="394"/>
  <c r="AA28" i="394" s="1"/>
  <c r="V5" i="394"/>
  <c r="AB34" i="393"/>
  <c r="AA34" i="393"/>
  <c r="V34" i="393"/>
  <c r="AB33" i="393"/>
  <c r="AA33" i="393"/>
  <c r="V33" i="393"/>
  <c r="V32" i="393"/>
  <c r="V31" i="393"/>
  <c r="V30" i="393"/>
  <c r="AA29" i="393"/>
  <c r="V29" i="393"/>
  <c r="V28" i="393"/>
  <c r="V27" i="393"/>
  <c r="V26" i="393"/>
  <c r="Z25" i="393"/>
  <c r="V25" i="393"/>
  <c r="Z24" i="393"/>
  <c r="V24" i="393"/>
  <c r="Z23" i="393"/>
  <c r="V23" i="393"/>
  <c r="Z22" i="393"/>
  <c r="V22" i="393"/>
  <c r="Z21" i="393"/>
  <c r="V21" i="393"/>
  <c r="Z20" i="393"/>
  <c r="V20" i="393"/>
  <c r="Z19" i="393"/>
  <c r="V19" i="393"/>
  <c r="Z18" i="393"/>
  <c r="V18" i="393"/>
  <c r="Z17" i="393"/>
  <c r="V17" i="393"/>
  <c r="Z16" i="393"/>
  <c r="V16" i="393"/>
  <c r="V15" i="393"/>
  <c r="AL14" i="393"/>
  <c r="AM14" i="393" s="1"/>
  <c r="V14" i="393"/>
  <c r="AL13" i="393"/>
  <c r="AM13" i="393" s="1"/>
  <c r="Y13" i="393"/>
  <c r="X13" i="393"/>
  <c r="W13" i="393"/>
  <c r="V13" i="393"/>
  <c r="AL12" i="393"/>
  <c r="AM12" i="393" s="1"/>
  <c r="V12" i="393"/>
  <c r="AL11" i="393"/>
  <c r="AM11" i="393" s="1"/>
  <c r="V11" i="393"/>
  <c r="AM10" i="393"/>
  <c r="AL10" i="393"/>
  <c r="V10" i="393"/>
  <c r="AL9" i="393"/>
  <c r="AM9" i="393" s="1"/>
  <c r="AG9" i="393"/>
  <c r="AA9" i="393" a="1"/>
  <c r="AA9" i="393" s="1"/>
  <c r="W9" i="393" a="1"/>
  <c r="W9" i="393" s="1"/>
  <c r="V9" i="393"/>
  <c r="AL8" i="393"/>
  <c r="AM8" i="393" s="1"/>
  <c r="V8" i="393"/>
  <c r="AM7" i="393"/>
  <c r="AL7" i="393"/>
  <c r="V7" i="393"/>
  <c r="AM6" i="393"/>
  <c r="AL6" i="393"/>
  <c r="V6" i="393"/>
  <c r="AL5" i="393"/>
  <c r="AM5" i="393" s="1"/>
  <c r="AI5" i="393"/>
  <c r="AH5" i="393" s="1"/>
  <c r="AA32" i="393" s="1"/>
  <c r="AG5" i="393"/>
  <c r="AF5" i="393"/>
  <c r="AE5" i="393"/>
  <c r="Y5" i="393"/>
  <c r="X5" i="393"/>
  <c r="AA23" i="393" s="1"/>
  <c r="W5" i="393"/>
  <c r="AA28" i="393" s="1"/>
  <c r="V5" i="393"/>
  <c r="AB34" i="392"/>
  <c r="AA34" i="392"/>
  <c r="V34" i="392"/>
  <c r="AB33" i="392"/>
  <c r="AA33" i="392"/>
  <c r="V33" i="392"/>
  <c r="V32" i="392"/>
  <c r="V31" i="392"/>
  <c r="V30" i="392"/>
  <c r="AA29" i="392"/>
  <c r="V29" i="392"/>
  <c r="V28" i="392"/>
  <c r="V27" i="392"/>
  <c r="V26" i="392"/>
  <c r="Z25" i="392"/>
  <c r="V25" i="392"/>
  <c r="Z24" i="392"/>
  <c r="V24" i="392"/>
  <c r="Z23" i="392"/>
  <c r="V23" i="392"/>
  <c r="Z22" i="392"/>
  <c r="V22" i="392"/>
  <c r="Z21" i="392"/>
  <c r="V21" i="392"/>
  <c r="Z20" i="392"/>
  <c r="V20" i="392"/>
  <c r="Z19" i="392"/>
  <c r="V19" i="392"/>
  <c r="Z18" i="392"/>
  <c r="V18" i="392"/>
  <c r="Z17" i="392"/>
  <c r="V17" i="392"/>
  <c r="Z16" i="392"/>
  <c r="V16" i="392"/>
  <c r="V15" i="392"/>
  <c r="AL14" i="392"/>
  <c r="AM14" i="392" s="1"/>
  <c r="V14" i="392"/>
  <c r="AM13" i="392"/>
  <c r="AL13" i="392"/>
  <c r="Y13" i="392"/>
  <c r="X13" i="392"/>
  <c r="W13" i="392"/>
  <c r="V13" i="392"/>
  <c r="AL12" i="392"/>
  <c r="AM12" i="392" s="1"/>
  <c r="V12" i="392"/>
  <c r="AL11" i="392"/>
  <c r="AM11" i="392" s="1"/>
  <c r="V11" i="392"/>
  <c r="AM10" i="392"/>
  <c r="AL10" i="392"/>
  <c r="V10" i="392"/>
  <c r="AL9" i="392"/>
  <c r="AM9" i="392" s="1"/>
  <c r="AG9" i="392"/>
  <c r="AA9" i="392" a="1"/>
  <c r="AA9" i="392" s="1"/>
  <c r="W9" i="392" a="1"/>
  <c r="W9" i="392" s="1"/>
  <c r="V9" i="392"/>
  <c r="AL8" i="392"/>
  <c r="AM8" i="392" s="1"/>
  <c r="V8" i="392"/>
  <c r="AL7" i="392"/>
  <c r="AM7" i="392" s="1"/>
  <c r="V7" i="392"/>
  <c r="AM6" i="392"/>
  <c r="AL6" i="392"/>
  <c r="V6" i="392"/>
  <c r="AL5" i="392"/>
  <c r="AM5" i="392" s="1"/>
  <c r="AI5" i="392"/>
  <c r="AH5" i="392" s="1"/>
  <c r="AA32" i="392" s="1"/>
  <c r="AG5" i="392"/>
  <c r="AF5" i="392"/>
  <c r="AA31" i="392" s="1"/>
  <c r="AE5" i="392"/>
  <c r="Y5" i="392"/>
  <c r="X5" i="392"/>
  <c r="AA23" i="392" s="1"/>
  <c r="W5" i="392"/>
  <c r="AA28" i="392" s="1"/>
  <c r="V5" i="392"/>
  <c r="AB34" i="391"/>
  <c r="AA34" i="391"/>
  <c r="V34" i="391"/>
  <c r="AB33" i="391"/>
  <c r="AA33" i="391"/>
  <c r="V33" i="391"/>
  <c r="V32" i="391"/>
  <c r="V31" i="391"/>
  <c r="V30" i="391"/>
  <c r="AA29" i="391"/>
  <c r="V29" i="391"/>
  <c r="V28" i="391"/>
  <c r="V27" i="391"/>
  <c r="V26" i="391"/>
  <c r="Z25" i="391"/>
  <c r="V25" i="391"/>
  <c r="Z24" i="391"/>
  <c r="V24" i="391"/>
  <c r="Z23" i="391"/>
  <c r="V23" i="391"/>
  <c r="Z22" i="391"/>
  <c r="V22" i="391"/>
  <c r="Z21" i="391"/>
  <c r="V21" i="391"/>
  <c r="Z20" i="391"/>
  <c r="V20" i="391"/>
  <c r="Z19" i="391"/>
  <c r="V19" i="391"/>
  <c r="Z18" i="391"/>
  <c r="V18" i="391"/>
  <c r="Z17" i="391"/>
  <c r="V17" i="391"/>
  <c r="Z16" i="391"/>
  <c r="V16" i="391"/>
  <c r="V15" i="391"/>
  <c r="AM14" i="391"/>
  <c r="AL14" i="391"/>
  <c r="V14" i="391"/>
  <c r="AL13" i="391"/>
  <c r="AM13" i="391" s="1"/>
  <c r="Y13" i="391"/>
  <c r="X13" i="391"/>
  <c r="W13" i="391"/>
  <c r="V13" i="391"/>
  <c r="AM12" i="391"/>
  <c r="AL12" i="391"/>
  <c r="V12" i="391"/>
  <c r="AL11" i="391"/>
  <c r="AM11" i="391" s="1"/>
  <c r="V11" i="391"/>
  <c r="AL10" i="391"/>
  <c r="AM10" i="391" s="1"/>
  <c r="V10" i="391"/>
  <c r="AL9" i="391"/>
  <c r="AM9" i="391" s="1"/>
  <c r="AG9" i="391"/>
  <c r="AA9" i="391" a="1"/>
  <c r="AA9" i="391" s="1"/>
  <c r="W9" i="391" a="1"/>
  <c r="W9" i="391" s="1"/>
  <c r="V9" i="391"/>
  <c r="AL8" i="391"/>
  <c r="AM8" i="391" s="1"/>
  <c r="V8" i="391"/>
  <c r="AL7" i="391"/>
  <c r="AM7" i="391" s="1"/>
  <c r="V7" i="391"/>
  <c r="AL6" i="391"/>
  <c r="AM6" i="391" s="1"/>
  <c r="V6" i="391"/>
  <c r="AL5" i="391"/>
  <c r="AM5" i="391" s="1"/>
  <c r="AI5" i="391"/>
  <c r="AH5" i="391" s="1"/>
  <c r="AA32" i="391" s="1"/>
  <c r="AG5" i="391"/>
  <c r="AF5" i="391"/>
  <c r="AA31" i="391" s="1"/>
  <c r="AE5" i="391"/>
  <c r="Y5" i="391"/>
  <c r="X5" i="391"/>
  <c r="AA23" i="391" s="1"/>
  <c r="W5" i="391"/>
  <c r="AA28" i="391" s="1"/>
  <c r="V5" i="391"/>
  <c r="AB34" i="390"/>
  <c r="AA34" i="390"/>
  <c r="V34" i="390"/>
  <c r="AB33" i="390"/>
  <c r="AA33" i="390"/>
  <c r="V33" i="390"/>
  <c r="V32" i="390"/>
  <c r="V31" i="390"/>
  <c r="V30" i="390"/>
  <c r="AA29" i="390"/>
  <c r="V29" i="390"/>
  <c r="V28" i="390"/>
  <c r="V27" i="390"/>
  <c r="V26" i="390"/>
  <c r="Z25" i="390"/>
  <c r="V25" i="390"/>
  <c r="Z24" i="390"/>
  <c r="V24" i="390"/>
  <c r="Z23" i="390"/>
  <c r="V23" i="390"/>
  <c r="Z22" i="390"/>
  <c r="V22" i="390"/>
  <c r="Z21" i="390"/>
  <c r="V21" i="390"/>
  <c r="Z20" i="390"/>
  <c r="V20" i="390"/>
  <c r="Z19" i="390"/>
  <c r="V19" i="390"/>
  <c r="Z18" i="390"/>
  <c r="V18" i="390"/>
  <c r="Z17" i="390"/>
  <c r="V17" i="390"/>
  <c r="Z16" i="390"/>
  <c r="V16" i="390"/>
  <c r="V15" i="390"/>
  <c r="AL14" i="390"/>
  <c r="AM14" i="390" s="1"/>
  <c r="V14" i="390"/>
  <c r="AM13" i="390"/>
  <c r="AL13" i="390"/>
  <c r="Y13" i="390"/>
  <c r="X13" i="390"/>
  <c r="W13" i="390"/>
  <c r="V13" i="390"/>
  <c r="AM12" i="390"/>
  <c r="AL12" i="390"/>
  <c r="V12" i="390"/>
  <c r="AL11" i="390"/>
  <c r="AM11" i="390" s="1"/>
  <c r="V11" i="390"/>
  <c r="AM10" i="390"/>
  <c r="AL10" i="390"/>
  <c r="V10" i="390"/>
  <c r="AL9" i="390"/>
  <c r="AM9" i="390" s="1"/>
  <c r="AG9" i="390"/>
  <c r="AA9" i="390" a="1"/>
  <c r="AA9" i="390" s="1"/>
  <c r="W9" i="390" a="1"/>
  <c r="W9" i="390" s="1"/>
  <c r="V9" i="390"/>
  <c r="AL8" i="390"/>
  <c r="AM8" i="390" s="1"/>
  <c r="V8" i="390"/>
  <c r="AM7" i="390"/>
  <c r="AL7" i="390"/>
  <c r="V7" i="390"/>
  <c r="AM6" i="390"/>
  <c r="AL6" i="390"/>
  <c r="V6" i="390"/>
  <c r="AL5" i="390"/>
  <c r="AM5" i="390" s="1"/>
  <c r="AI5" i="390"/>
  <c r="AH5" i="390" s="1"/>
  <c r="AA32" i="390" s="1"/>
  <c r="AG5" i="390"/>
  <c r="AF5" i="390"/>
  <c r="AA31" i="390" s="1"/>
  <c r="AE5" i="390"/>
  <c r="Y5" i="390"/>
  <c r="X5" i="390"/>
  <c r="AA23" i="390" s="1"/>
  <c r="W5" i="390"/>
  <c r="AA28" i="390" s="1"/>
  <c r="V5" i="390"/>
  <c r="AB34" i="389"/>
  <c r="AA34" i="389"/>
  <c r="V34" i="389"/>
  <c r="AB33" i="389"/>
  <c r="AA33" i="389"/>
  <c r="V33" i="389"/>
  <c r="V32" i="389"/>
  <c r="V31" i="389"/>
  <c r="V30" i="389"/>
  <c r="AA29" i="389"/>
  <c r="V29" i="389"/>
  <c r="V28" i="389"/>
  <c r="V27" i="389"/>
  <c r="V26" i="389"/>
  <c r="Z25" i="389"/>
  <c r="V25" i="389"/>
  <c r="Z24" i="389"/>
  <c r="V24" i="389"/>
  <c r="Z23" i="389"/>
  <c r="V23" i="389"/>
  <c r="Z22" i="389"/>
  <c r="V22" i="389"/>
  <c r="Z21" i="389"/>
  <c r="V21" i="389"/>
  <c r="Z20" i="389"/>
  <c r="V20" i="389"/>
  <c r="Z19" i="389"/>
  <c r="V19" i="389"/>
  <c r="Z18" i="389"/>
  <c r="V18" i="389"/>
  <c r="Z17" i="389"/>
  <c r="V17" i="389"/>
  <c r="Z16" i="389"/>
  <c r="V16" i="389"/>
  <c r="V15" i="389"/>
  <c r="AL14" i="389"/>
  <c r="AM14" i="389" s="1"/>
  <c r="V14" i="389"/>
  <c r="AM13" i="389"/>
  <c r="AL13" i="389"/>
  <c r="Y13" i="389"/>
  <c r="X13" i="389"/>
  <c r="W13" i="389"/>
  <c r="V13" i="389"/>
  <c r="AL12" i="389"/>
  <c r="AM12" i="389" s="1"/>
  <c r="V12" i="389"/>
  <c r="AL11" i="389"/>
  <c r="AM11" i="389" s="1"/>
  <c r="V11" i="389"/>
  <c r="AM10" i="389"/>
  <c r="AL10" i="389"/>
  <c r="V10" i="389"/>
  <c r="AL9" i="389"/>
  <c r="AM9" i="389" s="1"/>
  <c r="AG9" i="389"/>
  <c r="AA9" i="389" a="1"/>
  <c r="AA9" i="389" s="1"/>
  <c r="W9" i="389" a="1"/>
  <c r="W9" i="389" s="1"/>
  <c r="V9" i="389"/>
  <c r="AL8" i="389"/>
  <c r="AM8" i="389" s="1"/>
  <c r="V8" i="389"/>
  <c r="AM7" i="389"/>
  <c r="AL7" i="389"/>
  <c r="V7" i="389"/>
  <c r="AL6" i="389"/>
  <c r="AM6" i="389" s="1"/>
  <c r="V6" i="389"/>
  <c r="AL5" i="389"/>
  <c r="AM5" i="389" s="1"/>
  <c r="AI5" i="389"/>
  <c r="AH5" i="389" s="1"/>
  <c r="AA32" i="389" s="1"/>
  <c r="AG5" i="389"/>
  <c r="AF5" i="389"/>
  <c r="AA31" i="389" s="1"/>
  <c r="AE5" i="389"/>
  <c r="Y5" i="389"/>
  <c r="X5" i="389"/>
  <c r="AA23" i="389" s="1"/>
  <c r="W5" i="389"/>
  <c r="AA28" i="389" s="1"/>
  <c r="V5" i="389"/>
  <c r="AB34" i="388"/>
  <c r="AA34" i="388"/>
  <c r="V34" i="388"/>
  <c r="AB33" i="388"/>
  <c r="AA33" i="388"/>
  <c r="V33" i="388"/>
  <c r="V32" i="388"/>
  <c r="V31" i="388"/>
  <c r="V30" i="388"/>
  <c r="AA29" i="388"/>
  <c r="V29" i="388"/>
  <c r="V28" i="388"/>
  <c r="V27" i="388"/>
  <c r="V26" i="388"/>
  <c r="Z25" i="388"/>
  <c r="V25" i="388"/>
  <c r="Z24" i="388"/>
  <c r="V24" i="388"/>
  <c r="Z23" i="388"/>
  <c r="V23" i="388"/>
  <c r="Z22" i="388"/>
  <c r="V22" i="388"/>
  <c r="Z21" i="388"/>
  <c r="V21" i="388"/>
  <c r="Z20" i="388"/>
  <c r="V20" i="388"/>
  <c r="Z19" i="388"/>
  <c r="V19" i="388"/>
  <c r="Z18" i="388"/>
  <c r="V18" i="388"/>
  <c r="Z17" i="388"/>
  <c r="V17" i="388"/>
  <c r="Z16" i="388"/>
  <c r="V16" i="388"/>
  <c r="V15" i="388"/>
  <c r="AM14" i="388"/>
  <c r="AL14" i="388"/>
  <c r="V14" i="388"/>
  <c r="AM13" i="388"/>
  <c r="AL13" i="388"/>
  <c r="Y13" i="388"/>
  <c r="X13" i="388"/>
  <c r="W13" i="388"/>
  <c r="V13" i="388"/>
  <c r="AL12" i="388"/>
  <c r="AM12" i="388" s="1"/>
  <c r="V12" i="388"/>
  <c r="AM11" i="388"/>
  <c r="AL11" i="388"/>
  <c r="V11" i="388"/>
  <c r="AM10" i="388"/>
  <c r="AL10" i="388"/>
  <c r="V10" i="388"/>
  <c r="AL9" i="388"/>
  <c r="AM9" i="388" s="1"/>
  <c r="AG9" i="388"/>
  <c r="AA9" i="388" a="1"/>
  <c r="AA9" i="388" s="1"/>
  <c r="W9" i="388" a="1"/>
  <c r="W9" i="388" s="1"/>
  <c r="V9" i="388"/>
  <c r="AL8" i="388"/>
  <c r="AM8" i="388" s="1"/>
  <c r="V8" i="388"/>
  <c r="AM7" i="388"/>
  <c r="AL7" i="388"/>
  <c r="V7" i="388"/>
  <c r="AM6" i="388"/>
  <c r="AL6" i="388"/>
  <c r="V6" i="388"/>
  <c r="AL5" i="388"/>
  <c r="AM5" i="388" s="1"/>
  <c r="AI5" i="388"/>
  <c r="AH5" i="388" s="1"/>
  <c r="AA32" i="388" s="1"/>
  <c r="AG5" i="388"/>
  <c r="AF5" i="388"/>
  <c r="AE5" i="388"/>
  <c r="Y5" i="388"/>
  <c r="X5" i="388"/>
  <c r="AA23" i="388" s="1"/>
  <c r="W5" i="388"/>
  <c r="AA28" i="388" s="1"/>
  <c r="V5" i="388"/>
  <c r="AB34" i="387"/>
  <c r="AA34" i="387"/>
  <c r="V34" i="387"/>
  <c r="AB33" i="387"/>
  <c r="AA33" i="387"/>
  <c r="V33" i="387"/>
  <c r="V32" i="387"/>
  <c r="V31" i="387"/>
  <c r="V30" i="387"/>
  <c r="AA29" i="387"/>
  <c r="V29" i="387"/>
  <c r="V28" i="387"/>
  <c r="V27" i="387"/>
  <c r="V26" i="387"/>
  <c r="Z25" i="387"/>
  <c r="V25" i="387"/>
  <c r="Z24" i="387"/>
  <c r="V24" i="387"/>
  <c r="Z23" i="387"/>
  <c r="V23" i="387"/>
  <c r="Z22" i="387"/>
  <c r="V22" i="387"/>
  <c r="Z21" i="387"/>
  <c r="V21" i="387"/>
  <c r="Z20" i="387"/>
  <c r="V20" i="387"/>
  <c r="Z19" i="387"/>
  <c r="V19" i="387"/>
  <c r="Z18" i="387"/>
  <c r="V18" i="387"/>
  <c r="Z17" i="387"/>
  <c r="V17" i="387"/>
  <c r="Z16" i="387"/>
  <c r="V16" i="387"/>
  <c r="V15" i="387"/>
  <c r="AL14" i="387"/>
  <c r="AM14" i="387" s="1"/>
  <c r="V14" i="387"/>
  <c r="AM13" i="387"/>
  <c r="AL13" i="387"/>
  <c r="Y13" i="387"/>
  <c r="X13" i="387"/>
  <c r="W13" i="387"/>
  <c r="V13" i="387"/>
  <c r="AL12" i="387"/>
  <c r="AM12" i="387" s="1"/>
  <c r="V12" i="387"/>
  <c r="AL11" i="387"/>
  <c r="AM11" i="387" s="1"/>
  <c r="V11" i="387"/>
  <c r="AM10" i="387"/>
  <c r="AL10" i="387"/>
  <c r="V10" i="387"/>
  <c r="AL9" i="387"/>
  <c r="AM9" i="387" s="1"/>
  <c r="AG9" i="387"/>
  <c r="AA9" i="387" a="1"/>
  <c r="AA9" i="387" s="1"/>
  <c r="W9" i="387" a="1"/>
  <c r="W9" i="387" s="1"/>
  <c r="V9" i="387"/>
  <c r="AL8" i="387"/>
  <c r="AM8" i="387" s="1"/>
  <c r="V8" i="387"/>
  <c r="AL7" i="387"/>
  <c r="AM7" i="387" s="1"/>
  <c r="V7" i="387"/>
  <c r="AM6" i="387"/>
  <c r="AL6" i="387"/>
  <c r="V6" i="387"/>
  <c r="AL5" i="387"/>
  <c r="AM5" i="387" s="1"/>
  <c r="AI5" i="387"/>
  <c r="AH5" i="387" s="1"/>
  <c r="AA32" i="387" s="1"/>
  <c r="AG5" i="387"/>
  <c r="AF5" i="387"/>
  <c r="AA31" i="387" s="1"/>
  <c r="AE5" i="387"/>
  <c r="Y5" i="387"/>
  <c r="X5" i="387"/>
  <c r="AA23" i="387" s="1"/>
  <c r="W5" i="387"/>
  <c r="AA28" i="387" s="1"/>
  <c r="V5" i="387"/>
  <c r="AB34" i="386"/>
  <c r="AA34" i="386"/>
  <c r="V34" i="386"/>
  <c r="AB33" i="386"/>
  <c r="AA33" i="386"/>
  <c r="V33" i="386"/>
  <c r="V32" i="386"/>
  <c r="V31" i="386"/>
  <c r="V30" i="386"/>
  <c r="AA29" i="386"/>
  <c r="V29" i="386"/>
  <c r="V28" i="386"/>
  <c r="V27" i="386"/>
  <c r="V26" i="386"/>
  <c r="Z25" i="386"/>
  <c r="V25" i="386"/>
  <c r="Z24" i="386"/>
  <c r="V24" i="386"/>
  <c r="Z23" i="386"/>
  <c r="V23" i="386"/>
  <c r="Z22" i="386"/>
  <c r="V22" i="386"/>
  <c r="Z21" i="386"/>
  <c r="V21" i="386"/>
  <c r="Z20" i="386"/>
  <c r="V20" i="386"/>
  <c r="Z19" i="386"/>
  <c r="V19" i="386"/>
  <c r="Z18" i="386"/>
  <c r="V18" i="386"/>
  <c r="Z17" i="386"/>
  <c r="V17" i="386"/>
  <c r="Z16" i="386"/>
  <c r="V16" i="386"/>
  <c r="V15" i="386"/>
  <c r="AL14" i="386"/>
  <c r="AM14" i="386" s="1"/>
  <c r="V14" i="386"/>
  <c r="AL13" i="386"/>
  <c r="AM13" i="386" s="1"/>
  <c r="Y13" i="386"/>
  <c r="X13" i="386"/>
  <c r="W13" i="386"/>
  <c r="V13" i="386"/>
  <c r="AL12" i="386"/>
  <c r="AM12" i="386" s="1"/>
  <c r="V12" i="386"/>
  <c r="AL11" i="386"/>
  <c r="AM11" i="386" s="1"/>
  <c r="V11" i="386"/>
  <c r="AL10" i="386"/>
  <c r="AM10" i="386" s="1"/>
  <c r="V10" i="386"/>
  <c r="AM9" i="386"/>
  <c r="AL9" i="386"/>
  <c r="AG9" i="386"/>
  <c r="AA9" i="386" a="1"/>
  <c r="AA9" i="386" s="1"/>
  <c r="W9" i="386" a="1"/>
  <c r="W9" i="386" s="1"/>
  <c r="V9" i="386"/>
  <c r="AL8" i="386"/>
  <c r="AM8" i="386" s="1"/>
  <c r="V8" i="386"/>
  <c r="AL7" i="386"/>
  <c r="AM7" i="386" s="1"/>
  <c r="V7" i="386"/>
  <c r="AL6" i="386"/>
  <c r="AM6" i="386" s="1"/>
  <c r="V6" i="386"/>
  <c r="AL5" i="386"/>
  <c r="AM5" i="386" s="1"/>
  <c r="AI5" i="386"/>
  <c r="AH5" i="386" s="1"/>
  <c r="AA32" i="386" s="1"/>
  <c r="AG5" i="386"/>
  <c r="AF5" i="386"/>
  <c r="AE5" i="386"/>
  <c r="Y5" i="386"/>
  <c r="X5" i="386"/>
  <c r="Z5" i="386" s="1"/>
  <c r="AA30" i="386" s="1"/>
  <c r="W5" i="386"/>
  <c r="AA28" i="386" s="1"/>
  <c r="V5" i="386"/>
  <c r="AB34" i="385"/>
  <c r="AA34" i="385"/>
  <c r="V34" i="385"/>
  <c r="AB33" i="385"/>
  <c r="AA33" i="385"/>
  <c r="V33" i="385"/>
  <c r="V32" i="385"/>
  <c r="V31" i="385"/>
  <c r="V30" i="385"/>
  <c r="AA29" i="385"/>
  <c r="V29" i="385"/>
  <c r="V28" i="385"/>
  <c r="V27" i="385"/>
  <c r="V26" i="385"/>
  <c r="Z25" i="385"/>
  <c r="V25" i="385"/>
  <c r="Z24" i="385"/>
  <c r="V24" i="385"/>
  <c r="Z23" i="385"/>
  <c r="V23" i="385"/>
  <c r="Z22" i="385"/>
  <c r="V22" i="385"/>
  <c r="Z21" i="385"/>
  <c r="V21" i="385"/>
  <c r="Z20" i="385"/>
  <c r="V20" i="385"/>
  <c r="Z19" i="385"/>
  <c r="V19" i="385"/>
  <c r="Z18" i="385"/>
  <c r="V18" i="385"/>
  <c r="Z17" i="385"/>
  <c r="V17" i="385"/>
  <c r="Z16" i="385"/>
  <c r="V16" i="385"/>
  <c r="V15" i="385"/>
  <c r="AL14" i="385"/>
  <c r="AM14" i="385" s="1"/>
  <c r="V14" i="385"/>
  <c r="AM13" i="385"/>
  <c r="AL13" i="385"/>
  <c r="Y13" i="385"/>
  <c r="X13" i="385"/>
  <c r="W13" i="385"/>
  <c r="V13" i="385"/>
  <c r="AL12" i="385"/>
  <c r="AM12" i="385" s="1"/>
  <c r="V12" i="385"/>
  <c r="AL11" i="385"/>
  <c r="AM11" i="385" s="1"/>
  <c r="V11" i="385"/>
  <c r="AM10" i="385"/>
  <c r="AL10" i="385"/>
  <c r="V10" i="385"/>
  <c r="AL9" i="385"/>
  <c r="AM9" i="385" s="1"/>
  <c r="AG9" i="385"/>
  <c r="AA9" i="385" a="1"/>
  <c r="AA9" i="385" s="1"/>
  <c r="W9" i="385"/>
  <c r="Y9" i="385" s="1"/>
  <c r="AF9" i="385" s="1"/>
  <c r="W9" i="385" a="1"/>
  <c r="V9" i="385"/>
  <c r="AL8" i="385"/>
  <c r="AM8" i="385" s="1"/>
  <c r="V8" i="385"/>
  <c r="AL7" i="385"/>
  <c r="AM7" i="385" s="1"/>
  <c r="V7" i="385"/>
  <c r="AL6" i="385"/>
  <c r="AM6" i="385" s="1"/>
  <c r="V6" i="385"/>
  <c r="AM5" i="385"/>
  <c r="AL5" i="385"/>
  <c r="AI5" i="385"/>
  <c r="AH5" i="385" s="1"/>
  <c r="AA32" i="385" s="1"/>
  <c r="AG5" i="385"/>
  <c r="AF5" i="385"/>
  <c r="AA31" i="385" s="1"/>
  <c r="AE5" i="385"/>
  <c r="Y5" i="385"/>
  <c r="X5" i="385"/>
  <c r="AA23" i="385" s="1"/>
  <c r="W5" i="385"/>
  <c r="AA28" i="385" s="1"/>
  <c r="V5" i="385"/>
  <c r="AB34" i="384"/>
  <c r="AA34" i="384"/>
  <c r="V34" i="384"/>
  <c r="AB33" i="384"/>
  <c r="AA33" i="384"/>
  <c r="V33" i="384"/>
  <c r="V32" i="384"/>
  <c r="V31" i="384"/>
  <c r="V30" i="384"/>
  <c r="AA29" i="384"/>
  <c r="V29" i="384"/>
  <c r="V28" i="384"/>
  <c r="V27" i="384"/>
  <c r="V26" i="384"/>
  <c r="Z25" i="384"/>
  <c r="V25" i="384"/>
  <c r="Z24" i="384"/>
  <c r="V24" i="384"/>
  <c r="Z23" i="384"/>
  <c r="V23" i="384"/>
  <c r="Z22" i="384"/>
  <c r="V22" i="384"/>
  <c r="Z21" i="384"/>
  <c r="V21" i="384"/>
  <c r="Z20" i="384"/>
  <c r="V20" i="384"/>
  <c r="Z19" i="384"/>
  <c r="V19" i="384"/>
  <c r="Z18" i="384"/>
  <c r="V18" i="384"/>
  <c r="Z17" i="384"/>
  <c r="V17" i="384"/>
  <c r="Z16" i="384"/>
  <c r="V16" i="384"/>
  <c r="V15" i="384"/>
  <c r="AM14" i="384"/>
  <c r="AL14" i="384"/>
  <c r="V14" i="384"/>
  <c r="AL13" i="384"/>
  <c r="AM13" i="384" s="1"/>
  <c r="Y13" i="384"/>
  <c r="X13" i="384"/>
  <c r="W13" i="384"/>
  <c r="V13" i="384"/>
  <c r="AL12" i="384"/>
  <c r="AM12" i="384" s="1"/>
  <c r="V12" i="384"/>
  <c r="AL11" i="384"/>
  <c r="AM11" i="384" s="1"/>
  <c r="V11" i="384"/>
  <c r="AL10" i="384"/>
  <c r="AM10" i="384" s="1"/>
  <c r="V10" i="384"/>
  <c r="AL9" i="384"/>
  <c r="AM9" i="384" s="1"/>
  <c r="AG9" i="384"/>
  <c r="AA9" i="384" a="1"/>
  <c r="AA9" i="384" s="1"/>
  <c r="W9" i="384" a="1"/>
  <c r="W9" i="384" s="1"/>
  <c r="V9" i="384"/>
  <c r="AL8" i="384"/>
  <c r="AM8" i="384" s="1"/>
  <c r="V8" i="384"/>
  <c r="AL7" i="384"/>
  <c r="AM7" i="384" s="1"/>
  <c r="V7" i="384"/>
  <c r="AL6" i="384"/>
  <c r="AM6" i="384" s="1"/>
  <c r="V6" i="384"/>
  <c r="AL5" i="384"/>
  <c r="AM5" i="384" s="1"/>
  <c r="AI5" i="384"/>
  <c r="AH5" i="384" s="1"/>
  <c r="AA32" i="384" s="1"/>
  <c r="AG5" i="384"/>
  <c r="AF5" i="384"/>
  <c r="AA31" i="384" s="1"/>
  <c r="AE5" i="384"/>
  <c r="Y5" i="384"/>
  <c r="X5" i="384"/>
  <c r="Z5" i="384" s="1"/>
  <c r="AA30" i="384" s="1"/>
  <c r="W5" i="384"/>
  <c r="AA28" i="384" s="1"/>
  <c r="V5" i="384"/>
  <c r="AB34" i="383"/>
  <c r="AA34" i="383"/>
  <c r="V34" i="383"/>
  <c r="AB33" i="383"/>
  <c r="AA33" i="383"/>
  <c r="V33" i="383"/>
  <c r="V32" i="383"/>
  <c r="V31" i="383"/>
  <c r="V30" i="383"/>
  <c r="AA29" i="383"/>
  <c r="V29" i="383"/>
  <c r="V28" i="383"/>
  <c r="V27" i="383"/>
  <c r="V26" i="383"/>
  <c r="Z25" i="383"/>
  <c r="V25" i="383"/>
  <c r="Z24" i="383"/>
  <c r="V24" i="383"/>
  <c r="Z23" i="383"/>
  <c r="V23" i="383"/>
  <c r="Z22" i="383"/>
  <c r="V22" i="383"/>
  <c r="Z21" i="383"/>
  <c r="V21" i="383"/>
  <c r="Z20" i="383"/>
  <c r="V20" i="383"/>
  <c r="Z19" i="383"/>
  <c r="V19" i="383"/>
  <c r="Z18" i="383"/>
  <c r="V18" i="383"/>
  <c r="Z17" i="383"/>
  <c r="V17" i="383"/>
  <c r="Z16" i="383"/>
  <c r="V16" i="383"/>
  <c r="V15" i="383"/>
  <c r="AL14" i="383"/>
  <c r="AM14" i="383" s="1"/>
  <c r="V14" i="383"/>
  <c r="AL13" i="383"/>
  <c r="AM13" i="383" s="1"/>
  <c r="Y13" i="383"/>
  <c r="X13" i="383"/>
  <c r="W13" i="383"/>
  <c r="V13" i="383"/>
  <c r="AL12" i="383"/>
  <c r="AM12" i="383" s="1"/>
  <c r="V12" i="383"/>
  <c r="AL11" i="383"/>
  <c r="AM11" i="383" s="1"/>
  <c r="V11" i="383"/>
  <c r="AL10" i="383"/>
  <c r="AM10" i="383" s="1"/>
  <c r="V10" i="383"/>
  <c r="AM9" i="383"/>
  <c r="AL9" i="383"/>
  <c r="AG9" i="383"/>
  <c r="AA9" i="383" a="1"/>
  <c r="AA9" i="383" s="1"/>
  <c r="W9" i="383" a="1"/>
  <c r="W9" i="383" s="1"/>
  <c r="V9" i="383"/>
  <c r="AL8" i="383"/>
  <c r="AM8" i="383" s="1"/>
  <c r="V8" i="383"/>
  <c r="AL7" i="383"/>
  <c r="AM7" i="383" s="1"/>
  <c r="V7" i="383"/>
  <c r="AM6" i="383"/>
  <c r="AL6" i="383"/>
  <c r="V6" i="383"/>
  <c r="AL5" i="383"/>
  <c r="AM5" i="383" s="1"/>
  <c r="AI5" i="383"/>
  <c r="AH5" i="383"/>
  <c r="AA32" i="383" s="1"/>
  <c r="AG5" i="383"/>
  <c r="AF5" i="383"/>
  <c r="AA31" i="383" s="1"/>
  <c r="AE5" i="383"/>
  <c r="Y5" i="383"/>
  <c r="X5" i="383"/>
  <c r="Z5" i="383" s="1"/>
  <c r="AA30" i="383" s="1"/>
  <c r="W5" i="383"/>
  <c r="AA28" i="383" s="1"/>
  <c r="V5" i="383"/>
  <c r="AB34" i="382"/>
  <c r="AA34" i="382"/>
  <c r="V34" i="382"/>
  <c r="AB33" i="382"/>
  <c r="AA33" i="382"/>
  <c r="V33" i="382"/>
  <c r="V32" i="382"/>
  <c r="V31" i="382"/>
  <c r="V30" i="382"/>
  <c r="AA29" i="382"/>
  <c r="V29" i="382"/>
  <c r="V28" i="382"/>
  <c r="V27" i="382"/>
  <c r="V26" i="382"/>
  <c r="Z25" i="382"/>
  <c r="V25" i="382"/>
  <c r="Z24" i="382"/>
  <c r="V24" i="382"/>
  <c r="Z23" i="382"/>
  <c r="V23" i="382"/>
  <c r="Z22" i="382"/>
  <c r="V22" i="382"/>
  <c r="Z21" i="382"/>
  <c r="V21" i="382"/>
  <c r="Z20" i="382"/>
  <c r="V20" i="382"/>
  <c r="Z19" i="382"/>
  <c r="V19" i="382"/>
  <c r="Z18" i="382"/>
  <c r="V18" i="382"/>
  <c r="Z17" i="382"/>
  <c r="V17" i="382"/>
  <c r="Z16" i="382"/>
  <c r="V16" i="382"/>
  <c r="V15" i="382"/>
  <c r="AL14" i="382"/>
  <c r="AM14" i="382" s="1"/>
  <c r="V14" i="382"/>
  <c r="AM13" i="382"/>
  <c r="AL13" i="382"/>
  <c r="Y13" i="382"/>
  <c r="X13" i="382"/>
  <c r="W13" i="382"/>
  <c r="V13" i="382"/>
  <c r="AL12" i="382"/>
  <c r="AM12" i="382" s="1"/>
  <c r="V12" i="382"/>
  <c r="AL11" i="382"/>
  <c r="AM11" i="382" s="1"/>
  <c r="V11" i="382"/>
  <c r="AM10" i="382"/>
  <c r="AL10" i="382"/>
  <c r="V10" i="382"/>
  <c r="AM9" i="382"/>
  <c r="AL9" i="382"/>
  <c r="AG9" i="382"/>
  <c r="AA9" i="382" a="1"/>
  <c r="AA9" i="382" s="1"/>
  <c r="W9" i="382" a="1"/>
  <c r="W9" i="382" s="1"/>
  <c r="V9" i="382"/>
  <c r="AL8" i="382"/>
  <c r="AM8" i="382" s="1"/>
  <c r="V8" i="382"/>
  <c r="AM7" i="382"/>
  <c r="AL7" i="382"/>
  <c r="V7" i="382"/>
  <c r="AM6" i="382"/>
  <c r="AL6" i="382"/>
  <c r="V6" i="382"/>
  <c r="AL5" i="382"/>
  <c r="AM5" i="382" s="1"/>
  <c r="AI5" i="382"/>
  <c r="AH5" i="382" s="1"/>
  <c r="AA32" i="382" s="1"/>
  <c r="AG5" i="382"/>
  <c r="AF5" i="382"/>
  <c r="AA31" i="382" s="1"/>
  <c r="AE5" i="382"/>
  <c r="Y5" i="382"/>
  <c r="X5" i="382"/>
  <c r="AA23" i="382" s="1"/>
  <c r="W5" i="382"/>
  <c r="AA28" i="382" s="1"/>
  <c r="V5" i="382"/>
  <c r="AB34" i="381"/>
  <c r="AA34" i="381"/>
  <c r="V34" i="381"/>
  <c r="AB33" i="381"/>
  <c r="AA33" i="381"/>
  <c r="V33" i="381"/>
  <c r="V32" i="381"/>
  <c r="V31" i="381"/>
  <c r="V30" i="381"/>
  <c r="AA29" i="381"/>
  <c r="V29" i="381"/>
  <c r="V28" i="381"/>
  <c r="V27" i="381"/>
  <c r="V26" i="381"/>
  <c r="Z25" i="381"/>
  <c r="V25" i="381"/>
  <c r="Z24" i="381"/>
  <c r="V24" i="381"/>
  <c r="Z23" i="381"/>
  <c r="V23" i="381"/>
  <c r="Z22" i="381"/>
  <c r="V22" i="381"/>
  <c r="Z21" i="381"/>
  <c r="V21" i="381"/>
  <c r="Z20" i="381"/>
  <c r="V20" i="381"/>
  <c r="Z19" i="381"/>
  <c r="V19" i="381"/>
  <c r="Z18" i="381"/>
  <c r="V18" i="381"/>
  <c r="Z17" i="381"/>
  <c r="V17" i="381"/>
  <c r="Z16" i="381"/>
  <c r="V16" i="381"/>
  <c r="V15" i="381"/>
  <c r="AL14" i="381"/>
  <c r="AM14" i="381" s="1"/>
  <c r="V14" i="381"/>
  <c r="AM13" i="381"/>
  <c r="AL13" i="381"/>
  <c r="Y13" i="381"/>
  <c r="X13" i="381"/>
  <c r="W13" i="381"/>
  <c r="V13" i="381"/>
  <c r="AL12" i="381"/>
  <c r="AM12" i="381" s="1"/>
  <c r="V12" i="381"/>
  <c r="AL11" i="381"/>
  <c r="AM11" i="381" s="1"/>
  <c r="V11" i="381"/>
  <c r="AM10" i="381"/>
  <c r="AL10" i="381"/>
  <c r="V10" i="381"/>
  <c r="AM9" i="381"/>
  <c r="AL9" i="381"/>
  <c r="AG9" i="381"/>
  <c r="AA9" i="381" a="1"/>
  <c r="AA9" i="381" s="1"/>
  <c r="W9" i="381" a="1"/>
  <c r="W9" i="381" s="1"/>
  <c r="V9" i="381"/>
  <c r="AL8" i="381"/>
  <c r="AM8" i="381" s="1"/>
  <c r="V8" i="381"/>
  <c r="AM7" i="381"/>
  <c r="AL7" i="381"/>
  <c r="V7" i="381"/>
  <c r="AM6" i="381"/>
  <c r="AL6" i="381"/>
  <c r="V6" i="381"/>
  <c r="AL5" i="381"/>
  <c r="AM5" i="381" s="1"/>
  <c r="AI5" i="381"/>
  <c r="AH5" i="381" s="1"/>
  <c r="AA32" i="381" s="1"/>
  <c r="AG5" i="381"/>
  <c r="AF5" i="381"/>
  <c r="AA31" i="381" s="1"/>
  <c r="AE5" i="381"/>
  <c r="Y5" i="381"/>
  <c r="X5" i="381"/>
  <c r="AA23" i="381" s="1"/>
  <c r="W5" i="381"/>
  <c r="AA28" i="381" s="1"/>
  <c r="V5" i="381"/>
  <c r="AB34" i="380"/>
  <c r="AA34" i="380"/>
  <c r="V34" i="380"/>
  <c r="AB33" i="380"/>
  <c r="AA33" i="380"/>
  <c r="V33" i="380"/>
  <c r="V32" i="380"/>
  <c r="V31" i="380"/>
  <c r="V30" i="380"/>
  <c r="AA29" i="380"/>
  <c r="V29" i="380"/>
  <c r="V28" i="380"/>
  <c r="V27" i="380"/>
  <c r="V26" i="380"/>
  <c r="Z25" i="380"/>
  <c r="V25" i="380"/>
  <c r="Z24" i="380"/>
  <c r="V24" i="380"/>
  <c r="Z23" i="380"/>
  <c r="V23" i="380"/>
  <c r="Z22" i="380"/>
  <c r="V22" i="380"/>
  <c r="Z21" i="380"/>
  <c r="V21" i="380"/>
  <c r="Z20" i="380"/>
  <c r="V20" i="380"/>
  <c r="Z19" i="380"/>
  <c r="V19" i="380"/>
  <c r="Z18" i="380"/>
  <c r="V18" i="380"/>
  <c r="Z17" i="380"/>
  <c r="V17" i="380"/>
  <c r="Z16" i="380"/>
  <c r="V16" i="380"/>
  <c r="V15" i="380"/>
  <c r="AM14" i="380"/>
  <c r="AL14" i="380"/>
  <c r="V14" i="380"/>
  <c r="AL13" i="380"/>
  <c r="AM13" i="380" s="1"/>
  <c r="Y13" i="380"/>
  <c r="X13" i="380"/>
  <c r="W13" i="380"/>
  <c r="V13" i="380"/>
  <c r="AL12" i="380"/>
  <c r="AM12" i="380" s="1"/>
  <c r="V12" i="380"/>
  <c r="AM11" i="380"/>
  <c r="AL11" i="380"/>
  <c r="V11" i="380"/>
  <c r="AL10" i="380"/>
  <c r="AM10" i="380" s="1"/>
  <c r="V10" i="380"/>
  <c r="AM9" i="380"/>
  <c r="AL9" i="380"/>
  <c r="AG9" i="380"/>
  <c r="AA9" i="380" a="1"/>
  <c r="AA9" i="380" s="1"/>
  <c r="W9" i="380" a="1"/>
  <c r="W9" i="380" s="1"/>
  <c r="V9" i="380"/>
  <c r="AL8" i="380"/>
  <c r="AM8" i="380" s="1"/>
  <c r="V8" i="380"/>
  <c r="AL7" i="380"/>
  <c r="AM7" i="380" s="1"/>
  <c r="V7" i="380"/>
  <c r="AM6" i="380"/>
  <c r="AL6" i="380"/>
  <c r="V6" i="380"/>
  <c r="AL5" i="380"/>
  <c r="AM5" i="380" s="1"/>
  <c r="AI5" i="380"/>
  <c r="AH5" i="380" s="1"/>
  <c r="AA32" i="380" s="1"/>
  <c r="AG5" i="380"/>
  <c r="AF5" i="380"/>
  <c r="AA31" i="380" s="1"/>
  <c r="AE5" i="380"/>
  <c r="Y5" i="380"/>
  <c r="X5" i="380"/>
  <c r="AA23" i="380" s="1"/>
  <c r="W5" i="380"/>
  <c r="AA28" i="380" s="1"/>
  <c r="V5" i="380"/>
  <c r="AB34" i="379"/>
  <c r="AA34" i="379"/>
  <c r="V34" i="379"/>
  <c r="AB33" i="379"/>
  <c r="AA33" i="379"/>
  <c r="V33" i="379"/>
  <c r="V32" i="379"/>
  <c r="V31" i="379"/>
  <c r="V30" i="379"/>
  <c r="AA29" i="379"/>
  <c r="V29" i="379"/>
  <c r="V28" i="379"/>
  <c r="V27" i="379"/>
  <c r="V26" i="379"/>
  <c r="Z25" i="379"/>
  <c r="V25" i="379"/>
  <c r="Z24" i="379"/>
  <c r="V24" i="379"/>
  <c r="Z23" i="379"/>
  <c r="V23" i="379"/>
  <c r="Z22" i="379"/>
  <c r="V22" i="379"/>
  <c r="Z21" i="379"/>
  <c r="V21" i="379"/>
  <c r="Z20" i="379"/>
  <c r="V20" i="379"/>
  <c r="Z19" i="379"/>
  <c r="V19" i="379"/>
  <c r="Z18" i="379"/>
  <c r="V18" i="379"/>
  <c r="Z17" i="379"/>
  <c r="V17" i="379"/>
  <c r="Z16" i="379"/>
  <c r="V16" i="379"/>
  <c r="V15" i="379"/>
  <c r="AL14" i="379"/>
  <c r="AM14" i="379" s="1"/>
  <c r="V14" i="379"/>
  <c r="AL13" i="379"/>
  <c r="AM13" i="379" s="1"/>
  <c r="Y13" i="379"/>
  <c r="X13" i="379"/>
  <c r="W13" i="379"/>
  <c r="V13" i="379"/>
  <c r="AL12" i="379"/>
  <c r="AM12" i="379" s="1"/>
  <c r="V12" i="379"/>
  <c r="AL11" i="379"/>
  <c r="AM11" i="379" s="1"/>
  <c r="V11" i="379"/>
  <c r="AL10" i="379"/>
  <c r="AM10" i="379" s="1"/>
  <c r="V10" i="379"/>
  <c r="AM9" i="379"/>
  <c r="AL9" i="379"/>
  <c r="AG9" i="379"/>
  <c r="AA9" i="379" a="1"/>
  <c r="AA9" i="379" s="1"/>
  <c r="W9" i="379" a="1"/>
  <c r="W9" i="379" s="1"/>
  <c r="V9" i="379"/>
  <c r="AL8" i="379"/>
  <c r="AM8" i="379" s="1"/>
  <c r="V8" i="379"/>
  <c r="AL7" i="379"/>
  <c r="AM7" i="379" s="1"/>
  <c r="V7" i="379"/>
  <c r="AM6" i="379"/>
  <c r="AL6" i="379"/>
  <c r="V6" i="379"/>
  <c r="AL5" i="379"/>
  <c r="AM5" i="379" s="1"/>
  <c r="AI5" i="379"/>
  <c r="AH5" i="379" s="1"/>
  <c r="AA32" i="379" s="1"/>
  <c r="AG5" i="379"/>
  <c r="AF5" i="379"/>
  <c r="AA31" i="379" s="1"/>
  <c r="AE5" i="379"/>
  <c r="Y5" i="379"/>
  <c r="X5" i="379"/>
  <c r="Z5" i="379" s="1"/>
  <c r="AA30" i="379" s="1"/>
  <c r="W5" i="379"/>
  <c r="AA28" i="379" s="1"/>
  <c r="V5" i="379"/>
  <c r="AB34" i="378"/>
  <c r="AA34" i="378"/>
  <c r="V34" i="378"/>
  <c r="AB33" i="378"/>
  <c r="AA33" i="378"/>
  <c r="V33" i="378"/>
  <c r="V32" i="378"/>
  <c r="V31" i="378"/>
  <c r="V30" i="378"/>
  <c r="AA29" i="378"/>
  <c r="V29" i="378"/>
  <c r="V28" i="378"/>
  <c r="V27" i="378"/>
  <c r="V26" i="378"/>
  <c r="Z25" i="378"/>
  <c r="V25" i="378"/>
  <c r="Z24" i="378"/>
  <c r="V24" i="378"/>
  <c r="Z23" i="378"/>
  <c r="V23" i="378"/>
  <c r="Z22" i="378"/>
  <c r="V22" i="378"/>
  <c r="Z21" i="378"/>
  <c r="V21" i="378"/>
  <c r="Z20" i="378"/>
  <c r="V20" i="378"/>
  <c r="Z19" i="378"/>
  <c r="V19" i="378"/>
  <c r="Z18" i="378"/>
  <c r="V18" i="378"/>
  <c r="Z17" i="378"/>
  <c r="V17" i="378"/>
  <c r="Z16" i="378"/>
  <c r="V16" i="378"/>
  <c r="V15" i="378"/>
  <c r="AL14" i="378"/>
  <c r="AM14" i="378" s="1"/>
  <c r="V14" i="378"/>
  <c r="AM13" i="378"/>
  <c r="AL13" i="378"/>
  <c r="Y13" i="378"/>
  <c r="X13" i="378"/>
  <c r="W13" i="378"/>
  <c r="V13" i="378"/>
  <c r="AL12" i="378"/>
  <c r="AM12" i="378" s="1"/>
  <c r="V12" i="378"/>
  <c r="AL11" i="378"/>
  <c r="AM11" i="378" s="1"/>
  <c r="V11" i="378"/>
  <c r="AM10" i="378"/>
  <c r="AL10" i="378"/>
  <c r="V10" i="378"/>
  <c r="AM9" i="378"/>
  <c r="AL9" i="378"/>
  <c r="AG9" i="378"/>
  <c r="AA9" i="378" a="1"/>
  <c r="AA9" i="378" s="1"/>
  <c r="W9" i="378" a="1"/>
  <c r="W9" i="378" s="1"/>
  <c r="V9" i="378"/>
  <c r="AL8" i="378"/>
  <c r="AM8" i="378" s="1"/>
  <c r="V8" i="378"/>
  <c r="AM7" i="378"/>
  <c r="AL7" i="378"/>
  <c r="V7" i="378"/>
  <c r="AM6" i="378"/>
  <c r="AL6" i="378"/>
  <c r="V6" i="378"/>
  <c r="AL5" i="378"/>
  <c r="AM5" i="378" s="1"/>
  <c r="AI5" i="378"/>
  <c r="AH5" i="378" s="1"/>
  <c r="AA32" i="378" s="1"/>
  <c r="AG5" i="378"/>
  <c r="AF5" i="378"/>
  <c r="AA31" i="378" s="1"/>
  <c r="AE5" i="378"/>
  <c r="Y5" i="378"/>
  <c r="X5" i="378"/>
  <c r="AA23" i="378" s="1"/>
  <c r="W5" i="378"/>
  <c r="AA28" i="378" s="1"/>
  <c r="V5" i="378"/>
  <c r="AB34" i="377"/>
  <c r="AA34" i="377"/>
  <c r="V34" i="377"/>
  <c r="AB33" i="377"/>
  <c r="AA33" i="377"/>
  <c r="V33" i="377"/>
  <c r="V32" i="377"/>
  <c r="V31" i="377"/>
  <c r="V30" i="377"/>
  <c r="AA29" i="377"/>
  <c r="V29" i="377"/>
  <c r="V28" i="377"/>
  <c r="V27" i="377"/>
  <c r="V26" i="377"/>
  <c r="Z25" i="377"/>
  <c r="V25" i="377"/>
  <c r="Z24" i="377"/>
  <c r="V24" i="377"/>
  <c r="Z23" i="377"/>
  <c r="V23" i="377"/>
  <c r="Z22" i="377"/>
  <c r="V22" i="377"/>
  <c r="Z21" i="377"/>
  <c r="V21" i="377"/>
  <c r="Z20" i="377"/>
  <c r="V20" i="377"/>
  <c r="Z19" i="377"/>
  <c r="V19" i="377"/>
  <c r="Z18" i="377"/>
  <c r="V18" i="377"/>
  <c r="Z17" i="377"/>
  <c r="V17" i="377"/>
  <c r="Z16" i="377"/>
  <c r="V16" i="377"/>
  <c r="V15" i="377"/>
  <c r="AL14" i="377"/>
  <c r="AM14" i="377" s="1"/>
  <c r="V14" i="377"/>
  <c r="AL13" i="377"/>
  <c r="AM13" i="377" s="1"/>
  <c r="Y13" i="377"/>
  <c r="X13" i="377"/>
  <c r="W13" i="377"/>
  <c r="V13" i="377"/>
  <c r="AL12" i="377"/>
  <c r="AM12" i="377" s="1"/>
  <c r="V12" i="377"/>
  <c r="AL11" i="377"/>
  <c r="AM11" i="377" s="1"/>
  <c r="V11" i="377"/>
  <c r="AL10" i="377"/>
  <c r="AM10" i="377" s="1"/>
  <c r="V10" i="377"/>
  <c r="AL9" i="377"/>
  <c r="AM9" i="377" s="1"/>
  <c r="AG9" i="377"/>
  <c r="AA9" i="377" a="1"/>
  <c r="AA9" i="377" s="1"/>
  <c r="W9" i="377" a="1"/>
  <c r="W9" i="377" s="1"/>
  <c r="V9" i="377"/>
  <c r="AL8" i="377"/>
  <c r="AM8" i="377" s="1"/>
  <c r="V8" i="377"/>
  <c r="AM7" i="377"/>
  <c r="AL7" i="377"/>
  <c r="V7" i="377"/>
  <c r="AL6" i="377"/>
  <c r="AM6" i="377" s="1"/>
  <c r="V6" i="377"/>
  <c r="AL5" i="377"/>
  <c r="AM5" i="377" s="1"/>
  <c r="AI5" i="377"/>
  <c r="AH5" i="377" s="1"/>
  <c r="AA32" i="377" s="1"/>
  <c r="AG5" i="377"/>
  <c r="AF5" i="377"/>
  <c r="AE5" i="377"/>
  <c r="Y5" i="377"/>
  <c r="X5" i="377"/>
  <c r="AA23" i="377" s="1"/>
  <c r="W5" i="377"/>
  <c r="AA28" i="377" s="1"/>
  <c r="V5" i="377"/>
  <c r="AB34" i="376"/>
  <c r="AA34" i="376"/>
  <c r="V34" i="376"/>
  <c r="AB33" i="376"/>
  <c r="AA33" i="376"/>
  <c r="V33" i="376"/>
  <c r="V32" i="376"/>
  <c r="V31" i="376"/>
  <c r="V30" i="376"/>
  <c r="AA29" i="376"/>
  <c r="V29" i="376"/>
  <c r="V28" i="376"/>
  <c r="V27" i="376"/>
  <c r="V26" i="376"/>
  <c r="Z25" i="376"/>
  <c r="V25" i="376"/>
  <c r="Z24" i="376"/>
  <c r="V24" i="376"/>
  <c r="Z23" i="376"/>
  <c r="V23" i="376"/>
  <c r="Z22" i="376"/>
  <c r="V22" i="376"/>
  <c r="Z21" i="376"/>
  <c r="V21" i="376"/>
  <c r="Z20" i="376"/>
  <c r="V20" i="376"/>
  <c r="Z19" i="376"/>
  <c r="V19" i="376"/>
  <c r="Z18" i="376"/>
  <c r="V18" i="376"/>
  <c r="Z17" i="376"/>
  <c r="V17" i="376"/>
  <c r="Z16" i="376"/>
  <c r="V16" i="376"/>
  <c r="V15" i="376"/>
  <c r="AL14" i="376"/>
  <c r="AM14" i="376" s="1"/>
  <c r="V14" i="376"/>
  <c r="AM13" i="376"/>
  <c r="AL13" i="376"/>
  <c r="Y13" i="376"/>
  <c r="X13" i="376"/>
  <c r="W13" i="376"/>
  <c r="V13" i="376"/>
  <c r="AL12" i="376"/>
  <c r="AM12" i="376" s="1"/>
  <c r="V12" i="376"/>
  <c r="AL11" i="376"/>
  <c r="AM11" i="376" s="1"/>
  <c r="V11" i="376"/>
  <c r="AM10" i="376"/>
  <c r="AL10" i="376"/>
  <c r="V10" i="376"/>
  <c r="AM9" i="376"/>
  <c r="AL9" i="376"/>
  <c r="AG9" i="376"/>
  <c r="AA9" i="376" a="1"/>
  <c r="AA9" i="376" s="1"/>
  <c r="W9" i="376" a="1"/>
  <c r="W9" i="376" s="1"/>
  <c r="V9" i="376"/>
  <c r="AL8" i="376"/>
  <c r="AM8" i="376" s="1"/>
  <c r="V8" i="376"/>
  <c r="AM7" i="376"/>
  <c r="AL7" i="376"/>
  <c r="V7" i="376"/>
  <c r="AM6" i="376"/>
  <c r="AL6" i="376"/>
  <c r="V6" i="376"/>
  <c r="AL5" i="376"/>
  <c r="AM5" i="376" s="1"/>
  <c r="AI5" i="376"/>
  <c r="AH5" i="376" s="1"/>
  <c r="AA32" i="376" s="1"/>
  <c r="AG5" i="376"/>
  <c r="AF5" i="376"/>
  <c r="AA31" i="376" s="1"/>
  <c r="AE5" i="376"/>
  <c r="Y5" i="376"/>
  <c r="X5" i="376"/>
  <c r="AA23" i="376" s="1"/>
  <c r="W5" i="376"/>
  <c r="V5" i="376"/>
  <c r="AB34" i="375"/>
  <c r="AA34" i="375"/>
  <c r="V34" i="375"/>
  <c r="AB33" i="375"/>
  <c r="AA33" i="375"/>
  <c r="V33" i="375"/>
  <c r="V32" i="375"/>
  <c r="V31" i="375"/>
  <c r="V30" i="375"/>
  <c r="AA29" i="375"/>
  <c r="V29" i="375"/>
  <c r="V28" i="375"/>
  <c r="V27" i="375"/>
  <c r="V26" i="375"/>
  <c r="Z25" i="375"/>
  <c r="V25" i="375"/>
  <c r="Z24" i="375"/>
  <c r="V24" i="375"/>
  <c r="Z23" i="375"/>
  <c r="V23" i="375"/>
  <c r="Z22" i="375"/>
  <c r="V22" i="375"/>
  <c r="Z21" i="375"/>
  <c r="V21" i="375"/>
  <c r="Z20" i="375"/>
  <c r="V20" i="375"/>
  <c r="Z19" i="375"/>
  <c r="V19" i="375"/>
  <c r="Z18" i="375"/>
  <c r="V18" i="375"/>
  <c r="Z17" i="375"/>
  <c r="V17" i="375"/>
  <c r="Z16" i="375"/>
  <c r="V16" i="375"/>
  <c r="V15" i="375"/>
  <c r="AL14" i="375"/>
  <c r="AM14" i="375" s="1"/>
  <c r="V14" i="375"/>
  <c r="AM13" i="375"/>
  <c r="AL13" i="375"/>
  <c r="Y13" i="375"/>
  <c r="X13" i="375"/>
  <c r="W13" i="375"/>
  <c r="V13" i="375"/>
  <c r="AL12" i="375"/>
  <c r="AM12" i="375" s="1"/>
  <c r="V12" i="375"/>
  <c r="AL11" i="375"/>
  <c r="AM11" i="375" s="1"/>
  <c r="V11" i="375"/>
  <c r="AM10" i="375"/>
  <c r="AL10" i="375"/>
  <c r="V10" i="375"/>
  <c r="AM9" i="375"/>
  <c r="AL9" i="375"/>
  <c r="AG9" i="375"/>
  <c r="AA9" i="375" a="1"/>
  <c r="AA9" i="375" s="1"/>
  <c r="W9" i="375" a="1"/>
  <c r="W9" i="375" s="1"/>
  <c r="V9" i="375"/>
  <c r="AL8" i="375"/>
  <c r="AM8" i="375" s="1"/>
  <c r="V8" i="375"/>
  <c r="AM7" i="375"/>
  <c r="AL7" i="375"/>
  <c r="V7" i="375"/>
  <c r="AM6" i="375"/>
  <c r="AL6" i="375"/>
  <c r="V6" i="375"/>
  <c r="AL5" i="375"/>
  <c r="AM5" i="375" s="1"/>
  <c r="AI5" i="375"/>
  <c r="AH5" i="375" s="1"/>
  <c r="AA32" i="375" s="1"/>
  <c r="AG5" i="375"/>
  <c r="AF5" i="375"/>
  <c r="AA31" i="375" s="1"/>
  <c r="AE5" i="375"/>
  <c r="Y5" i="375"/>
  <c r="X5" i="375"/>
  <c r="AA23" i="375" s="1"/>
  <c r="W5" i="375"/>
  <c r="AA28" i="375" s="1"/>
  <c r="V5" i="375"/>
  <c r="AB34" i="374"/>
  <c r="AA34" i="374"/>
  <c r="V34" i="374"/>
  <c r="AB33" i="374"/>
  <c r="AA33" i="374"/>
  <c r="V33" i="374"/>
  <c r="V32" i="374"/>
  <c r="V31" i="374"/>
  <c r="V30" i="374"/>
  <c r="AA29" i="374"/>
  <c r="V29" i="374"/>
  <c r="V28" i="374"/>
  <c r="V27" i="374"/>
  <c r="V26" i="374"/>
  <c r="Z25" i="374"/>
  <c r="V25" i="374"/>
  <c r="Z24" i="374"/>
  <c r="V24" i="374"/>
  <c r="Z23" i="374"/>
  <c r="V23" i="374"/>
  <c r="Z22" i="374"/>
  <c r="V22" i="374"/>
  <c r="Z21" i="374"/>
  <c r="V21" i="374"/>
  <c r="Z20" i="374"/>
  <c r="V20" i="374"/>
  <c r="Z19" i="374"/>
  <c r="V19" i="374"/>
  <c r="Z18" i="374"/>
  <c r="V18" i="374"/>
  <c r="Z17" i="374"/>
  <c r="V17" i="374"/>
  <c r="Z16" i="374"/>
  <c r="V16" i="374"/>
  <c r="V15" i="374"/>
  <c r="AL14" i="374"/>
  <c r="AM14" i="374" s="1"/>
  <c r="V14" i="374"/>
  <c r="AM13" i="374"/>
  <c r="AL13" i="374"/>
  <c r="Y13" i="374"/>
  <c r="X13" i="374"/>
  <c r="W13" i="374"/>
  <c r="V13" i="374"/>
  <c r="AL12" i="374"/>
  <c r="AM12" i="374" s="1"/>
  <c r="V12" i="374"/>
  <c r="AL11" i="374"/>
  <c r="AM11" i="374" s="1"/>
  <c r="V11" i="374"/>
  <c r="AM10" i="374"/>
  <c r="AL10" i="374"/>
  <c r="V10" i="374"/>
  <c r="AM9" i="374"/>
  <c r="AL9" i="374"/>
  <c r="AG9" i="374"/>
  <c r="AA9" i="374" a="1"/>
  <c r="AA9" i="374" s="1"/>
  <c r="W9" i="374" a="1"/>
  <c r="W9" i="374" s="1"/>
  <c r="V9" i="374"/>
  <c r="AL8" i="374"/>
  <c r="AM8" i="374" s="1"/>
  <c r="V8" i="374"/>
  <c r="AM7" i="374"/>
  <c r="AL7" i="374"/>
  <c r="V7" i="374"/>
  <c r="AM6" i="374"/>
  <c r="AL6" i="374"/>
  <c r="V6" i="374"/>
  <c r="AL5" i="374"/>
  <c r="AM5" i="374" s="1"/>
  <c r="AI5" i="374"/>
  <c r="AH5" i="374" s="1"/>
  <c r="AA32" i="374" s="1"/>
  <c r="AG5" i="374"/>
  <c r="AF5" i="374"/>
  <c r="AA31" i="374" s="1"/>
  <c r="AE5" i="374"/>
  <c r="Y5" i="374"/>
  <c r="X5" i="374"/>
  <c r="AA23" i="374" s="1"/>
  <c r="W5" i="374"/>
  <c r="AA28" i="374" s="1"/>
  <c r="V5" i="374"/>
  <c r="AB34" i="373"/>
  <c r="AA34" i="373"/>
  <c r="V34" i="373"/>
  <c r="AB33" i="373"/>
  <c r="AA33" i="373"/>
  <c r="V33" i="373"/>
  <c r="V32" i="373"/>
  <c r="V31" i="373"/>
  <c r="V30" i="373"/>
  <c r="AA29" i="373"/>
  <c r="V29" i="373"/>
  <c r="V28" i="373"/>
  <c r="V27" i="373"/>
  <c r="V26" i="373"/>
  <c r="Z25" i="373"/>
  <c r="V25" i="373"/>
  <c r="Z24" i="373"/>
  <c r="V24" i="373"/>
  <c r="Z23" i="373"/>
  <c r="V23" i="373"/>
  <c r="Z22" i="373"/>
  <c r="V22" i="373"/>
  <c r="Z21" i="373"/>
  <c r="V21" i="373"/>
  <c r="Z20" i="373"/>
  <c r="V20" i="373"/>
  <c r="Z19" i="373"/>
  <c r="V19" i="373"/>
  <c r="Z18" i="373"/>
  <c r="V18" i="373"/>
  <c r="Z17" i="373"/>
  <c r="V17" i="373"/>
  <c r="Z16" i="373"/>
  <c r="V16" i="373"/>
  <c r="V15" i="373"/>
  <c r="AL14" i="373"/>
  <c r="AM14" i="373" s="1"/>
  <c r="V14" i="373"/>
  <c r="AM13" i="373"/>
  <c r="AL13" i="373"/>
  <c r="Y13" i="373"/>
  <c r="X13" i="373"/>
  <c r="W13" i="373"/>
  <c r="V13" i="373"/>
  <c r="AL12" i="373"/>
  <c r="AM12" i="373" s="1"/>
  <c r="V12" i="373"/>
  <c r="AL11" i="373"/>
  <c r="AM11" i="373" s="1"/>
  <c r="V11" i="373"/>
  <c r="AM10" i="373"/>
  <c r="AL10" i="373"/>
  <c r="V10" i="373"/>
  <c r="AM9" i="373"/>
  <c r="AL9" i="373"/>
  <c r="AG9" i="373"/>
  <c r="AA9" i="373" a="1"/>
  <c r="AA9" i="373" s="1"/>
  <c r="W9" i="373" a="1"/>
  <c r="W9" i="373" s="1"/>
  <c r="V9" i="373"/>
  <c r="AL8" i="373"/>
  <c r="AM8" i="373" s="1"/>
  <c r="V8" i="373"/>
  <c r="AM7" i="373"/>
  <c r="AL7" i="373"/>
  <c r="V7" i="373"/>
  <c r="AM6" i="373"/>
  <c r="AL6" i="373"/>
  <c r="V6" i="373"/>
  <c r="AL5" i="373"/>
  <c r="AM5" i="373" s="1"/>
  <c r="AI5" i="373"/>
  <c r="AH5" i="373" s="1"/>
  <c r="AA32" i="373" s="1"/>
  <c r="AG5" i="373"/>
  <c r="AF5" i="373"/>
  <c r="AA31" i="373" s="1"/>
  <c r="AE5" i="373"/>
  <c r="Y5" i="373"/>
  <c r="X5" i="373"/>
  <c r="AA23" i="373" s="1"/>
  <c r="W5" i="373"/>
  <c r="AA28" i="373" s="1"/>
  <c r="V5" i="373"/>
  <c r="AB34" i="372"/>
  <c r="AA34" i="372"/>
  <c r="V34" i="372"/>
  <c r="AB33" i="372"/>
  <c r="AA33" i="372"/>
  <c r="V33" i="372"/>
  <c r="V32" i="372"/>
  <c r="V31" i="372"/>
  <c r="V30" i="372"/>
  <c r="AA29" i="372"/>
  <c r="V29" i="372"/>
  <c r="V28" i="372"/>
  <c r="V27" i="372"/>
  <c r="V26" i="372"/>
  <c r="Z25" i="372"/>
  <c r="AA25" i="372" s="1"/>
  <c r="V25" i="372"/>
  <c r="Z24" i="372"/>
  <c r="AA24" i="372" s="1"/>
  <c r="V24" i="372"/>
  <c r="Z23" i="372"/>
  <c r="V23" i="372"/>
  <c r="AA22" i="372"/>
  <c r="Z22" i="372"/>
  <c r="V22" i="372"/>
  <c r="Z21" i="372"/>
  <c r="AA21" i="372" s="1"/>
  <c r="V21" i="372"/>
  <c r="Z20" i="372"/>
  <c r="AA20" i="372" s="1"/>
  <c r="V20" i="372"/>
  <c r="Z19" i="372"/>
  <c r="V19" i="372"/>
  <c r="AA18" i="372"/>
  <c r="Z18" i="372"/>
  <c r="V18" i="372"/>
  <c r="Z17" i="372"/>
  <c r="AA17" i="372" s="1"/>
  <c r="V17" i="372"/>
  <c r="Z16" i="372"/>
  <c r="AA16" i="372" s="1"/>
  <c r="V16" i="372"/>
  <c r="V15" i="372"/>
  <c r="AL14" i="372"/>
  <c r="AM14" i="372" s="1"/>
  <c r="V14" i="372"/>
  <c r="AM13" i="372"/>
  <c r="AL13" i="372"/>
  <c r="Y13" i="372"/>
  <c r="X13" i="372"/>
  <c r="W13" i="372"/>
  <c r="V13" i="372"/>
  <c r="AL12" i="372"/>
  <c r="AM12" i="372" s="1"/>
  <c r="V12" i="372"/>
  <c r="AL11" i="372"/>
  <c r="AM11" i="372" s="1"/>
  <c r="V11" i="372"/>
  <c r="AM10" i="372"/>
  <c r="AL10" i="372"/>
  <c r="V10" i="372"/>
  <c r="AM9" i="372"/>
  <c r="AL9" i="372"/>
  <c r="AG9" i="372"/>
  <c r="AA9" i="372" a="1"/>
  <c r="AA9" i="372" s="1"/>
  <c r="W9" i="372" a="1"/>
  <c r="W9" i="372" s="1"/>
  <c r="V9" i="372"/>
  <c r="AL8" i="372"/>
  <c r="AM8" i="372" s="1"/>
  <c r="V8" i="372"/>
  <c r="AM7" i="372"/>
  <c r="AL7" i="372"/>
  <c r="V7" i="372"/>
  <c r="AM6" i="372"/>
  <c r="AL6" i="372"/>
  <c r="V6" i="372"/>
  <c r="AL5" i="372"/>
  <c r="AM5" i="372" s="1"/>
  <c r="AI5" i="372"/>
  <c r="AH5" i="372" s="1"/>
  <c r="AA32" i="372" s="1"/>
  <c r="AG5" i="372"/>
  <c r="AF5" i="372"/>
  <c r="AA31" i="372" s="1"/>
  <c r="AE5" i="372"/>
  <c r="AA5" i="372" a="1"/>
  <c r="AA5" i="372" s="1"/>
  <c r="Y5" i="372"/>
  <c r="X5" i="372"/>
  <c r="AA23" i="372" s="1"/>
  <c r="W5" i="372"/>
  <c r="AA28" i="372" s="1"/>
  <c r="V5" i="372"/>
  <c r="AB34" i="371"/>
  <c r="AA34" i="371"/>
  <c r="V34" i="371"/>
  <c r="AB33" i="371"/>
  <c r="AA33" i="371"/>
  <c r="V33" i="371"/>
  <c r="V32" i="371"/>
  <c r="V31" i="371"/>
  <c r="V30" i="371"/>
  <c r="AA29" i="371"/>
  <c r="V29" i="371"/>
  <c r="V28" i="371"/>
  <c r="V27" i="371"/>
  <c r="V26" i="371"/>
  <c r="Z25" i="371"/>
  <c r="V25" i="371"/>
  <c r="Z24" i="371"/>
  <c r="V24" i="371"/>
  <c r="Z23" i="371"/>
  <c r="V23" i="371"/>
  <c r="Z22" i="371"/>
  <c r="V22" i="371"/>
  <c r="Z21" i="371"/>
  <c r="V21" i="371"/>
  <c r="Z20" i="371"/>
  <c r="V20" i="371"/>
  <c r="Z19" i="371"/>
  <c r="V19" i="371"/>
  <c r="Z18" i="371"/>
  <c r="V18" i="371"/>
  <c r="Z17" i="371"/>
  <c r="V17" i="371"/>
  <c r="Z16" i="371"/>
  <c r="V16" i="371"/>
  <c r="V15" i="371"/>
  <c r="AL14" i="371"/>
  <c r="AM14" i="371" s="1"/>
  <c r="V14" i="371"/>
  <c r="AM13" i="371"/>
  <c r="AL13" i="371"/>
  <c r="Y13" i="371"/>
  <c r="X13" i="371"/>
  <c r="W13" i="371"/>
  <c r="V13" i="371"/>
  <c r="AL12" i="371"/>
  <c r="AM12" i="371" s="1"/>
  <c r="V12" i="371"/>
  <c r="AL11" i="371"/>
  <c r="AM11" i="371" s="1"/>
  <c r="V11" i="371"/>
  <c r="AM10" i="371"/>
  <c r="AL10" i="371"/>
  <c r="V10" i="371"/>
  <c r="AM9" i="371"/>
  <c r="AL9" i="371"/>
  <c r="AG9" i="371"/>
  <c r="AA9" i="371" a="1"/>
  <c r="AA9" i="371" s="1"/>
  <c r="W9" i="371" a="1"/>
  <c r="W9" i="371" s="1"/>
  <c r="V9" i="371"/>
  <c r="AL8" i="371"/>
  <c r="AM8" i="371" s="1"/>
  <c r="V8" i="371"/>
  <c r="AM7" i="371"/>
  <c r="AL7" i="371"/>
  <c r="V7" i="371"/>
  <c r="AM6" i="371"/>
  <c r="AL6" i="371"/>
  <c r="V6" i="371"/>
  <c r="AL5" i="371"/>
  <c r="AM5" i="371" s="1"/>
  <c r="AI5" i="371"/>
  <c r="AH5" i="371" s="1"/>
  <c r="AA32" i="371" s="1"/>
  <c r="AG5" i="371"/>
  <c r="AF5" i="371"/>
  <c r="AA31" i="371" s="1"/>
  <c r="AE5" i="371"/>
  <c r="Y5" i="371"/>
  <c r="X5" i="371"/>
  <c r="AA23" i="371" s="1"/>
  <c r="W5" i="371"/>
  <c r="AA28" i="371" s="1"/>
  <c r="V5" i="371"/>
  <c r="AB34" i="370"/>
  <c r="AA34" i="370"/>
  <c r="V34" i="370"/>
  <c r="AB33" i="370"/>
  <c r="AA33" i="370"/>
  <c r="V33" i="370"/>
  <c r="V32" i="370"/>
  <c r="V31" i="370"/>
  <c r="V30" i="370"/>
  <c r="AA29" i="370"/>
  <c r="V29" i="370"/>
  <c r="V28" i="370"/>
  <c r="V27" i="370"/>
  <c r="V26" i="370"/>
  <c r="Z25" i="370"/>
  <c r="V25" i="370"/>
  <c r="Z24" i="370"/>
  <c r="V24" i="370"/>
  <c r="Z23" i="370"/>
  <c r="V23" i="370"/>
  <c r="Z22" i="370"/>
  <c r="V22" i="370"/>
  <c r="Z21" i="370"/>
  <c r="V21" i="370"/>
  <c r="Z20" i="370"/>
  <c r="V20" i="370"/>
  <c r="Z19" i="370"/>
  <c r="V19" i="370"/>
  <c r="Z18" i="370"/>
  <c r="V18" i="370"/>
  <c r="Z17" i="370"/>
  <c r="V17" i="370"/>
  <c r="Z16" i="370"/>
  <c r="V16" i="370"/>
  <c r="V15" i="370"/>
  <c r="AL14" i="370"/>
  <c r="AM14" i="370" s="1"/>
  <c r="V14" i="370"/>
  <c r="AM13" i="370"/>
  <c r="AL13" i="370"/>
  <c r="Y13" i="370"/>
  <c r="X13" i="370"/>
  <c r="W13" i="370"/>
  <c r="V13" i="370"/>
  <c r="AL12" i="370"/>
  <c r="AM12" i="370" s="1"/>
  <c r="V12" i="370"/>
  <c r="AL11" i="370"/>
  <c r="AM11" i="370" s="1"/>
  <c r="V11" i="370"/>
  <c r="AL10" i="370"/>
  <c r="AM10" i="370" s="1"/>
  <c r="V10" i="370"/>
  <c r="AL9" i="370"/>
  <c r="AM9" i="370" s="1"/>
  <c r="AG9" i="370"/>
  <c r="AA9" i="370" a="1"/>
  <c r="AA9" i="370" s="1"/>
  <c r="W9" i="370" a="1"/>
  <c r="W9" i="370" s="1"/>
  <c r="V9" i="370"/>
  <c r="AL8" i="370"/>
  <c r="AM8" i="370" s="1"/>
  <c r="V8" i="370"/>
  <c r="AL7" i="370"/>
  <c r="AM7" i="370" s="1"/>
  <c r="V7" i="370"/>
  <c r="AL6" i="370"/>
  <c r="AM6" i="370" s="1"/>
  <c r="V6" i="370"/>
  <c r="AL5" i="370"/>
  <c r="AM5" i="370" s="1"/>
  <c r="AI5" i="370"/>
  <c r="AH5" i="370" s="1"/>
  <c r="AA32" i="370" s="1"/>
  <c r="AG5" i="370"/>
  <c r="AF5" i="370"/>
  <c r="AE5" i="370"/>
  <c r="Y5" i="370"/>
  <c r="X5" i="370"/>
  <c r="AA23" i="370" s="1"/>
  <c r="W5" i="370"/>
  <c r="AA28" i="370" s="1"/>
  <c r="V5" i="370"/>
  <c r="AB34" i="369"/>
  <c r="AA34" i="369"/>
  <c r="V34" i="369"/>
  <c r="AB33" i="369"/>
  <c r="AA33" i="369"/>
  <c r="V33" i="369"/>
  <c r="V32" i="369"/>
  <c r="V31" i="369"/>
  <c r="V30" i="369"/>
  <c r="AA29" i="369"/>
  <c r="V29" i="369"/>
  <c r="V28" i="369"/>
  <c r="V27" i="369"/>
  <c r="V26" i="369"/>
  <c r="Z25" i="369"/>
  <c r="V25" i="369"/>
  <c r="Z24" i="369"/>
  <c r="V24" i="369"/>
  <c r="Z23" i="369"/>
  <c r="V23" i="369"/>
  <c r="Z22" i="369"/>
  <c r="V22" i="369"/>
  <c r="Z21" i="369"/>
  <c r="V21" i="369"/>
  <c r="Z20" i="369"/>
  <c r="V20" i="369"/>
  <c r="Z19" i="369"/>
  <c r="V19" i="369"/>
  <c r="Z18" i="369"/>
  <c r="V18" i="369"/>
  <c r="Z17" i="369"/>
  <c r="V17" i="369"/>
  <c r="Z16" i="369"/>
  <c r="V16" i="369"/>
  <c r="V15" i="369"/>
  <c r="AL14" i="369"/>
  <c r="AM14" i="369" s="1"/>
  <c r="V14" i="369"/>
  <c r="AM13" i="369"/>
  <c r="AL13" i="369"/>
  <c r="Y13" i="369"/>
  <c r="X13" i="369"/>
  <c r="W13" i="369"/>
  <c r="V13" i="369"/>
  <c r="AL12" i="369"/>
  <c r="AM12" i="369" s="1"/>
  <c r="V12" i="369"/>
  <c r="AL11" i="369"/>
  <c r="AM11" i="369" s="1"/>
  <c r="V11" i="369"/>
  <c r="AM10" i="369"/>
  <c r="AL10" i="369"/>
  <c r="V10" i="369"/>
  <c r="AM9" i="369"/>
  <c r="AL9" i="369"/>
  <c r="AG9" i="369"/>
  <c r="AA9" i="369" a="1"/>
  <c r="AA9" i="369" s="1"/>
  <c r="W9" i="369" a="1"/>
  <c r="W9" i="369" s="1"/>
  <c r="V9" i="369"/>
  <c r="AL8" i="369"/>
  <c r="AM8" i="369" s="1"/>
  <c r="V8" i="369"/>
  <c r="AM7" i="369"/>
  <c r="AL7" i="369"/>
  <c r="V7" i="369"/>
  <c r="AM6" i="369"/>
  <c r="AL6" i="369"/>
  <c r="V6" i="369"/>
  <c r="AL5" i="369"/>
  <c r="AM5" i="369" s="1"/>
  <c r="AI5" i="369"/>
  <c r="AH5" i="369" s="1"/>
  <c r="AA32" i="369" s="1"/>
  <c r="AG5" i="369"/>
  <c r="AF5" i="369"/>
  <c r="AA31" i="369" s="1"/>
  <c r="AE5" i="369"/>
  <c r="AA5" i="369" a="1"/>
  <c r="AA5" i="369" s="1"/>
  <c r="Y5" i="369"/>
  <c r="X5" i="369"/>
  <c r="AA23" i="369" s="1"/>
  <c r="W5" i="369"/>
  <c r="AA28" i="369" s="1"/>
  <c r="V5" i="369"/>
  <c r="AB34" i="368"/>
  <c r="AA34" i="368"/>
  <c r="V34" i="368"/>
  <c r="AB33" i="368"/>
  <c r="AA33" i="368"/>
  <c r="V33" i="368"/>
  <c r="V32" i="368"/>
  <c r="V31" i="368"/>
  <c r="V30" i="368"/>
  <c r="AA29" i="368"/>
  <c r="V29" i="368"/>
  <c r="V28" i="368"/>
  <c r="V27" i="368"/>
  <c r="V26" i="368"/>
  <c r="Z25" i="368"/>
  <c r="V25" i="368"/>
  <c r="Z24" i="368"/>
  <c r="V24" i="368"/>
  <c r="Z23" i="368"/>
  <c r="V23" i="368"/>
  <c r="Z22" i="368"/>
  <c r="V22" i="368"/>
  <c r="Z21" i="368"/>
  <c r="V21" i="368"/>
  <c r="Z20" i="368"/>
  <c r="V20" i="368"/>
  <c r="Z19" i="368"/>
  <c r="V19" i="368"/>
  <c r="Z18" i="368"/>
  <c r="V18" i="368"/>
  <c r="Z17" i="368"/>
  <c r="V17" i="368"/>
  <c r="Z16" i="368"/>
  <c r="V16" i="368"/>
  <c r="V15" i="368"/>
  <c r="AL14" i="368"/>
  <c r="AM14" i="368" s="1"/>
  <c r="V14" i="368"/>
  <c r="AM13" i="368"/>
  <c r="AL13" i="368"/>
  <c r="Y13" i="368"/>
  <c r="X13" i="368"/>
  <c r="W13" i="368"/>
  <c r="V13" i="368"/>
  <c r="AL12" i="368"/>
  <c r="AM12" i="368" s="1"/>
  <c r="V12" i="368"/>
  <c r="AL11" i="368"/>
  <c r="AM11" i="368" s="1"/>
  <c r="V11" i="368"/>
  <c r="AM10" i="368"/>
  <c r="AL10" i="368"/>
  <c r="V10" i="368"/>
  <c r="AM9" i="368"/>
  <c r="AL9" i="368"/>
  <c r="AG9" i="368"/>
  <c r="AA9" i="368" a="1"/>
  <c r="AA9" i="368" s="1"/>
  <c r="W9" i="368" a="1"/>
  <c r="W9" i="368" s="1"/>
  <c r="V9" i="368"/>
  <c r="AL8" i="368"/>
  <c r="AM8" i="368" s="1"/>
  <c r="V8" i="368"/>
  <c r="AM7" i="368"/>
  <c r="AL7" i="368"/>
  <c r="V7" i="368"/>
  <c r="AM6" i="368"/>
  <c r="AL6" i="368"/>
  <c r="V6" i="368"/>
  <c r="AL5" i="368"/>
  <c r="AM5" i="368" s="1"/>
  <c r="AI5" i="368"/>
  <c r="AH5" i="368" s="1"/>
  <c r="AA32" i="368" s="1"/>
  <c r="AG5" i="368"/>
  <c r="AF5" i="368"/>
  <c r="AA31" i="368" s="1"/>
  <c r="AE5" i="368"/>
  <c r="Y5" i="368"/>
  <c r="X5" i="368"/>
  <c r="AA23" i="368" s="1"/>
  <c r="W5" i="368"/>
  <c r="AA28" i="368" s="1"/>
  <c r="V5" i="368"/>
  <c r="AB34" i="367"/>
  <c r="AA34" i="367"/>
  <c r="V34" i="367"/>
  <c r="AB33" i="367"/>
  <c r="AA33" i="367"/>
  <c r="V33" i="367"/>
  <c r="V32" i="367"/>
  <c r="V31" i="367"/>
  <c r="V30" i="367"/>
  <c r="AA29" i="367"/>
  <c r="V29" i="367"/>
  <c r="V28" i="367"/>
  <c r="V27" i="367"/>
  <c r="V26" i="367"/>
  <c r="Z25" i="367"/>
  <c r="V25" i="367"/>
  <c r="Z24" i="367"/>
  <c r="V24" i="367"/>
  <c r="Z23" i="367"/>
  <c r="V23" i="367"/>
  <c r="Z22" i="367"/>
  <c r="V22" i="367"/>
  <c r="Z21" i="367"/>
  <c r="V21" i="367"/>
  <c r="Z20" i="367"/>
  <c r="V20" i="367"/>
  <c r="Z19" i="367"/>
  <c r="V19" i="367"/>
  <c r="Z18" i="367"/>
  <c r="V18" i="367"/>
  <c r="Z17" i="367"/>
  <c r="V17" i="367"/>
  <c r="Z16" i="367"/>
  <c r="V16" i="367"/>
  <c r="V15" i="367"/>
  <c r="AM14" i="367"/>
  <c r="AL14" i="367"/>
  <c r="V14" i="367"/>
  <c r="AL13" i="367"/>
  <c r="AM13" i="367" s="1"/>
  <c r="Y13" i="367"/>
  <c r="X13" i="367"/>
  <c r="W13" i="367"/>
  <c r="V13" i="367"/>
  <c r="AL12" i="367"/>
  <c r="AM12" i="367" s="1"/>
  <c r="V12" i="367"/>
  <c r="AM11" i="367"/>
  <c r="AL11" i="367"/>
  <c r="V11" i="367"/>
  <c r="AL10" i="367"/>
  <c r="AM10" i="367" s="1"/>
  <c r="V10" i="367"/>
  <c r="AL9" i="367"/>
  <c r="AM9" i="367" s="1"/>
  <c r="AG9" i="367"/>
  <c r="AA9" i="367" a="1"/>
  <c r="AA9" i="367" s="1"/>
  <c r="W9" i="367"/>
  <c r="Y9" i="367" s="1"/>
  <c r="AF9" i="367" s="1"/>
  <c r="W9" i="367" a="1"/>
  <c r="V9" i="367"/>
  <c r="AL8" i="367"/>
  <c r="AM8" i="367" s="1"/>
  <c r="V8" i="367"/>
  <c r="AL7" i="367"/>
  <c r="AM7" i="367" s="1"/>
  <c r="V7" i="367"/>
  <c r="AM6" i="367"/>
  <c r="AL6" i="367"/>
  <c r="V6" i="367"/>
  <c r="AM5" i="367"/>
  <c r="AL5" i="367"/>
  <c r="AI5" i="367"/>
  <c r="AH5" i="367" s="1"/>
  <c r="AA32" i="367" s="1"/>
  <c r="AG5" i="367"/>
  <c r="AF5" i="367"/>
  <c r="AA31" i="367" s="1"/>
  <c r="AE5" i="367"/>
  <c r="Y5" i="367"/>
  <c r="X5" i="367"/>
  <c r="Z5" i="367" s="1"/>
  <c r="AA30" i="367" s="1"/>
  <c r="W5" i="367"/>
  <c r="V5" i="367"/>
  <c r="AB34" i="366"/>
  <c r="AA34" i="366"/>
  <c r="V34" i="366"/>
  <c r="AB33" i="366"/>
  <c r="AA33" i="366"/>
  <c r="V33" i="366"/>
  <c r="V32" i="366"/>
  <c r="V31" i="366"/>
  <c r="V30" i="366"/>
  <c r="AA29" i="366"/>
  <c r="V29" i="366"/>
  <c r="V28" i="366"/>
  <c r="V27" i="366"/>
  <c r="V26" i="366"/>
  <c r="Z25" i="366"/>
  <c r="V25" i="366"/>
  <c r="Z24" i="366"/>
  <c r="V24" i="366"/>
  <c r="Z23" i="366"/>
  <c r="V23" i="366"/>
  <c r="Z22" i="366"/>
  <c r="V22" i="366"/>
  <c r="Z21" i="366"/>
  <c r="V21" i="366"/>
  <c r="Z20" i="366"/>
  <c r="V20" i="366"/>
  <c r="Z19" i="366"/>
  <c r="V19" i="366"/>
  <c r="Z18" i="366"/>
  <c r="V18" i="366"/>
  <c r="Z17" i="366"/>
  <c r="V17" i="366"/>
  <c r="Z16" i="366"/>
  <c r="V16" i="366"/>
  <c r="V15" i="366"/>
  <c r="AL14" i="366"/>
  <c r="AM14" i="366" s="1"/>
  <c r="V14" i="366"/>
  <c r="AM13" i="366"/>
  <c r="AL13" i="366"/>
  <c r="Y13" i="366"/>
  <c r="X13" i="366"/>
  <c r="W13" i="366"/>
  <c r="V13" i="366"/>
  <c r="AL12" i="366"/>
  <c r="AM12" i="366" s="1"/>
  <c r="V12" i="366"/>
  <c r="AL11" i="366"/>
  <c r="AM11" i="366" s="1"/>
  <c r="V11" i="366"/>
  <c r="AM10" i="366"/>
  <c r="AL10" i="366"/>
  <c r="V10" i="366"/>
  <c r="AM9" i="366"/>
  <c r="AL9" i="366"/>
  <c r="AG9" i="366"/>
  <c r="AA9" i="366" a="1"/>
  <c r="AA9" i="366" s="1"/>
  <c r="W9" i="366" a="1"/>
  <c r="W9" i="366" s="1"/>
  <c r="V9" i="366"/>
  <c r="AL8" i="366"/>
  <c r="AM8" i="366" s="1"/>
  <c r="V8" i="366"/>
  <c r="AM7" i="366"/>
  <c r="AL7" i="366"/>
  <c r="V7" i="366"/>
  <c r="AM6" i="366"/>
  <c r="AL6" i="366"/>
  <c r="V6" i="366"/>
  <c r="AL5" i="366"/>
  <c r="AM5" i="366" s="1"/>
  <c r="AI5" i="366"/>
  <c r="AH5" i="366" s="1"/>
  <c r="AA32" i="366" s="1"/>
  <c r="AG5" i="366"/>
  <c r="AF5" i="366"/>
  <c r="AA31" i="366" s="1"/>
  <c r="AE5" i="366"/>
  <c r="AA5" i="366" a="1"/>
  <c r="AA5" i="366" s="1"/>
  <c r="Y5" i="366"/>
  <c r="X5" i="366"/>
  <c r="AA23" i="366" s="1"/>
  <c r="W5" i="366"/>
  <c r="V5" i="366"/>
  <c r="AB34" i="365"/>
  <c r="AA34" i="365"/>
  <c r="V34" i="365"/>
  <c r="AB33" i="365"/>
  <c r="AA33" i="365"/>
  <c r="V33" i="365"/>
  <c r="V32" i="365"/>
  <c r="V31" i="365"/>
  <c r="V30" i="365"/>
  <c r="AA29" i="365"/>
  <c r="V29" i="365"/>
  <c r="V28" i="365"/>
  <c r="V27" i="365"/>
  <c r="V26" i="365"/>
  <c r="Z25" i="365"/>
  <c r="V25" i="365"/>
  <c r="Z24" i="365"/>
  <c r="V24" i="365"/>
  <c r="Z23" i="365"/>
  <c r="V23" i="365"/>
  <c r="Z22" i="365"/>
  <c r="V22" i="365"/>
  <c r="Z21" i="365"/>
  <c r="V21" i="365"/>
  <c r="Z20" i="365"/>
  <c r="V20" i="365"/>
  <c r="Z19" i="365"/>
  <c r="V19" i="365"/>
  <c r="Z18" i="365"/>
  <c r="V18" i="365"/>
  <c r="Z17" i="365"/>
  <c r="V17" i="365"/>
  <c r="Z16" i="365"/>
  <c r="V16" i="365"/>
  <c r="V15" i="365"/>
  <c r="AL14" i="365"/>
  <c r="AM14" i="365" s="1"/>
  <c r="V14" i="365"/>
  <c r="AM13" i="365"/>
  <c r="AL13" i="365"/>
  <c r="Y13" i="365"/>
  <c r="X13" i="365"/>
  <c r="W13" i="365"/>
  <c r="V13" i="365"/>
  <c r="AL12" i="365"/>
  <c r="AM12" i="365" s="1"/>
  <c r="V12" i="365"/>
  <c r="AL11" i="365"/>
  <c r="AM11" i="365" s="1"/>
  <c r="V11" i="365"/>
  <c r="AM10" i="365"/>
  <c r="AL10" i="365"/>
  <c r="V10" i="365"/>
  <c r="AM9" i="365"/>
  <c r="AL9" i="365"/>
  <c r="AG9" i="365"/>
  <c r="AA9" i="365" a="1"/>
  <c r="AA9" i="365" s="1"/>
  <c r="W9" i="365" a="1"/>
  <c r="W9" i="365" s="1"/>
  <c r="V9" i="365"/>
  <c r="AL8" i="365"/>
  <c r="AM8" i="365" s="1"/>
  <c r="V8" i="365"/>
  <c r="AM7" i="365"/>
  <c r="AL7" i="365"/>
  <c r="V7" i="365"/>
  <c r="AM6" i="365"/>
  <c r="AL6" i="365"/>
  <c r="V6" i="365"/>
  <c r="AL5" i="365"/>
  <c r="AM5" i="365" s="1"/>
  <c r="AI5" i="365"/>
  <c r="AH5" i="365" s="1"/>
  <c r="AA32" i="365" s="1"/>
  <c r="AG5" i="365"/>
  <c r="AF5" i="365"/>
  <c r="AA31" i="365" s="1"/>
  <c r="AE5" i="365"/>
  <c r="Y5" i="365"/>
  <c r="X5" i="365"/>
  <c r="AA23" i="365" s="1"/>
  <c r="W5" i="365"/>
  <c r="V5" i="365"/>
  <c r="AB34" i="364"/>
  <c r="AA34" i="364"/>
  <c r="V34" i="364"/>
  <c r="AB33" i="364"/>
  <c r="AA33" i="364"/>
  <c r="V33" i="364"/>
  <c r="V32" i="364"/>
  <c r="V31" i="364"/>
  <c r="V30" i="364"/>
  <c r="AA29" i="364"/>
  <c r="V29" i="364"/>
  <c r="V28" i="364"/>
  <c r="V27" i="364"/>
  <c r="V26" i="364"/>
  <c r="Z25" i="364"/>
  <c r="V25" i="364"/>
  <c r="Z24" i="364"/>
  <c r="V24" i="364"/>
  <c r="Z23" i="364"/>
  <c r="V23" i="364"/>
  <c r="Z22" i="364"/>
  <c r="V22" i="364"/>
  <c r="Z21" i="364"/>
  <c r="V21" i="364"/>
  <c r="Z20" i="364"/>
  <c r="V20" i="364"/>
  <c r="Z19" i="364"/>
  <c r="V19" i="364"/>
  <c r="Z18" i="364"/>
  <c r="V18" i="364"/>
  <c r="Z17" i="364"/>
  <c r="V17" i="364"/>
  <c r="Z16" i="364"/>
  <c r="V16" i="364"/>
  <c r="V15" i="364"/>
  <c r="AL14" i="364"/>
  <c r="AM14" i="364" s="1"/>
  <c r="V14" i="364"/>
  <c r="AM13" i="364"/>
  <c r="AL13" i="364"/>
  <c r="Y13" i="364"/>
  <c r="X13" i="364"/>
  <c r="W13" i="364"/>
  <c r="V13" i="364"/>
  <c r="AL12" i="364"/>
  <c r="AM12" i="364" s="1"/>
  <c r="V12" i="364"/>
  <c r="AL11" i="364"/>
  <c r="AM11" i="364" s="1"/>
  <c r="V11" i="364"/>
  <c r="AM10" i="364"/>
  <c r="AL10" i="364"/>
  <c r="V10" i="364"/>
  <c r="AM9" i="364"/>
  <c r="AL9" i="364"/>
  <c r="AG9" i="364"/>
  <c r="AA9" i="364" a="1"/>
  <c r="AA9" i="364" s="1"/>
  <c r="W9" i="364" a="1"/>
  <c r="W9" i="364" s="1"/>
  <c r="V9" i="364"/>
  <c r="AL8" i="364"/>
  <c r="AM8" i="364" s="1"/>
  <c r="V8" i="364"/>
  <c r="AM7" i="364"/>
  <c r="AL7" i="364"/>
  <c r="V7" i="364"/>
  <c r="AM6" i="364"/>
  <c r="AL6" i="364"/>
  <c r="V6" i="364"/>
  <c r="AL5" i="364"/>
  <c r="AM5" i="364" s="1"/>
  <c r="AI5" i="364"/>
  <c r="AH5" i="364" s="1"/>
  <c r="AA32" i="364" s="1"/>
  <c r="AG5" i="364"/>
  <c r="AF5" i="364"/>
  <c r="AA31" i="364" s="1"/>
  <c r="AE5" i="364"/>
  <c r="Y5" i="364"/>
  <c r="X5" i="364"/>
  <c r="AA23" i="364" s="1"/>
  <c r="W5" i="364"/>
  <c r="V5" i="364"/>
  <c r="AB34" i="363"/>
  <c r="AA34" i="363"/>
  <c r="V34" i="363"/>
  <c r="AB33" i="363"/>
  <c r="AA33" i="363"/>
  <c r="V33" i="363"/>
  <c r="V32" i="363"/>
  <c r="V31" i="363"/>
  <c r="V30" i="363"/>
  <c r="AA29" i="363"/>
  <c r="V29" i="363"/>
  <c r="V28" i="363"/>
  <c r="V27" i="363"/>
  <c r="V26" i="363"/>
  <c r="Z25" i="363"/>
  <c r="V25" i="363"/>
  <c r="Z24" i="363"/>
  <c r="V24" i="363"/>
  <c r="Z23" i="363"/>
  <c r="V23" i="363"/>
  <c r="Z22" i="363"/>
  <c r="V22" i="363"/>
  <c r="Z21" i="363"/>
  <c r="V21" i="363"/>
  <c r="Z20" i="363"/>
  <c r="V20" i="363"/>
  <c r="Z19" i="363"/>
  <c r="V19" i="363"/>
  <c r="Z18" i="363"/>
  <c r="V18" i="363"/>
  <c r="Z17" i="363"/>
  <c r="V17" i="363"/>
  <c r="Z16" i="363"/>
  <c r="V16" i="363"/>
  <c r="V15" i="363"/>
  <c r="AL14" i="363"/>
  <c r="AM14" i="363" s="1"/>
  <c r="V14" i="363"/>
  <c r="AM13" i="363"/>
  <c r="AL13" i="363"/>
  <c r="Y13" i="363"/>
  <c r="X13" i="363"/>
  <c r="W13" i="363"/>
  <c r="V13" i="363"/>
  <c r="AL12" i="363"/>
  <c r="AM12" i="363" s="1"/>
  <c r="V12" i="363"/>
  <c r="AL11" i="363"/>
  <c r="AM11" i="363" s="1"/>
  <c r="V11" i="363"/>
  <c r="AM10" i="363"/>
  <c r="AL10" i="363"/>
  <c r="V10" i="363"/>
  <c r="AM9" i="363"/>
  <c r="AL9" i="363"/>
  <c r="AG9" i="363"/>
  <c r="AA9" i="363" a="1"/>
  <c r="AA9" i="363" s="1"/>
  <c r="W9" i="363" a="1"/>
  <c r="W9" i="363" s="1"/>
  <c r="V9" i="363"/>
  <c r="AL8" i="363"/>
  <c r="AM8" i="363" s="1"/>
  <c r="V8" i="363"/>
  <c r="AM7" i="363"/>
  <c r="AL7" i="363"/>
  <c r="V7" i="363"/>
  <c r="AM6" i="363"/>
  <c r="AL6" i="363"/>
  <c r="V6" i="363"/>
  <c r="AL5" i="363"/>
  <c r="AM5" i="363" s="1"/>
  <c r="AI5" i="363"/>
  <c r="AH5" i="363" s="1"/>
  <c r="AA32" i="363" s="1"/>
  <c r="AG5" i="363"/>
  <c r="AF5" i="363"/>
  <c r="AA31" i="363" s="1"/>
  <c r="AE5" i="363"/>
  <c r="Y5" i="363"/>
  <c r="X5" i="363"/>
  <c r="AA23" i="363" s="1"/>
  <c r="W5" i="363"/>
  <c r="V5" i="363"/>
  <c r="AB34" i="345"/>
  <c r="AA34" i="345"/>
  <c r="V34" i="345"/>
  <c r="AB33" i="345"/>
  <c r="AA33" i="345"/>
  <c r="V33" i="345"/>
  <c r="V32" i="345"/>
  <c r="V31" i="345"/>
  <c r="V30" i="345"/>
  <c r="AA29" i="345"/>
  <c r="V29" i="345"/>
  <c r="V28" i="345"/>
  <c r="V27" i="345"/>
  <c r="V26" i="345"/>
  <c r="Z25" i="345"/>
  <c r="AA25" i="345" s="1"/>
  <c r="V25" i="345"/>
  <c r="AA24" i="345"/>
  <c r="Z24" i="345"/>
  <c r="V24" i="345"/>
  <c r="Z23" i="345"/>
  <c r="AA23" i="345" s="1"/>
  <c r="V23" i="345"/>
  <c r="AA22" i="345"/>
  <c r="Z22" i="345"/>
  <c r="V22" i="345"/>
  <c r="Z21" i="345"/>
  <c r="AA21" i="345" s="1"/>
  <c r="V21" i="345"/>
  <c r="AA20" i="345"/>
  <c r="Z20" i="345"/>
  <c r="V20" i="345"/>
  <c r="Z19" i="345"/>
  <c r="AA19" i="345" s="1"/>
  <c r="V19" i="345"/>
  <c r="AA18" i="345"/>
  <c r="Z18" i="345"/>
  <c r="V18" i="345"/>
  <c r="Z17" i="345"/>
  <c r="AA17" i="345" s="1"/>
  <c r="V17" i="345"/>
  <c r="AA16" i="345"/>
  <c r="Z16" i="345"/>
  <c r="V16" i="345"/>
  <c r="V15" i="345"/>
  <c r="AM14" i="345"/>
  <c r="AL14" i="345"/>
  <c r="V14" i="345"/>
  <c r="AL13" i="345"/>
  <c r="AM13" i="345" s="1"/>
  <c r="Y13" i="345"/>
  <c r="X13" i="345"/>
  <c r="W13" i="345"/>
  <c r="V13" i="345"/>
  <c r="AL12" i="345"/>
  <c r="AM12" i="345" s="1"/>
  <c r="V12" i="345"/>
  <c r="AM11" i="345"/>
  <c r="AL11" i="345"/>
  <c r="V11" i="345"/>
  <c r="AL10" i="345"/>
  <c r="AM10" i="345" s="1"/>
  <c r="V10" i="345"/>
  <c r="AM9" i="345"/>
  <c r="AL9" i="345"/>
  <c r="AG9" i="345"/>
  <c r="AA9" i="345"/>
  <c r="AA9" i="345" a="1"/>
  <c r="X9" i="345"/>
  <c r="W9" i="345" a="1"/>
  <c r="W9" i="345" s="1"/>
  <c r="Y9" i="345" s="1"/>
  <c r="AF9" i="345" s="1"/>
  <c r="V9" i="345"/>
  <c r="AM8" i="345"/>
  <c r="AL8" i="345"/>
  <c r="V8" i="345"/>
  <c r="AL7" i="345"/>
  <c r="AM7" i="345" s="1"/>
  <c r="V7" i="345"/>
  <c r="AM6" i="345"/>
  <c r="AL6" i="345"/>
  <c r="V6" i="345"/>
  <c r="AL5" i="345"/>
  <c r="AM5" i="345" s="1"/>
  <c r="AI5" i="345"/>
  <c r="AH5" i="345"/>
  <c r="AA32" i="345" s="1"/>
  <c r="AG5" i="345"/>
  <c r="AF5" i="345"/>
  <c r="AA31" i="345" s="1"/>
  <c r="AE5" i="345"/>
  <c r="AC5" i="345"/>
  <c r="AA5" i="345" a="1"/>
  <c r="AA5" i="345" s="1"/>
  <c r="Y5" i="345"/>
  <c r="X5" i="345"/>
  <c r="Z5" i="345" s="1"/>
  <c r="AA30" i="345" s="1"/>
  <c r="W5" i="345"/>
  <c r="AA28" i="345" s="1"/>
  <c r="V5" i="345"/>
  <c r="AB34" i="344"/>
  <c r="AA34" i="344"/>
  <c r="V34" i="344"/>
  <c r="AB33" i="344"/>
  <c r="AA33" i="344"/>
  <c r="V33" i="344"/>
  <c r="V32" i="344"/>
  <c r="V31" i="344"/>
  <c r="V30" i="344"/>
  <c r="AA29" i="344"/>
  <c r="V29" i="344"/>
  <c r="V28" i="344"/>
  <c r="V27" i="344"/>
  <c r="V26" i="344"/>
  <c r="Z25" i="344"/>
  <c r="V25" i="344"/>
  <c r="Z24" i="344"/>
  <c r="V24" i="344"/>
  <c r="Z23" i="344"/>
  <c r="V23" i="344"/>
  <c r="Z22" i="344"/>
  <c r="V22" i="344"/>
  <c r="Z21" i="344"/>
  <c r="V21" i="344"/>
  <c r="Z20" i="344"/>
  <c r="AA20" i="344" s="1"/>
  <c r="V20" i="344"/>
  <c r="Z19" i="344"/>
  <c r="V19" i="344"/>
  <c r="Z18" i="344"/>
  <c r="V18" i="344"/>
  <c r="Z17" i="344"/>
  <c r="AA17" i="344" s="1"/>
  <c r="V17" i="344"/>
  <c r="Z16" i="344"/>
  <c r="V16" i="344"/>
  <c r="V15" i="344"/>
  <c r="AM14" i="344"/>
  <c r="AL14" i="344"/>
  <c r="V14" i="344"/>
  <c r="AM13" i="344"/>
  <c r="AL13" i="344"/>
  <c r="Y13" i="344"/>
  <c r="X13" i="344"/>
  <c r="W13" i="344"/>
  <c r="V13" i="344"/>
  <c r="AL12" i="344"/>
  <c r="AM12" i="344" s="1"/>
  <c r="V12" i="344"/>
  <c r="AM11" i="344"/>
  <c r="AL11" i="344"/>
  <c r="V11" i="344"/>
  <c r="AM10" i="344"/>
  <c r="AL10" i="344"/>
  <c r="V10" i="344"/>
  <c r="AL9" i="344"/>
  <c r="AM9" i="344" s="1"/>
  <c r="AG9" i="344"/>
  <c r="AA9" i="344" a="1"/>
  <c r="AA9" i="344" s="1"/>
  <c r="Y9" i="344"/>
  <c r="AF9" i="344" s="1"/>
  <c r="W9" i="344"/>
  <c r="W9" i="344" a="1"/>
  <c r="V9" i="344"/>
  <c r="AL8" i="344"/>
  <c r="AM8" i="344" s="1"/>
  <c r="V8" i="344"/>
  <c r="AM7" i="344"/>
  <c r="AL7" i="344"/>
  <c r="V7" i="344"/>
  <c r="AL6" i="344"/>
  <c r="AM6" i="344" s="1"/>
  <c r="V6" i="344"/>
  <c r="AM5" i="344"/>
  <c r="AL5" i="344"/>
  <c r="AI5" i="344"/>
  <c r="AH5" i="344" s="1"/>
  <c r="AA32" i="344" s="1"/>
  <c r="AG5" i="344"/>
  <c r="AF5" i="344"/>
  <c r="AA31" i="344" s="1"/>
  <c r="AE5" i="344"/>
  <c r="Z5" i="344"/>
  <c r="AA30" i="344" s="1"/>
  <c r="Y5" i="344"/>
  <c r="X5" i="344"/>
  <c r="AA21" i="344" s="1"/>
  <c r="W5" i="344"/>
  <c r="AA28" i="344" s="1"/>
  <c r="V5" i="344"/>
  <c r="AB34" i="343"/>
  <c r="AA34" i="343"/>
  <c r="V34" i="343"/>
  <c r="AB33" i="343"/>
  <c r="AA33" i="343"/>
  <c r="V33" i="343"/>
  <c r="V32" i="343"/>
  <c r="V31" i="343"/>
  <c r="V30" i="343"/>
  <c r="AA29" i="343"/>
  <c r="V29" i="343"/>
  <c r="V28" i="343"/>
  <c r="V27" i="343"/>
  <c r="V26" i="343"/>
  <c r="Z25" i="343"/>
  <c r="AA25" i="343" s="1"/>
  <c r="V25" i="343"/>
  <c r="Z24" i="343"/>
  <c r="V24" i="343"/>
  <c r="Z23" i="343"/>
  <c r="AA23" i="343" s="1"/>
  <c r="V23" i="343"/>
  <c r="AA22" i="343"/>
  <c r="Z22" i="343"/>
  <c r="V22" i="343"/>
  <c r="Z21" i="343"/>
  <c r="AA21" i="343" s="1"/>
  <c r="V21" i="343"/>
  <c r="Z20" i="343"/>
  <c r="V20" i="343"/>
  <c r="Z19" i="343"/>
  <c r="AA19" i="343" s="1"/>
  <c r="V19" i="343"/>
  <c r="AA18" i="343"/>
  <c r="Z18" i="343"/>
  <c r="V18" i="343"/>
  <c r="Z17" i="343"/>
  <c r="AA17" i="343" s="1"/>
  <c r="V17" i="343"/>
  <c r="Z16" i="343"/>
  <c r="V16" i="343"/>
  <c r="V15" i="343"/>
  <c r="AM14" i="343"/>
  <c r="AL14" i="343"/>
  <c r="V14" i="343"/>
  <c r="AL13" i="343"/>
  <c r="AM13" i="343" s="1"/>
  <c r="Y13" i="343"/>
  <c r="X13" i="343"/>
  <c r="W13" i="343"/>
  <c r="V13" i="343"/>
  <c r="AL12" i="343"/>
  <c r="AM12" i="343" s="1"/>
  <c r="V12" i="343"/>
  <c r="AM11" i="343"/>
  <c r="AL11" i="343"/>
  <c r="V11" i="343"/>
  <c r="AL10" i="343"/>
  <c r="AM10" i="343" s="1"/>
  <c r="V10" i="343"/>
  <c r="AM9" i="343"/>
  <c r="AL9" i="343"/>
  <c r="AG9" i="343"/>
  <c r="AA9" i="343"/>
  <c r="AA9" i="343" a="1"/>
  <c r="W9" i="343" a="1"/>
  <c r="W9" i="343" s="1"/>
  <c r="V9" i="343"/>
  <c r="AL8" i="343"/>
  <c r="AM8" i="343" s="1"/>
  <c r="V8" i="343"/>
  <c r="AL7" i="343"/>
  <c r="AM7" i="343" s="1"/>
  <c r="V7" i="343"/>
  <c r="AM6" i="343"/>
  <c r="AL6" i="343"/>
  <c r="V6" i="343"/>
  <c r="AL5" i="343"/>
  <c r="AM5" i="343" s="1"/>
  <c r="AI5" i="343"/>
  <c r="AH5" i="343"/>
  <c r="AA32" i="343" s="1"/>
  <c r="AG5" i="343"/>
  <c r="AF5" i="343"/>
  <c r="AA31" i="343" s="1"/>
  <c r="AE5" i="343"/>
  <c r="AA5" i="343" a="1"/>
  <c r="AA5" i="343" s="1"/>
  <c r="Y5" i="343"/>
  <c r="AC5" i="343" s="1"/>
  <c r="X5" i="343"/>
  <c r="Z5" i="343" s="1"/>
  <c r="AA30" i="343" s="1"/>
  <c r="W5" i="343"/>
  <c r="AA28" i="343" s="1"/>
  <c r="V5" i="343"/>
  <c r="AB34" i="342"/>
  <c r="AA34" i="342"/>
  <c r="V34" i="342"/>
  <c r="AB33" i="342"/>
  <c r="AA33" i="342"/>
  <c r="V33" i="342"/>
  <c r="V32" i="342"/>
  <c r="V31" i="342"/>
  <c r="V30" i="342"/>
  <c r="AA29" i="342"/>
  <c r="V29" i="342"/>
  <c r="V28" i="342"/>
  <c r="V27" i="342"/>
  <c r="V26" i="342"/>
  <c r="Z25" i="342"/>
  <c r="V25" i="342"/>
  <c r="Z24" i="342"/>
  <c r="AA24" i="342" s="1"/>
  <c r="V24" i="342"/>
  <c r="Z23" i="342"/>
  <c r="V23" i="342"/>
  <c r="Z22" i="342"/>
  <c r="AA22" i="342" s="1"/>
  <c r="V22" i="342"/>
  <c r="Z21" i="342"/>
  <c r="V21" i="342"/>
  <c r="Z20" i="342"/>
  <c r="AA20" i="342" s="1"/>
  <c r="V20" i="342"/>
  <c r="Z19" i="342"/>
  <c r="V19" i="342"/>
  <c r="Z18" i="342"/>
  <c r="AA18" i="342" s="1"/>
  <c r="V18" i="342"/>
  <c r="Z17" i="342"/>
  <c r="V17" i="342"/>
  <c r="Z16" i="342"/>
  <c r="AA16" i="342" s="1"/>
  <c r="V16" i="342"/>
  <c r="V15" i="342"/>
  <c r="AL14" i="342"/>
  <c r="AM14" i="342" s="1"/>
  <c r="V14" i="342"/>
  <c r="AM13" i="342"/>
  <c r="AL13" i="342"/>
  <c r="Y13" i="342"/>
  <c r="X13" i="342"/>
  <c r="W13" i="342"/>
  <c r="V13" i="342"/>
  <c r="AM12" i="342"/>
  <c r="AL12" i="342"/>
  <c r="V12" i="342"/>
  <c r="AL11" i="342"/>
  <c r="AM11" i="342" s="1"/>
  <c r="V11" i="342"/>
  <c r="AM10" i="342"/>
  <c r="AL10" i="342"/>
  <c r="V10" i="342"/>
  <c r="AL9" i="342"/>
  <c r="AM9" i="342" s="1"/>
  <c r="AG9" i="342"/>
  <c r="AA9" i="342" a="1"/>
  <c r="AA9" i="342" s="1"/>
  <c r="W9" i="342"/>
  <c r="X9" i="342" s="1"/>
  <c r="W9" i="342" a="1"/>
  <c r="V9" i="342"/>
  <c r="AL8" i="342"/>
  <c r="AM8" i="342" s="1"/>
  <c r="V8" i="342"/>
  <c r="AM7" i="342"/>
  <c r="AL7" i="342"/>
  <c r="V7" i="342"/>
  <c r="AL6" i="342"/>
  <c r="AM6" i="342" s="1"/>
  <c r="V6" i="342"/>
  <c r="AM5" i="342"/>
  <c r="AL5" i="342"/>
  <c r="AI5" i="342"/>
  <c r="AH5" i="342" s="1"/>
  <c r="AA32" i="342" s="1"/>
  <c r="AG5" i="342"/>
  <c r="AF5" i="342"/>
  <c r="AA31" i="342" s="1"/>
  <c r="AE5" i="342"/>
  <c r="Y5" i="342"/>
  <c r="X5" i="342"/>
  <c r="AC5" i="342" s="1"/>
  <c r="W5" i="342"/>
  <c r="AA28" i="342" s="1"/>
  <c r="V5" i="342"/>
  <c r="AB34" i="341"/>
  <c r="AA34" i="341"/>
  <c r="V34" i="341"/>
  <c r="AB33" i="341"/>
  <c r="AA33" i="341"/>
  <c r="V33" i="341"/>
  <c r="V32" i="341"/>
  <c r="V31" i="341"/>
  <c r="V30" i="341"/>
  <c r="AA29" i="341"/>
  <c r="V29" i="341"/>
  <c r="V28" i="341"/>
  <c r="V27" i="341"/>
  <c r="V26" i="341"/>
  <c r="Z25" i="341"/>
  <c r="AA25" i="341" s="1"/>
  <c r="V25" i="341"/>
  <c r="Z24" i="341"/>
  <c r="V24" i="341"/>
  <c r="Z23" i="341"/>
  <c r="AA23" i="341" s="1"/>
  <c r="V23" i="341"/>
  <c r="Z22" i="341"/>
  <c r="V22" i="341"/>
  <c r="Z21" i="341"/>
  <c r="AA21" i="341" s="1"/>
  <c r="V21" i="341"/>
  <c r="Z20" i="341"/>
  <c r="V20" i="341"/>
  <c r="Z19" i="341"/>
  <c r="AA19" i="341" s="1"/>
  <c r="V19" i="341"/>
  <c r="Z18" i="341"/>
  <c r="V18" i="341"/>
  <c r="Z17" i="341"/>
  <c r="AA17" i="341" s="1"/>
  <c r="V17" i="341"/>
  <c r="Z16" i="341"/>
  <c r="V16" i="341"/>
  <c r="V15" i="341"/>
  <c r="AM14" i="341"/>
  <c r="AL14" i="341"/>
  <c r="V14" i="341"/>
  <c r="AL13" i="341"/>
  <c r="AM13" i="341" s="1"/>
  <c r="Y13" i="341"/>
  <c r="X13" i="341"/>
  <c r="W13" i="341"/>
  <c r="V13" i="341"/>
  <c r="AL12" i="341"/>
  <c r="AM12" i="341" s="1"/>
  <c r="V12" i="341"/>
  <c r="AM11" i="341"/>
  <c r="AL11" i="341"/>
  <c r="V11" i="341"/>
  <c r="AL10" i="341"/>
  <c r="AM10" i="341" s="1"/>
  <c r="V10" i="341"/>
  <c r="AM9" i="341"/>
  <c r="AL9" i="341"/>
  <c r="AG9" i="341"/>
  <c r="AA9" i="341"/>
  <c r="AA9" i="341" a="1"/>
  <c r="X9" i="341"/>
  <c r="W9" i="341"/>
  <c r="Y9" i="341" s="1"/>
  <c r="AF9" i="341" s="1"/>
  <c r="W9" i="341" a="1"/>
  <c r="V9" i="341"/>
  <c r="AM8" i="341"/>
  <c r="AL8" i="341"/>
  <c r="V8" i="341"/>
  <c r="AL7" i="341"/>
  <c r="AM7" i="341" s="1"/>
  <c r="V7" i="341"/>
  <c r="AM6" i="341"/>
  <c r="AL6" i="341"/>
  <c r="V6" i="341"/>
  <c r="AM5" i="341"/>
  <c r="AL5" i="341"/>
  <c r="AI5" i="341"/>
  <c r="AH5" i="341"/>
  <c r="AA32" i="341" s="1"/>
  <c r="AG5" i="341"/>
  <c r="AF5" i="341"/>
  <c r="AA31" i="341" s="1"/>
  <c r="AE5" i="341"/>
  <c r="Y5" i="341"/>
  <c r="AC5" i="341" s="1"/>
  <c r="X5" i="341"/>
  <c r="Z5" i="341" s="1"/>
  <c r="AA30" i="341" s="1"/>
  <c r="W5" i="341"/>
  <c r="AA28" i="341" s="1"/>
  <c r="V5" i="341"/>
  <c r="AB34" i="340"/>
  <c r="AA34" i="340"/>
  <c r="V34" i="340"/>
  <c r="AB33" i="340"/>
  <c r="AA33" i="340"/>
  <c r="V33" i="340"/>
  <c r="V32" i="340"/>
  <c r="V31" i="340"/>
  <c r="V30" i="340"/>
  <c r="AA29" i="340"/>
  <c r="V29" i="340"/>
  <c r="V28" i="340"/>
  <c r="V27" i="340"/>
  <c r="V26" i="340"/>
  <c r="Z25" i="340"/>
  <c r="V25" i="340"/>
  <c r="Z24" i="340"/>
  <c r="V24" i="340"/>
  <c r="Z23" i="340"/>
  <c r="V23" i="340"/>
  <c r="Z22" i="340"/>
  <c r="AA22" i="340" s="1"/>
  <c r="V22" i="340"/>
  <c r="Z21" i="340"/>
  <c r="V21" i="340"/>
  <c r="Z20" i="340"/>
  <c r="V20" i="340"/>
  <c r="Z19" i="340"/>
  <c r="V19" i="340"/>
  <c r="Z18" i="340"/>
  <c r="AA18" i="340" s="1"/>
  <c r="V18" i="340"/>
  <c r="Z17" i="340"/>
  <c r="V17" i="340"/>
  <c r="Z16" i="340"/>
  <c r="V16" i="340"/>
  <c r="V15" i="340"/>
  <c r="AM14" i="340"/>
  <c r="AL14" i="340"/>
  <c r="V14" i="340"/>
  <c r="AM13" i="340"/>
  <c r="AL13" i="340"/>
  <c r="Y13" i="340"/>
  <c r="X13" i="340"/>
  <c r="W13" i="340"/>
  <c r="V13" i="340"/>
  <c r="AM12" i="340"/>
  <c r="AL12" i="340"/>
  <c r="V12" i="340"/>
  <c r="AM11" i="340"/>
  <c r="AL11" i="340"/>
  <c r="V11" i="340"/>
  <c r="AM10" i="340"/>
  <c r="AL10" i="340"/>
  <c r="V10" i="340"/>
  <c r="AL9" i="340"/>
  <c r="AM9" i="340" s="1"/>
  <c r="AG9" i="340"/>
  <c r="AA9" i="340" a="1"/>
  <c r="AA9" i="340" s="1"/>
  <c r="Y9" i="340"/>
  <c r="AF9" i="340" s="1"/>
  <c r="W9" i="340"/>
  <c r="W9" i="340" a="1"/>
  <c r="V9" i="340"/>
  <c r="AL8" i="340"/>
  <c r="AM8" i="340" s="1"/>
  <c r="V8" i="340"/>
  <c r="AM7" i="340"/>
  <c r="AL7" i="340"/>
  <c r="V7" i="340"/>
  <c r="AL6" i="340"/>
  <c r="AM6" i="340" s="1"/>
  <c r="V6" i="340"/>
  <c r="AM5" i="340"/>
  <c r="AL5" i="340"/>
  <c r="AI5" i="340"/>
  <c r="AH5" i="340" s="1"/>
  <c r="AA32" i="340" s="1"/>
  <c r="AG5" i="340"/>
  <c r="AA31" i="340" s="1"/>
  <c r="AF5" i="340"/>
  <c r="AE5" i="340"/>
  <c r="Z5" i="340"/>
  <c r="AA30" i="340" s="1"/>
  <c r="Y5" i="340"/>
  <c r="X5" i="340"/>
  <c r="AA5" i="340" s="1" a="1"/>
  <c r="AA5" i="340" s="1"/>
  <c r="W5" i="340"/>
  <c r="AA28" i="340" s="1"/>
  <c r="V5" i="340"/>
  <c r="AB34" i="304"/>
  <c r="AA34" i="304"/>
  <c r="V34" i="304"/>
  <c r="AB33" i="304"/>
  <c r="AA33" i="304"/>
  <c r="V33" i="304"/>
  <c r="V32" i="304"/>
  <c r="V31" i="304"/>
  <c r="V30" i="304"/>
  <c r="AA29" i="304"/>
  <c r="V29" i="304"/>
  <c r="V28" i="304"/>
  <c r="V27" i="304"/>
  <c r="V26" i="304"/>
  <c r="Z25" i="304"/>
  <c r="V25" i="304"/>
  <c r="Z24" i="304"/>
  <c r="V24" i="304"/>
  <c r="Z23" i="304"/>
  <c r="V23" i="304"/>
  <c r="Z22" i="304"/>
  <c r="V22" i="304"/>
  <c r="Z21" i="304"/>
  <c r="V21" i="304"/>
  <c r="Z20" i="304"/>
  <c r="V20" i="304"/>
  <c r="Z19" i="304"/>
  <c r="V19" i="304"/>
  <c r="Z18" i="304"/>
  <c r="V18" i="304"/>
  <c r="Z17" i="304"/>
  <c r="V17" i="304"/>
  <c r="Z16" i="304"/>
  <c r="V16" i="304"/>
  <c r="V15" i="304"/>
  <c r="AM14" i="304"/>
  <c r="AL14" i="304"/>
  <c r="V14" i="304"/>
  <c r="AL13" i="304"/>
  <c r="AM13" i="304" s="1"/>
  <c r="Y13" i="304"/>
  <c r="X13" i="304"/>
  <c r="W13" i="304"/>
  <c r="V13" i="304"/>
  <c r="AL12" i="304"/>
  <c r="AM12" i="304" s="1"/>
  <c r="V12" i="304"/>
  <c r="AM11" i="304"/>
  <c r="AL11" i="304"/>
  <c r="V11" i="304"/>
  <c r="AL10" i="304"/>
  <c r="AM10" i="304" s="1"/>
  <c r="V10" i="304"/>
  <c r="AM9" i="304"/>
  <c r="AL9" i="304"/>
  <c r="AG9" i="304"/>
  <c r="AA9" i="304" a="1"/>
  <c r="AA9" i="304" s="1"/>
  <c r="W9" i="304" a="1"/>
  <c r="W9" i="304" s="1"/>
  <c r="V9" i="304"/>
  <c r="AL8" i="304"/>
  <c r="AM8" i="304" s="1"/>
  <c r="V8" i="304"/>
  <c r="AL7" i="304"/>
  <c r="AM7" i="304" s="1"/>
  <c r="V7" i="304"/>
  <c r="AM6" i="304"/>
  <c r="AL6" i="304"/>
  <c r="V6" i="304"/>
  <c r="AL5" i="304"/>
  <c r="AM5" i="304" s="1"/>
  <c r="AI5" i="304"/>
  <c r="AH5" i="304"/>
  <c r="AA32" i="304" s="1"/>
  <c r="AG5" i="304"/>
  <c r="AF5" i="304"/>
  <c r="AA31" i="304" s="1"/>
  <c r="AE5" i="304"/>
  <c r="Y5" i="304"/>
  <c r="X5" i="304"/>
  <c r="AA24" i="304" s="1"/>
  <c r="W5" i="304"/>
  <c r="AA28" i="304" s="1"/>
  <c r="V5" i="304"/>
  <c r="AB34" i="303"/>
  <c r="AA34" i="303"/>
  <c r="V34" i="303"/>
  <c r="AB33" i="303"/>
  <c r="AA33" i="303"/>
  <c r="V33" i="303"/>
  <c r="V32" i="303"/>
  <c r="V31" i="303"/>
  <c r="V30" i="303"/>
  <c r="AA29" i="303"/>
  <c r="V29" i="303"/>
  <c r="V28" i="303"/>
  <c r="V27" i="303"/>
  <c r="V26" i="303"/>
  <c r="Z25" i="303"/>
  <c r="V25" i="303"/>
  <c r="Z24" i="303"/>
  <c r="V24" i="303"/>
  <c r="Z23" i="303"/>
  <c r="V23" i="303"/>
  <c r="Z22" i="303"/>
  <c r="V22" i="303"/>
  <c r="Z21" i="303"/>
  <c r="V21" i="303"/>
  <c r="Z20" i="303"/>
  <c r="V20" i="303"/>
  <c r="Z19" i="303"/>
  <c r="V19" i="303"/>
  <c r="Z18" i="303"/>
  <c r="V18" i="303"/>
  <c r="Z17" i="303"/>
  <c r="V17" i="303"/>
  <c r="Z16" i="303"/>
  <c r="V16" i="303"/>
  <c r="V15" i="303"/>
  <c r="AL14" i="303"/>
  <c r="AM14" i="303" s="1"/>
  <c r="V14" i="303"/>
  <c r="AM13" i="303"/>
  <c r="AL13" i="303"/>
  <c r="Y13" i="303"/>
  <c r="X13" i="303"/>
  <c r="W13" i="303"/>
  <c r="V13" i="303"/>
  <c r="AL12" i="303"/>
  <c r="AM12" i="303" s="1"/>
  <c r="V12" i="303"/>
  <c r="AL11" i="303"/>
  <c r="AM11" i="303" s="1"/>
  <c r="V11" i="303"/>
  <c r="AM10" i="303"/>
  <c r="AL10" i="303"/>
  <c r="V10" i="303"/>
  <c r="AL9" i="303"/>
  <c r="AM9" i="303" s="1"/>
  <c r="AG9" i="303"/>
  <c r="AA9" i="303" a="1"/>
  <c r="AA9" i="303" s="1"/>
  <c r="W9" i="303" a="1"/>
  <c r="W9" i="303" s="1"/>
  <c r="V9" i="303"/>
  <c r="AL8" i="303"/>
  <c r="AM8" i="303" s="1"/>
  <c r="V8" i="303"/>
  <c r="AM7" i="303"/>
  <c r="AL7" i="303"/>
  <c r="V7" i="303"/>
  <c r="AL6" i="303"/>
  <c r="AM6" i="303" s="1"/>
  <c r="V6" i="303"/>
  <c r="AL5" i="303"/>
  <c r="AM5" i="303" s="1"/>
  <c r="AI5" i="303"/>
  <c r="AH5" i="303" s="1"/>
  <c r="AA32" i="303" s="1"/>
  <c r="AG5" i="303"/>
  <c r="AF5" i="303"/>
  <c r="AE5" i="303"/>
  <c r="Y5" i="303"/>
  <c r="X5" i="303"/>
  <c r="W5" i="303"/>
  <c r="AA28" i="303" s="1"/>
  <c r="V5" i="303"/>
  <c r="AB34" i="302"/>
  <c r="AA34" i="302"/>
  <c r="V34" i="302"/>
  <c r="AB33" i="302"/>
  <c r="AA33" i="302"/>
  <c r="V33" i="302"/>
  <c r="V32" i="302"/>
  <c r="V31" i="302"/>
  <c r="V30" i="302"/>
  <c r="AA29" i="302"/>
  <c r="V29" i="302"/>
  <c r="V28" i="302"/>
  <c r="V27" i="302"/>
  <c r="V26" i="302"/>
  <c r="Z25" i="302"/>
  <c r="V25" i="302"/>
  <c r="Z24" i="302"/>
  <c r="V24" i="302"/>
  <c r="Z23" i="302"/>
  <c r="V23" i="302"/>
  <c r="Z22" i="302"/>
  <c r="V22" i="302"/>
  <c r="Z21" i="302"/>
  <c r="V21" i="302"/>
  <c r="Z20" i="302"/>
  <c r="V20" i="302"/>
  <c r="Z19" i="302"/>
  <c r="V19" i="302"/>
  <c r="Z18" i="302"/>
  <c r="V18" i="302"/>
  <c r="Z17" i="302"/>
  <c r="V17" i="302"/>
  <c r="Z16" i="302"/>
  <c r="V16" i="302"/>
  <c r="V15" i="302"/>
  <c r="AL14" i="302"/>
  <c r="AM14" i="302" s="1"/>
  <c r="V14" i="302"/>
  <c r="AM13" i="302"/>
  <c r="AL13" i="302"/>
  <c r="Y13" i="302"/>
  <c r="X13" i="302"/>
  <c r="W13" i="302"/>
  <c r="V13" i="302"/>
  <c r="AM12" i="302"/>
  <c r="AL12" i="302"/>
  <c r="V12" i="302"/>
  <c r="AL11" i="302"/>
  <c r="AM11" i="302" s="1"/>
  <c r="V11" i="302"/>
  <c r="AM10" i="302"/>
  <c r="AL10" i="302"/>
  <c r="V10" i="302"/>
  <c r="AL9" i="302"/>
  <c r="AM9" i="302" s="1"/>
  <c r="AG9" i="302"/>
  <c r="AA9" i="302" a="1"/>
  <c r="AA9" i="302" s="1"/>
  <c r="W9" i="302" a="1"/>
  <c r="W9" i="302" s="1"/>
  <c r="Y9" i="302" s="1"/>
  <c r="AF9" i="302" s="1"/>
  <c r="V9" i="302"/>
  <c r="AL8" i="302"/>
  <c r="AM8" i="302" s="1"/>
  <c r="V8" i="302"/>
  <c r="AM7" i="302"/>
  <c r="AL7" i="302"/>
  <c r="V7" i="302"/>
  <c r="AL6" i="302"/>
  <c r="AM6" i="302" s="1"/>
  <c r="V6" i="302"/>
  <c r="AM5" i="302"/>
  <c r="AL5" i="302"/>
  <c r="AI5" i="302"/>
  <c r="AH5" i="302" s="1"/>
  <c r="AA32" i="302" s="1"/>
  <c r="AG5" i="302"/>
  <c r="AF5" i="302"/>
  <c r="AE5" i="302"/>
  <c r="Y5" i="302"/>
  <c r="X5" i="302"/>
  <c r="AA23" i="302" s="1"/>
  <c r="W5" i="302"/>
  <c r="AA28" i="302" s="1"/>
  <c r="V5" i="302"/>
  <c r="AB34" i="301"/>
  <c r="AA34" i="301"/>
  <c r="V34" i="301"/>
  <c r="AB33" i="301"/>
  <c r="AA33" i="301"/>
  <c r="V33" i="301"/>
  <c r="V32" i="301"/>
  <c r="V31" i="301"/>
  <c r="V30" i="301"/>
  <c r="AA29" i="301"/>
  <c r="V29" i="301"/>
  <c r="V28" i="301"/>
  <c r="V27" i="301"/>
  <c r="V26" i="301"/>
  <c r="Z25" i="301"/>
  <c r="V25" i="301"/>
  <c r="Z24" i="301"/>
  <c r="V24" i="301"/>
  <c r="Z23" i="301"/>
  <c r="V23" i="301"/>
  <c r="Z22" i="301"/>
  <c r="V22" i="301"/>
  <c r="Z21" i="301"/>
  <c r="V21" i="301"/>
  <c r="Z20" i="301"/>
  <c r="V20" i="301"/>
  <c r="Z19" i="301"/>
  <c r="V19" i="301"/>
  <c r="Z18" i="301"/>
  <c r="V18" i="301"/>
  <c r="Z17" i="301"/>
  <c r="V17" i="301"/>
  <c r="Z16" i="301"/>
  <c r="V16" i="301"/>
  <c r="V15" i="301"/>
  <c r="AL14" i="301"/>
  <c r="AM14" i="301" s="1"/>
  <c r="V14" i="301"/>
  <c r="AM13" i="301"/>
  <c r="AL13" i="301"/>
  <c r="Y13" i="301"/>
  <c r="X13" i="301"/>
  <c r="W13" i="301"/>
  <c r="V13" i="301"/>
  <c r="AL12" i="301"/>
  <c r="AM12" i="301" s="1"/>
  <c r="V12" i="301"/>
  <c r="AL11" i="301"/>
  <c r="AM11" i="301" s="1"/>
  <c r="V11" i="301"/>
  <c r="AM10" i="301"/>
  <c r="AL10" i="301"/>
  <c r="V10" i="301"/>
  <c r="AM9" i="301"/>
  <c r="AL9" i="301"/>
  <c r="AG9" i="301"/>
  <c r="AA9" i="301" a="1"/>
  <c r="AA9" i="301" s="1"/>
  <c r="W9" i="301" a="1"/>
  <c r="W9" i="301" s="1"/>
  <c r="Y9" i="301" s="1"/>
  <c r="AF9" i="301" s="1"/>
  <c r="V9" i="301"/>
  <c r="AL8" i="301"/>
  <c r="AM8" i="301" s="1"/>
  <c r="V8" i="301"/>
  <c r="AM7" i="301"/>
  <c r="AL7" i="301"/>
  <c r="V7" i="301"/>
  <c r="AM6" i="301"/>
  <c r="AL6" i="301"/>
  <c r="V6" i="301"/>
  <c r="AM5" i="301"/>
  <c r="AL5" i="301"/>
  <c r="AI5" i="301"/>
  <c r="AH5" i="301" s="1"/>
  <c r="AA32" i="301" s="1"/>
  <c r="AG5" i="301"/>
  <c r="AF5" i="301"/>
  <c r="AE5" i="301"/>
  <c r="Y5" i="301"/>
  <c r="X5" i="301"/>
  <c r="AA23" i="301" s="1"/>
  <c r="W5" i="301"/>
  <c r="V5" i="301"/>
  <c r="AB34" i="300"/>
  <c r="AA34" i="300"/>
  <c r="V34" i="300"/>
  <c r="AB33" i="300"/>
  <c r="AA33" i="300"/>
  <c r="V33" i="300"/>
  <c r="V32" i="300"/>
  <c r="V31" i="300"/>
  <c r="V30" i="300"/>
  <c r="AA29" i="300"/>
  <c r="V29" i="300"/>
  <c r="V28" i="300"/>
  <c r="V27" i="300"/>
  <c r="V26" i="300"/>
  <c r="Z25" i="300"/>
  <c r="V25" i="300"/>
  <c r="Z24" i="300"/>
  <c r="V24" i="300"/>
  <c r="Z23" i="300"/>
  <c r="V23" i="300"/>
  <c r="Z22" i="300"/>
  <c r="V22" i="300"/>
  <c r="Z21" i="300"/>
  <c r="V21" i="300"/>
  <c r="Z20" i="300"/>
  <c r="V20" i="300"/>
  <c r="Z19" i="300"/>
  <c r="V19" i="300"/>
  <c r="Z18" i="300"/>
  <c r="V18" i="300"/>
  <c r="Z17" i="300"/>
  <c r="V17" i="300"/>
  <c r="Z16" i="300"/>
  <c r="V16" i="300"/>
  <c r="V15" i="300"/>
  <c r="AM14" i="300"/>
  <c r="AL14" i="300"/>
  <c r="V14" i="300"/>
  <c r="AL13" i="300"/>
  <c r="AM13" i="300" s="1"/>
  <c r="Y13" i="300"/>
  <c r="X13" i="300"/>
  <c r="W13" i="300"/>
  <c r="V13" i="300"/>
  <c r="AL12" i="300"/>
  <c r="AM12" i="300" s="1"/>
  <c r="V12" i="300"/>
  <c r="AM11" i="300"/>
  <c r="AL11" i="300"/>
  <c r="V11" i="300"/>
  <c r="AL10" i="300"/>
  <c r="AM10" i="300" s="1"/>
  <c r="V10" i="300"/>
  <c r="AM9" i="300"/>
  <c r="AL9" i="300"/>
  <c r="AG9" i="300"/>
  <c r="AA9" i="300" a="1"/>
  <c r="AA9" i="300" s="1"/>
  <c r="W9" i="300" a="1"/>
  <c r="W9" i="300" s="1"/>
  <c r="V9" i="300"/>
  <c r="AL8" i="300"/>
  <c r="AM8" i="300" s="1"/>
  <c r="V8" i="300"/>
  <c r="AL7" i="300"/>
  <c r="AM7" i="300" s="1"/>
  <c r="V7" i="300"/>
  <c r="AM6" i="300"/>
  <c r="AL6" i="300"/>
  <c r="V6" i="300"/>
  <c r="AM5" i="300"/>
  <c r="AL5" i="300"/>
  <c r="AI5" i="300"/>
  <c r="AH5" i="300" s="1"/>
  <c r="AA32" i="300" s="1"/>
  <c r="AG5" i="300"/>
  <c r="AF5" i="300"/>
  <c r="AA31" i="300" s="1"/>
  <c r="AE5" i="300"/>
  <c r="Y5" i="300"/>
  <c r="X5" i="300"/>
  <c r="AA22" i="300" s="1"/>
  <c r="W5" i="300"/>
  <c r="AA28" i="300" s="1"/>
  <c r="V5" i="300"/>
  <c r="AB34" i="299"/>
  <c r="AA34" i="299"/>
  <c r="V34" i="299"/>
  <c r="AB33" i="299"/>
  <c r="AA33" i="299"/>
  <c r="V33" i="299"/>
  <c r="V32" i="299"/>
  <c r="V31" i="299"/>
  <c r="V30" i="299"/>
  <c r="AA29" i="299"/>
  <c r="V29" i="299"/>
  <c r="V28" i="299"/>
  <c r="V27" i="299"/>
  <c r="V26" i="299"/>
  <c r="Z25" i="299"/>
  <c r="V25" i="299"/>
  <c r="Z24" i="299"/>
  <c r="V24" i="299"/>
  <c r="Z23" i="299"/>
  <c r="V23" i="299"/>
  <c r="Z22" i="299"/>
  <c r="V22" i="299"/>
  <c r="Z21" i="299"/>
  <c r="V21" i="299"/>
  <c r="Z20" i="299"/>
  <c r="V20" i="299"/>
  <c r="Z19" i="299"/>
  <c r="V19" i="299"/>
  <c r="Z18" i="299"/>
  <c r="V18" i="299"/>
  <c r="Z17" i="299"/>
  <c r="V17" i="299"/>
  <c r="Z16" i="299"/>
  <c r="V16" i="299"/>
  <c r="V15" i="299"/>
  <c r="AL14" i="299"/>
  <c r="AM14" i="299" s="1"/>
  <c r="V14" i="299"/>
  <c r="AM13" i="299"/>
  <c r="AL13" i="299"/>
  <c r="Y13" i="299"/>
  <c r="X13" i="299"/>
  <c r="W13" i="299"/>
  <c r="V13" i="299"/>
  <c r="AL12" i="299"/>
  <c r="AM12" i="299" s="1"/>
  <c r="V12" i="299"/>
  <c r="AL11" i="299"/>
  <c r="AM11" i="299" s="1"/>
  <c r="V11" i="299"/>
  <c r="AM10" i="299"/>
  <c r="AL10" i="299"/>
  <c r="V10" i="299"/>
  <c r="AM9" i="299"/>
  <c r="AL9" i="299"/>
  <c r="AG9" i="299"/>
  <c r="AA9" i="299" a="1"/>
  <c r="AA9" i="299" s="1"/>
  <c r="W9" i="299" a="1"/>
  <c r="W9" i="299" s="1"/>
  <c r="Y9" i="299" s="1"/>
  <c r="AF9" i="299" s="1"/>
  <c r="V9" i="299"/>
  <c r="AL8" i="299"/>
  <c r="AM8" i="299" s="1"/>
  <c r="V8" i="299"/>
  <c r="AM7" i="299"/>
  <c r="AL7" i="299"/>
  <c r="V7" i="299"/>
  <c r="AM6" i="299"/>
  <c r="AL6" i="299"/>
  <c r="V6" i="299"/>
  <c r="AM5" i="299"/>
  <c r="AL5" i="299"/>
  <c r="AI5" i="299"/>
  <c r="AH5" i="299" s="1"/>
  <c r="AA32" i="299" s="1"/>
  <c r="AG5" i="299"/>
  <c r="AF5" i="299"/>
  <c r="AA31" i="299" s="1"/>
  <c r="AE5" i="299"/>
  <c r="Y5" i="299"/>
  <c r="X5" i="299"/>
  <c r="AA23" i="299" s="1"/>
  <c r="W5" i="299"/>
  <c r="AA28" i="299" s="1"/>
  <c r="V5" i="299"/>
  <c r="AB34" i="298"/>
  <c r="AA34" i="298"/>
  <c r="V34" i="298"/>
  <c r="AB33" i="298"/>
  <c r="AA33" i="298"/>
  <c r="V33" i="298"/>
  <c r="V32" i="298"/>
  <c r="V31" i="298"/>
  <c r="V30" i="298"/>
  <c r="AA29" i="298"/>
  <c r="V29" i="298"/>
  <c r="V28" i="298"/>
  <c r="V27" i="298"/>
  <c r="V26" i="298"/>
  <c r="Z25" i="298"/>
  <c r="V25" i="298"/>
  <c r="Z24" i="298"/>
  <c r="V24" i="298"/>
  <c r="Z23" i="298"/>
  <c r="V23" i="298"/>
  <c r="Z22" i="298"/>
  <c r="V22" i="298"/>
  <c r="Z21" i="298"/>
  <c r="V21" i="298"/>
  <c r="Z20" i="298"/>
  <c r="V20" i="298"/>
  <c r="Z19" i="298"/>
  <c r="V19" i="298"/>
  <c r="Z18" i="298"/>
  <c r="V18" i="298"/>
  <c r="Z17" i="298"/>
  <c r="V17" i="298"/>
  <c r="Z16" i="298"/>
  <c r="V16" i="298"/>
  <c r="V15" i="298"/>
  <c r="AM14" i="298"/>
  <c r="AL14" i="298"/>
  <c r="V14" i="298"/>
  <c r="AL13" i="298"/>
  <c r="AM13" i="298" s="1"/>
  <c r="Y13" i="298"/>
  <c r="X13" i="298"/>
  <c r="W13" i="298"/>
  <c r="V13" i="298"/>
  <c r="AL12" i="298"/>
  <c r="AM12" i="298" s="1"/>
  <c r="V12" i="298"/>
  <c r="AM11" i="298"/>
  <c r="AL11" i="298"/>
  <c r="V11" i="298"/>
  <c r="AL10" i="298"/>
  <c r="AM10" i="298" s="1"/>
  <c r="V10" i="298"/>
  <c r="AM9" i="298"/>
  <c r="AL9" i="298"/>
  <c r="AG9" i="298"/>
  <c r="AA9" i="298" a="1"/>
  <c r="AA9" i="298" s="1"/>
  <c r="W9" i="298" a="1"/>
  <c r="W9" i="298" s="1"/>
  <c r="V9" i="298"/>
  <c r="AL8" i="298"/>
  <c r="AM8" i="298" s="1"/>
  <c r="V8" i="298"/>
  <c r="AL7" i="298"/>
  <c r="AM7" i="298" s="1"/>
  <c r="V7" i="298"/>
  <c r="AM6" i="298"/>
  <c r="AL6" i="298"/>
  <c r="V6" i="298"/>
  <c r="AM5" i="298"/>
  <c r="AL5" i="298"/>
  <c r="AI5" i="298"/>
  <c r="AH5" i="298" s="1"/>
  <c r="AA32" i="298" s="1"/>
  <c r="AG5" i="298"/>
  <c r="AF5" i="298"/>
  <c r="AA31" i="298" s="1"/>
  <c r="AE5" i="298"/>
  <c r="Y5" i="298"/>
  <c r="X5" i="298"/>
  <c r="AA22" i="298" s="1"/>
  <c r="W5" i="298"/>
  <c r="AA28" i="298" s="1"/>
  <c r="V5" i="298"/>
  <c r="AB34" i="297"/>
  <c r="AA34" i="297"/>
  <c r="V34" i="297"/>
  <c r="AB33" i="297"/>
  <c r="AA33" i="297"/>
  <c r="V33" i="297"/>
  <c r="V32" i="297"/>
  <c r="V31" i="297"/>
  <c r="V30" i="297"/>
  <c r="AA29" i="297"/>
  <c r="V29" i="297"/>
  <c r="V28" i="297"/>
  <c r="V27" i="297"/>
  <c r="V26" i="297"/>
  <c r="Z25" i="297"/>
  <c r="V25" i="297"/>
  <c r="Z24" i="297"/>
  <c r="V24" i="297"/>
  <c r="Z23" i="297"/>
  <c r="V23" i="297"/>
  <c r="Z22" i="297"/>
  <c r="V22" i="297"/>
  <c r="Z21" i="297"/>
  <c r="V21" i="297"/>
  <c r="Z20" i="297"/>
  <c r="V20" i="297"/>
  <c r="Z19" i="297"/>
  <c r="V19" i="297"/>
  <c r="Z18" i="297"/>
  <c r="V18" i="297"/>
  <c r="Z17" i="297"/>
  <c r="V17" i="297"/>
  <c r="Z16" i="297"/>
  <c r="V16" i="297"/>
  <c r="V15" i="297"/>
  <c r="AM14" i="297"/>
  <c r="AL14" i="297"/>
  <c r="V14" i="297"/>
  <c r="AM13" i="297"/>
  <c r="AL13" i="297"/>
  <c r="Y13" i="297"/>
  <c r="X13" i="297"/>
  <c r="W13" i="297"/>
  <c r="V13" i="297"/>
  <c r="AL12" i="297"/>
  <c r="AM12" i="297" s="1"/>
  <c r="V12" i="297"/>
  <c r="AM11" i="297"/>
  <c r="AL11" i="297"/>
  <c r="V11" i="297"/>
  <c r="AM10" i="297"/>
  <c r="AL10" i="297"/>
  <c r="V10" i="297"/>
  <c r="AL9" i="297"/>
  <c r="AM9" i="297" s="1"/>
  <c r="AG9" i="297"/>
  <c r="AA9" i="297" a="1"/>
  <c r="AA9" i="297" s="1"/>
  <c r="W9" i="297" a="1"/>
  <c r="W9" i="297" s="1"/>
  <c r="V9" i="297"/>
  <c r="AL8" i="297"/>
  <c r="AM8" i="297" s="1"/>
  <c r="V8" i="297"/>
  <c r="AM7" i="297"/>
  <c r="AL7" i="297"/>
  <c r="V7" i="297"/>
  <c r="AL6" i="297"/>
  <c r="AM6" i="297" s="1"/>
  <c r="V6" i="297"/>
  <c r="AM5" i="297"/>
  <c r="AL5" i="297"/>
  <c r="AI5" i="297"/>
  <c r="AH5" i="297" s="1"/>
  <c r="AA32" i="297" s="1"/>
  <c r="AG5" i="297"/>
  <c r="AF5" i="297"/>
  <c r="AA31" i="297" s="1"/>
  <c r="AE5" i="297"/>
  <c r="Y5" i="297"/>
  <c r="X5" i="297"/>
  <c r="AA5" i="297" s="1" a="1"/>
  <c r="AA5" i="297" s="1"/>
  <c r="W5" i="297"/>
  <c r="AA28" i="297" s="1"/>
  <c r="V5" i="297"/>
  <c r="AB34" i="296"/>
  <c r="AA34" i="296"/>
  <c r="V34" i="296"/>
  <c r="AB33" i="296"/>
  <c r="AA33" i="296"/>
  <c r="V33" i="296"/>
  <c r="V32" i="296"/>
  <c r="V31" i="296"/>
  <c r="V30" i="296"/>
  <c r="AA29" i="296"/>
  <c r="V29" i="296"/>
  <c r="V28" i="296"/>
  <c r="V27" i="296"/>
  <c r="V26" i="296"/>
  <c r="Z25" i="296"/>
  <c r="V25" i="296"/>
  <c r="Z24" i="296"/>
  <c r="V24" i="296"/>
  <c r="Z23" i="296"/>
  <c r="V23" i="296"/>
  <c r="Z22" i="296"/>
  <c r="V22" i="296"/>
  <c r="Z21" i="296"/>
  <c r="V21" i="296"/>
  <c r="Z20" i="296"/>
  <c r="V20" i="296"/>
  <c r="Z19" i="296"/>
  <c r="V19" i="296"/>
  <c r="Z18" i="296"/>
  <c r="V18" i="296"/>
  <c r="Z17" i="296"/>
  <c r="V17" i="296"/>
  <c r="Z16" i="296"/>
  <c r="V16" i="296"/>
  <c r="V15" i="296"/>
  <c r="AL14" i="296"/>
  <c r="AM14" i="296" s="1"/>
  <c r="V14" i="296"/>
  <c r="AL13" i="296"/>
  <c r="AM13" i="296" s="1"/>
  <c r="Y13" i="296"/>
  <c r="X13" i="296"/>
  <c r="W13" i="296"/>
  <c r="V13" i="296"/>
  <c r="AL12" i="296"/>
  <c r="AM12" i="296" s="1"/>
  <c r="V12" i="296"/>
  <c r="AL11" i="296"/>
  <c r="AM11" i="296" s="1"/>
  <c r="V11" i="296"/>
  <c r="AL10" i="296"/>
  <c r="AM10" i="296" s="1"/>
  <c r="V10" i="296"/>
  <c r="AL9" i="296"/>
  <c r="AM9" i="296" s="1"/>
  <c r="AG9" i="296"/>
  <c r="AA9" i="296" a="1"/>
  <c r="AA9" i="296" s="1"/>
  <c r="W9" i="296" a="1"/>
  <c r="W9" i="296" s="1"/>
  <c r="V9" i="296"/>
  <c r="AL8" i="296"/>
  <c r="AM8" i="296" s="1"/>
  <c r="V8" i="296"/>
  <c r="AL7" i="296"/>
  <c r="AM7" i="296" s="1"/>
  <c r="V7" i="296"/>
  <c r="AL6" i="296"/>
  <c r="AM6" i="296" s="1"/>
  <c r="V6" i="296"/>
  <c r="AL5" i="296"/>
  <c r="AM5" i="296" s="1"/>
  <c r="AI5" i="296"/>
  <c r="AH5" i="296" s="1"/>
  <c r="AA32" i="296" s="1"/>
  <c r="AG5" i="296"/>
  <c r="AF5" i="296"/>
  <c r="AA31" i="296" s="1"/>
  <c r="AE5" i="296"/>
  <c r="Y5" i="296"/>
  <c r="X5" i="296"/>
  <c r="AA24" i="296" s="1"/>
  <c r="W5" i="296"/>
  <c r="AA28" i="296" s="1"/>
  <c r="V5" i="296"/>
  <c r="AB34" i="295"/>
  <c r="AA34" i="295"/>
  <c r="V34" i="295"/>
  <c r="AB33" i="295"/>
  <c r="AA33" i="295"/>
  <c r="V33" i="295"/>
  <c r="V32" i="295"/>
  <c r="V31" i="295"/>
  <c r="V30" i="295"/>
  <c r="AA29" i="295"/>
  <c r="V29" i="295"/>
  <c r="V28" i="295"/>
  <c r="V27" i="295"/>
  <c r="V26" i="295"/>
  <c r="Z25" i="295"/>
  <c r="V25" i="295"/>
  <c r="Z24" i="295"/>
  <c r="V24" i="295"/>
  <c r="Z23" i="295"/>
  <c r="V23" i="295"/>
  <c r="Z22" i="295"/>
  <c r="V22" i="295"/>
  <c r="Z21" i="295"/>
  <c r="V21" i="295"/>
  <c r="Z20" i="295"/>
  <c r="V20" i="295"/>
  <c r="Z19" i="295"/>
  <c r="V19" i="295"/>
  <c r="Z18" i="295"/>
  <c r="V18" i="295"/>
  <c r="Z17" i="295"/>
  <c r="V17" i="295"/>
  <c r="Z16" i="295"/>
  <c r="V16" i="295"/>
  <c r="V15" i="295"/>
  <c r="AL14" i="295"/>
  <c r="AM14" i="295" s="1"/>
  <c r="V14" i="295"/>
  <c r="AM13" i="295"/>
  <c r="AL13" i="295"/>
  <c r="Y13" i="295"/>
  <c r="X13" i="295"/>
  <c r="W13" i="295"/>
  <c r="V13" i="295"/>
  <c r="AL12" i="295"/>
  <c r="AM12" i="295" s="1"/>
  <c r="V12" i="295"/>
  <c r="AL11" i="295"/>
  <c r="AM11" i="295" s="1"/>
  <c r="V11" i="295"/>
  <c r="AM10" i="295"/>
  <c r="AL10" i="295"/>
  <c r="V10" i="295"/>
  <c r="AM9" i="295"/>
  <c r="AL9" i="295"/>
  <c r="AG9" i="295"/>
  <c r="AA9" i="295" a="1"/>
  <c r="AA9" i="295" s="1"/>
  <c r="W9" i="295"/>
  <c r="Y9" i="295" s="1"/>
  <c r="AF9" i="295" s="1"/>
  <c r="W9" i="295" a="1"/>
  <c r="V9" i="295"/>
  <c r="AL8" i="295"/>
  <c r="AM8" i="295" s="1"/>
  <c r="V8" i="295"/>
  <c r="AM7" i="295"/>
  <c r="AL7" i="295"/>
  <c r="V7" i="295"/>
  <c r="AM6" i="295"/>
  <c r="AL6" i="295"/>
  <c r="V6" i="295"/>
  <c r="AM5" i="295"/>
  <c r="AL5" i="295"/>
  <c r="AI5" i="295"/>
  <c r="AH5" i="295" s="1"/>
  <c r="AA32" i="295" s="1"/>
  <c r="AG5" i="295"/>
  <c r="AF5" i="295"/>
  <c r="AA31" i="295" s="1"/>
  <c r="AE5" i="295"/>
  <c r="Y5" i="295"/>
  <c r="X5" i="295"/>
  <c r="AA23" i="295" s="1"/>
  <c r="W5" i="295"/>
  <c r="AA28" i="295" s="1"/>
  <c r="V5" i="295"/>
  <c r="AB34" i="294"/>
  <c r="AA34" i="294"/>
  <c r="V34" i="294"/>
  <c r="AB33" i="294"/>
  <c r="AA33" i="294"/>
  <c r="V33" i="294"/>
  <c r="V32" i="294"/>
  <c r="V31" i="294"/>
  <c r="V30" i="294"/>
  <c r="AA29" i="294"/>
  <c r="V29" i="294"/>
  <c r="V28" i="294"/>
  <c r="V27" i="294"/>
  <c r="V26" i="294"/>
  <c r="Z25" i="294"/>
  <c r="V25" i="294"/>
  <c r="Z24" i="294"/>
  <c r="V24" i="294"/>
  <c r="Z23" i="294"/>
  <c r="V23" i="294"/>
  <c r="Z22" i="294"/>
  <c r="V22" i="294"/>
  <c r="Z21" i="294"/>
  <c r="V21" i="294"/>
  <c r="Z20" i="294"/>
  <c r="V20" i="294"/>
  <c r="Z19" i="294"/>
  <c r="V19" i="294"/>
  <c r="Z18" i="294"/>
  <c r="V18" i="294"/>
  <c r="Z17" i="294"/>
  <c r="V17" i="294"/>
  <c r="Z16" i="294"/>
  <c r="V16" i="294"/>
  <c r="V15" i="294"/>
  <c r="AM14" i="294"/>
  <c r="AL14" i="294"/>
  <c r="V14" i="294"/>
  <c r="AL13" i="294"/>
  <c r="AM13" i="294" s="1"/>
  <c r="Y13" i="294"/>
  <c r="X13" i="294"/>
  <c r="W13" i="294"/>
  <c r="V13" i="294"/>
  <c r="AL12" i="294"/>
  <c r="AM12" i="294" s="1"/>
  <c r="V12" i="294"/>
  <c r="AM11" i="294"/>
  <c r="AL11" i="294"/>
  <c r="V11" i="294"/>
  <c r="AL10" i="294"/>
  <c r="AM10" i="294" s="1"/>
  <c r="V10" i="294"/>
  <c r="AM9" i="294"/>
  <c r="AL9" i="294"/>
  <c r="AG9" i="294"/>
  <c r="AA9" i="294" a="1"/>
  <c r="AA9" i="294" s="1"/>
  <c r="W9" i="294"/>
  <c r="W9" i="294" a="1"/>
  <c r="V9" i="294"/>
  <c r="AL8" i="294"/>
  <c r="AM8" i="294" s="1"/>
  <c r="V8" i="294"/>
  <c r="AL7" i="294"/>
  <c r="AM7" i="294" s="1"/>
  <c r="V7" i="294"/>
  <c r="AM6" i="294"/>
  <c r="AL6" i="294"/>
  <c r="V6" i="294"/>
  <c r="AM5" i="294"/>
  <c r="AL5" i="294"/>
  <c r="AI5" i="294"/>
  <c r="AH5" i="294" s="1"/>
  <c r="AA32" i="294" s="1"/>
  <c r="AG5" i="294"/>
  <c r="AF5" i="294"/>
  <c r="AA31" i="294" s="1"/>
  <c r="AE5" i="294"/>
  <c r="Y5" i="294"/>
  <c r="X5" i="294"/>
  <c r="W5" i="294"/>
  <c r="V5" i="294"/>
  <c r="AB34" i="293"/>
  <c r="AA34" i="293"/>
  <c r="V34" i="293"/>
  <c r="AB33" i="293"/>
  <c r="AA33" i="293"/>
  <c r="V33" i="293"/>
  <c r="V32" i="293"/>
  <c r="V31" i="293"/>
  <c r="V30" i="293"/>
  <c r="AA29" i="293"/>
  <c r="V29" i="293"/>
  <c r="V28" i="293"/>
  <c r="V27" i="293"/>
  <c r="V26" i="293"/>
  <c r="Z25" i="293"/>
  <c r="V25" i="293"/>
  <c r="Z24" i="293"/>
  <c r="V24" i="293"/>
  <c r="Z23" i="293"/>
  <c r="V23" i="293"/>
  <c r="Z22" i="293"/>
  <c r="V22" i="293"/>
  <c r="Z21" i="293"/>
  <c r="V21" i="293"/>
  <c r="Z20" i="293"/>
  <c r="V20" i="293"/>
  <c r="Z19" i="293"/>
  <c r="V19" i="293"/>
  <c r="Z18" i="293"/>
  <c r="V18" i="293"/>
  <c r="Z17" i="293"/>
  <c r="V17" i="293"/>
  <c r="Z16" i="293"/>
  <c r="V16" i="293"/>
  <c r="V15" i="293"/>
  <c r="AL14" i="293"/>
  <c r="AM14" i="293" s="1"/>
  <c r="V14" i="293"/>
  <c r="AM13" i="293"/>
  <c r="AL13" i="293"/>
  <c r="Y13" i="293"/>
  <c r="X13" i="293"/>
  <c r="W13" i="293"/>
  <c r="V13" i="293"/>
  <c r="AL12" i="293"/>
  <c r="AM12" i="293" s="1"/>
  <c r="V12" i="293"/>
  <c r="AL11" i="293"/>
  <c r="AM11" i="293" s="1"/>
  <c r="V11" i="293"/>
  <c r="AM10" i="293"/>
  <c r="AL10" i="293"/>
  <c r="V10" i="293"/>
  <c r="AL9" i="293"/>
  <c r="AM9" i="293" s="1"/>
  <c r="AG9" i="293"/>
  <c r="AA9" i="293" a="1"/>
  <c r="AA9" i="293" s="1"/>
  <c r="W9" i="293" a="1"/>
  <c r="W9" i="293" s="1"/>
  <c r="V9" i="293"/>
  <c r="AL8" i="293"/>
  <c r="AM8" i="293" s="1"/>
  <c r="V8" i="293"/>
  <c r="AM7" i="293"/>
  <c r="AL7" i="293"/>
  <c r="V7" i="293"/>
  <c r="AL6" i="293"/>
  <c r="AM6" i="293" s="1"/>
  <c r="V6" i="293"/>
  <c r="AL5" i="293"/>
  <c r="AM5" i="293" s="1"/>
  <c r="AI5" i="293"/>
  <c r="AH5" i="293" s="1"/>
  <c r="AA32" i="293" s="1"/>
  <c r="AG5" i="293"/>
  <c r="AF5" i="293"/>
  <c r="AA31" i="293" s="1"/>
  <c r="AE5" i="293"/>
  <c r="Y5" i="293"/>
  <c r="X5" i="293"/>
  <c r="AA23" i="293" s="1"/>
  <c r="W5" i="293"/>
  <c r="AA28" i="293" s="1"/>
  <c r="V5" i="293"/>
  <c r="AA5" i="376" l="1" a="1"/>
  <c r="AA5" i="376" s="1"/>
  <c r="AA31" i="413"/>
  <c r="AA31" i="303"/>
  <c r="AA5" i="296" a="1"/>
  <c r="AA5" i="296" s="1"/>
  <c r="AA31" i="377"/>
  <c r="AA17" i="413"/>
  <c r="AA21" i="413"/>
  <c r="AA25" i="413"/>
  <c r="AA16" i="413"/>
  <c r="AA20" i="413"/>
  <c r="AA24" i="413"/>
  <c r="AA5" i="413" a="1"/>
  <c r="AA5" i="413" s="1"/>
  <c r="Z9" i="413"/>
  <c r="AC9" i="413" s="1"/>
  <c r="AA18" i="413"/>
  <c r="AA22" i="413"/>
  <c r="X9" i="413"/>
  <c r="Z5" i="413"/>
  <c r="AA30" i="413" s="1"/>
  <c r="AA19" i="413"/>
  <c r="AA5" i="412" a="1"/>
  <c r="AA5" i="412" s="1"/>
  <c r="AA17" i="412"/>
  <c r="AA21" i="412"/>
  <c r="AA25" i="412"/>
  <c r="AA18" i="412"/>
  <c r="AA20" i="412"/>
  <c r="AA22" i="412"/>
  <c r="AA24" i="412"/>
  <c r="Y9" i="412"/>
  <c r="AF9" i="412" s="1"/>
  <c r="X9" i="412"/>
  <c r="Z9" i="412"/>
  <c r="AC9" i="412" s="1"/>
  <c r="AA16" i="412"/>
  <c r="Z5" i="412"/>
  <c r="AA30" i="412" s="1"/>
  <c r="AA19" i="412"/>
  <c r="AA17" i="411"/>
  <c r="AA19" i="411"/>
  <c r="AA21" i="411"/>
  <c r="AA23" i="411"/>
  <c r="AA25" i="411"/>
  <c r="AA18" i="411"/>
  <c r="AA22" i="411"/>
  <c r="AA24" i="411"/>
  <c r="AA16" i="411"/>
  <c r="AA5" i="411" a="1"/>
  <c r="AA5" i="411" s="1"/>
  <c r="Z9" i="411"/>
  <c r="AC9" i="411" s="1"/>
  <c r="AE9" i="411"/>
  <c r="AC5" i="411"/>
  <c r="X9" i="411"/>
  <c r="AA20" i="411"/>
  <c r="AA17" i="410"/>
  <c r="AA21" i="410"/>
  <c r="AA25" i="410"/>
  <c r="AA5" i="410" a="1"/>
  <c r="AA5" i="410" s="1"/>
  <c r="AA18" i="410"/>
  <c r="AA22" i="410"/>
  <c r="AA24" i="410"/>
  <c r="Y9" i="410"/>
  <c r="AF9" i="410" s="1"/>
  <c r="X9" i="410"/>
  <c r="Z9" i="410"/>
  <c r="AC9" i="410" s="1"/>
  <c r="AA16" i="410"/>
  <c r="AA20" i="410"/>
  <c r="Z5" i="410"/>
  <c r="AA30" i="410" s="1"/>
  <c r="AA19" i="410"/>
  <c r="AA5" i="395" a="1"/>
  <c r="AA5" i="395" s="1"/>
  <c r="AA5" i="381" a="1"/>
  <c r="AA5" i="381" s="1"/>
  <c r="AA17" i="409"/>
  <c r="AA19" i="409"/>
  <c r="AA21" i="409"/>
  <c r="AA23" i="409"/>
  <c r="AA25" i="409"/>
  <c r="AA24" i="409"/>
  <c r="AA5" i="409" a="1"/>
  <c r="AA5" i="409" s="1"/>
  <c r="Z9" i="409"/>
  <c r="AC9" i="409" s="1"/>
  <c r="AE9" i="409"/>
  <c r="AA18" i="409"/>
  <c r="AA22" i="409"/>
  <c r="AC5" i="409"/>
  <c r="X9" i="409"/>
  <c r="AA16" i="409"/>
  <c r="AA20" i="409"/>
  <c r="AA5" i="408" a="1"/>
  <c r="AA5" i="408" s="1"/>
  <c r="AA17" i="408"/>
  <c r="AA21" i="408"/>
  <c r="AA25" i="408"/>
  <c r="AA16" i="408"/>
  <c r="AA20" i="408"/>
  <c r="AA24" i="408"/>
  <c r="Z9" i="408"/>
  <c r="AC9" i="408" s="1"/>
  <c r="AA18" i="408"/>
  <c r="AA22" i="408"/>
  <c r="X9" i="408"/>
  <c r="Z5" i="408"/>
  <c r="AA30" i="408" s="1"/>
  <c r="AA19" i="408"/>
  <c r="AA5" i="394" a="1"/>
  <c r="AA5" i="394" s="1"/>
  <c r="AA21" i="397"/>
  <c r="AA5" i="397" a="1"/>
  <c r="AA5" i="397" s="1"/>
  <c r="AC5" i="395"/>
  <c r="AA18" i="395"/>
  <c r="AA19" i="395"/>
  <c r="AA23" i="395"/>
  <c r="AA17" i="407"/>
  <c r="AA21" i="407"/>
  <c r="AA25" i="407"/>
  <c r="AA31" i="407"/>
  <c r="AA18" i="407"/>
  <c r="AA22" i="407"/>
  <c r="AA24" i="407"/>
  <c r="Y9" i="407"/>
  <c r="AF9" i="407" s="1"/>
  <c r="X9" i="407"/>
  <c r="Z9" i="407"/>
  <c r="AA16" i="407"/>
  <c r="AA20" i="407"/>
  <c r="Z5" i="407"/>
  <c r="AA30" i="407" s="1"/>
  <c r="AA19" i="407"/>
  <c r="AA17" i="375"/>
  <c r="AA22" i="375"/>
  <c r="AA24" i="375"/>
  <c r="AA20" i="375"/>
  <c r="AA5" i="375" a="1"/>
  <c r="AA5" i="375" s="1"/>
  <c r="AA21" i="375"/>
  <c r="AA18" i="375"/>
  <c r="AA16" i="375"/>
  <c r="AA25" i="375"/>
  <c r="AA19" i="406"/>
  <c r="AA23" i="406"/>
  <c r="AA25" i="406"/>
  <c r="AA16" i="406"/>
  <c r="AA20" i="406"/>
  <c r="AA24" i="406"/>
  <c r="AA5" i="406" a="1"/>
  <c r="AA5" i="406" s="1"/>
  <c r="Z9" i="406"/>
  <c r="AC9" i="406" s="1"/>
  <c r="AA18" i="406"/>
  <c r="AA22" i="406"/>
  <c r="AA17" i="406"/>
  <c r="AA21" i="406"/>
  <c r="AC5" i="406"/>
  <c r="X9" i="406"/>
  <c r="AA19" i="405"/>
  <c r="AA21" i="405"/>
  <c r="AA18" i="405"/>
  <c r="AA23" i="405"/>
  <c r="AA25" i="405"/>
  <c r="Z5" i="405"/>
  <c r="AA30" i="405" s="1"/>
  <c r="AA22" i="405"/>
  <c r="AA5" i="405" a="1"/>
  <c r="AA5" i="405" s="1"/>
  <c r="AA24" i="405"/>
  <c r="Y9" i="405"/>
  <c r="AF9" i="405" s="1"/>
  <c r="X9" i="405"/>
  <c r="Z9" i="405"/>
  <c r="AA17" i="405"/>
  <c r="AC5" i="405"/>
  <c r="AA16" i="405"/>
  <c r="AA21" i="394"/>
  <c r="AA5" i="392" a="1"/>
  <c r="AA5" i="392" s="1"/>
  <c r="AA5" i="403" a="1"/>
  <c r="AA5" i="403" s="1"/>
  <c r="AA5" i="364" a="1"/>
  <c r="AA5" i="364" s="1"/>
  <c r="AC5" i="404"/>
  <c r="AA17" i="404"/>
  <c r="AA19" i="404"/>
  <c r="AA16" i="404"/>
  <c r="AA18" i="404"/>
  <c r="AA21" i="404"/>
  <c r="AA23" i="404"/>
  <c r="AA25" i="404"/>
  <c r="AA20" i="404"/>
  <c r="AA22" i="404"/>
  <c r="AA24" i="404"/>
  <c r="AA5" i="404" a="1"/>
  <c r="AA5" i="404" s="1"/>
  <c r="Z9" i="404"/>
  <c r="AC9" i="404" s="1"/>
  <c r="AE9" i="404"/>
  <c r="AA17" i="403"/>
  <c r="AA19" i="403"/>
  <c r="AA21" i="403"/>
  <c r="AA23" i="403"/>
  <c r="AA25" i="403"/>
  <c r="AA24" i="403"/>
  <c r="Y9" i="403"/>
  <c r="AF9" i="403" s="1"/>
  <c r="X9" i="403"/>
  <c r="Z9" i="403"/>
  <c r="AA18" i="403"/>
  <c r="AA22" i="403"/>
  <c r="AC5" i="403"/>
  <c r="AA16" i="403"/>
  <c r="AA20" i="403"/>
  <c r="AA21" i="401"/>
  <c r="AA5" i="401" a="1"/>
  <c r="AA5" i="401" s="1"/>
  <c r="AA21" i="399"/>
  <c r="AA5" i="402" a="1"/>
  <c r="AA5" i="402" s="1"/>
  <c r="AA31" i="402"/>
  <c r="AA17" i="402"/>
  <c r="AA21" i="402"/>
  <c r="AA25" i="402"/>
  <c r="AA16" i="402"/>
  <c r="AA18" i="402"/>
  <c r="AA20" i="402"/>
  <c r="AA22" i="402"/>
  <c r="AA24" i="402"/>
  <c r="Y9" i="402"/>
  <c r="AF9" i="402" s="1"/>
  <c r="X9" i="402"/>
  <c r="Z9" i="402"/>
  <c r="Z5" i="402"/>
  <c r="AA30" i="402" s="1"/>
  <c r="AA19" i="402"/>
  <c r="AA18" i="400"/>
  <c r="AA20" i="400"/>
  <c r="AA17" i="400"/>
  <c r="AA22" i="400"/>
  <c r="AA24" i="400"/>
  <c r="AA5" i="400" a="1"/>
  <c r="AA5" i="400" s="1"/>
  <c r="AA21" i="400"/>
  <c r="AA16" i="400"/>
  <c r="AA25" i="400"/>
  <c r="AA16" i="401"/>
  <c r="AA25" i="401"/>
  <c r="AA18" i="401"/>
  <c r="AA20" i="401"/>
  <c r="AA17" i="401"/>
  <c r="AA22" i="401"/>
  <c r="AA24" i="401"/>
  <c r="AA18" i="398"/>
  <c r="AA17" i="398"/>
  <c r="AA22" i="398"/>
  <c r="AA5" i="398" a="1"/>
  <c r="AA5" i="398" s="1"/>
  <c r="AA19" i="398"/>
  <c r="AA21" i="398"/>
  <c r="AA23" i="398"/>
  <c r="AA25" i="398"/>
  <c r="AA16" i="399"/>
  <c r="AA25" i="399"/>
  <c r="AA18" i="399"/>
  <c r="AA20" i="399"/>
  <c r="AA17" i="399"/>
  <c r="AA22" i="399"/>
  <c r="AA24" i="399"/>
  <c r="AA16" i="397"/>
  <c r="AA25" i="397"/>
  <c r="AA18" i="397"/>
  <c r="AA20" i="397"/>
  <c r="AA17" i="397"/>
  <c r="AA22" i="397"/>
  <c r="AA24" i="397"/>
  <c r="AA5" i="379" a="1"/>
  <c r="AA5" i="379" s="1"/>
  <c r="Y9" i="401"/>
  <c r="AF9" i="401" s="1"/>
  <c r="Z9" i="401"/>
  <c r="X9" i="401"/>
  <c r="Z5" i="401"/>
  <c r="AA30" i="401" s="1"/>
  <c r="AA19" i="401"/>
  <c r="Y9" i="400"/>
  <c r="AF9" i="400" s="1"/>
  <c r="X9" i="400"/>
  <c r="Z9" i="400"/>
  <c r="AC9" i="400" s="1"/>
  <c r="Z5" i="400"/>
  <c r="AA30" i="400" s="1"/>
  <c r="AA19" i="400"/>
  <c r="Y9" i="399"/>
  <c r="AF9" i="399" s="1"/>
  <c r="Z9" i="399"/>
  <c r="AC9" i="399" s="1"/>
  <c r="X9" i="399"/>
  <c r="AE9" i="399"/>
  <c r="Z5" i="399"/>
  <c r="AA30" i="399" s="1"/>
  <c r="AA19" i="399"/>
  <c r="Y9" i="398"/>
  <c r="AF9" i="398" s="1"/>
  <c r="X9" i="398"/>
  <c r="Z9" i="398"/>
  <c r="AC9" i="398" s="1"/>
  <c r="AC5" i="398"/>
  <c r="AA16" i="398"/>
  <c r="AA20" i="398"/>
  <c r="AA24" i="398"/>
  <c r="Y9" i="397"/>
  <c r="AF9" i="397" s="1"/>
  <c r="X9" i="397"/>
  <c r="Z9" i="397"/>
  <c r="AC9" i="397" s="1"/>
  <c r="AE9" i="397"/>
  <c r="Z5" i="397"/>
  <c r="AA30" i="397" s="1"/>
  <c r="AA19" i="397"/>
  <c r="AA31" i="370"/>
  <c r="AA17" i="396"/>
  <c r="AA21" i="396"/>
  <c r="AA25" i="396"/>
  <c r="AA31" i="396"/>
  <c r="AA18" i="396"/>
  <c r="AA22" i="396"/>
  <c r="AA24" i="396"/>
  <c r="Y9" i="396"/>
  <c r="AF9" i="396" s="1"/>
  <c r="X9" i="396"/>
  <c r="Z9" i="396"/>
  <c r="AE9" i="396" s="1"/>
  <c r="AA16" i="396"/>
  <c r="AA20" i="396"/>
  <c r="Z5" i="396"/>
  <c r="AA30" i="396" s="1"/>
  <c r="AA19" i="396"/>
  <c r="AA5" i="393" a="1"/>
  <c r="AA5" i="393" s="1"/>
  <c r="AA16" i="394"/>
  <c r="AA25" i="394"/>
  <c r="AA18" i="394"/>
  <c r="AA20" i="394"/>
  <c r="AA17" i="394"/>
  <c r="AA22" i="394"/>
  <c r="AA24" i="394"/>
  <c r="AA17" i="395"/>
  <c r="AA20" i="395"/>
  <c r="AA25" i="395"/>
  <c r="AA22" i="395"/>
  <c r="AA16" i="395"/>
  <c r="AA21" i="395"/>
  <c r="AA24" i="395"/>
  <c r="Y9" i="395"/>
  <c r="AF9" i="395" s="1"/>
  <c r="Z9" i="395"/>
  <c r="AC9" i="395" s="1"/>
  <c r="X9" i="395"/>
  <c r="Y9" i="394"/>
  <c r="AF9" i="394" s="1"/>
  <c r="X9" i="394"/>
  <c r="Z9" i="394"/>
  <c r="Z5" i="394"/>
  <c r="AA30" i="394" s="1"/>
  <c r="AA19" i="394"/>
  <c r="AA31" i="393"/>
  <c r="AA17" i="393"/>
  <c r="AA21" i="393"/>
  <c r="AA25" i="393"/>
  <c r="AA18" i="393"/>
  <c r="AA20" i="393"/>
  <c r="AA22" i="393"/>
  <c r="AA24" i="393"/>
  <c r="Y9" i="393"/>
  <c r="AF9" i="393" s="1"/>
  <c r="X9" i="393"/>
  <c r="Z9" i="393"/>
  <c r="AC9" i="393" s="1"/>
  <c r="AA16" i="393"/>
  <c r="Z5" i="393"/>
  <c r="AA30" i="393" s="1"/>
  <c r="AA19" i="393"/>
  <c r="AA28" i="301"/>
  <c r="AA28" i="363"/>
  <c r="AA28" i="367"/>
  <c r="AA22" i="392"/>
  <c r="AA21" i="392"/>
  <c r="AA16" i="392"/>
  <c r="AA25" i="392"/>
  <c r="AA18" i="392"/>
  <c r="AA20" i="392"/>
  <c r="AA17" i="392"/>
  <c r="AA24" i="392"/>
  <c r="Y9" i="392"/>
  <c r="AF9" i="392" s="1"/>
  <c r="Z9" i="392"/>
  <c r="AC9" i="392" s="1"/>
  <c r="X9" i="392"/>
  <c r="Z5" i="392"/>
  <c r="AA30" i="392" s="1"/>
  <c r="AA19" i="392"/>
  <c r="AA25" i="391"/>
  <c r="AA5" i="391" a="1"/>
  <c r="AA5" i="391" s="1"/>
  <c r="AA18" i="391"/>
  <c r="AA20" i="391"/>
  <c r="AA22" i="391"/>
  <c r="AA24" i="391"/>
  <c r="Y9" i="391"/>
  <c r="AF9" i="391" s="1"/>
  <c r="X9" i="391"/>
  <c r="Z9" i="391"/>
  <c r="AA17" i="391"/>
  <c r="AA21" i="391"/>
  <c r="AA16" i="391"/>
  <c r="Z5" i="391"/>
  <c r="AA30" i="391" s="1"/>
  <c r="AA19" i="391"/>
  <c r="AA5" i="363" a="1"/>
  <c r="AA5" i="363" s="1"/>
  <c r="AA18" i="370"/>
  <c r="AA20" i="370"/>
  <c r="AA17" i="370"/>
  <c r="AA22" i="370"/>
  <c r="AA24" i="370"/>
  <c r="AA5" i="370" a="1"/>
  <c r="AA5" i="370" s="1"/>
  <c r="AA21" i="370"/>
  <c r="AA16" i="370"/>
  <c r="AA25" i="370"/>
  <c r="AA5" i="293" a="1"/>
  <c r="AA5" i="293" s="1"/>
  <c r="AA17" i="294"/>
  <c r="AA19" i="294"/>
  <c r="AA21" i="294"/>
  <c r="AA23" i="294"/>
  <c r="AA25" i="294"/>
  <c r="AA21" i="390"/>
  <c r="AA25" i="390"/>
  <c r="AA5" i="390" a="1"/>
  <c r="AA5" i="390" s="1"/>
  <c r="AA16" i="390"/>
  <c r="AA18" i="390"/>
  <c r="AA20" i="390"/>
  <c r="AA22" i="390"/>
  <c r="AA24" i="390"/>
  <c r="Y9" i="390"/>
  <c r="AF9" i="390" s="1"/>
  <c r="X9" i="390"/>
  <c r="Z9" i="390"/>
  <c r="AC9" i="390" s="1"/>
  <c r="AA17" i="390"/>
  <c r="Z5" i="390"/>
  <c r="AA30" i="390" s="1"/>
  <c r="AA19" i="390"/>
  <c r="AA22" i="369"/>
  <c r="AA24" i="369"/>
  <c r="AA17" i="369"/>
  <c r="AA5" i="371" a="1"/>
  <c r="AA5" i="371" s="1"/>
  <c r="AA21" i="371"/>
  <c r="AA16" i="371"/>
  <c r="AA25" i="371"/>
  <c r="AA18" i="371"/>
  <c r="AA20" i="371"/>
  <c r="AA17" i="371"/>
  <c r="AA22" i="371"/>
  <c r="AA24" i="371"/>
  <c r="AA17" i="389"/>
  <c r="AA21" i="389"/>
  <c r="AA25" i="389"/>
  <c r="AA5" i="389" a="1"/>
  <c r="AA5" i="389" s="1"/>
  <c r="AA16" i="389"/>
  <c r="AA18" i="389"/>
  <c r="AA20" i="389"/>
  <c r="AA22" i="389"/>
  <c r="AA24" i="389"/>
  <c r="Y9" i="389"/>
  <c r="AF9" i="389" s="1"/>
  <c r="X9" i="389"/>
  <c r="Z9" i="389"/>
  <c r="Z5" i="389"/>
  <c r="AA30" i="389" s="1"/>
  <c r="AA19" i="389"/>
  <c r="AA5" i="378" a="1"/>
  <c r="AA5" i="378" s="1"/>
  <c r="AA18" i="378"/>
  <c r="AA20" i="378"/>
  <c r="Z5" i="378"/>
  <c r="AA30" i="378" s="1"/>
  <c r="AA5" i="388" a="1"/>
  <c r="AA5" i="388" s="1"/>
  <c r="AA17" i="379"/>
  <c r="AA22" i="379"/>
  <c r="AA24" i="379"/>
  <c r="AA19" i="379"/>
  <c r="AA21" i="379"/>
  <c r="AA16" i="379"/>
  <c r="AA23" i="379"/>
  <c r="AA25" i="379"/>
  <c r="AA18" i="379"/>
  <c r="AA20" i="379"/>
  <c r="AA17" i="388"/>
  <c r="AA21" i="388"/>
  <c r="AA25" i="388"/>
  <c r="AA31" i="388"/>
  <c r="AA18" i="388"/>
  <c r="AA22" i="388"/>
  <c r="AA24" i="388"/>
  <c r="Y9" i="388"/>
  <c r="AF9" i="388" s="1"/>
  <c r="X9" i="388"/>
  <c r="Z9" i="388"/>
  <c r="AC9" i="388" s="1"/>
  <c r="AA16" i="388"/>
  <c r="AA20" i="388"/>
  <c r="Z5" i="388"/>
  <c r="AA30" i="388" s="1"/>
  <c r="AA19" i="388"/>
  <c r="AA28" i="366"/>
  <c r="AA16" i="302"/>
  <c r="AA18" i="302"/>
  <c r="AA20" i="302"/>
  <c r="AA22" i="302"/>
  <c r="AA17" i="304"/>
  <c r="AA19" i="304"/>
  <c r="AA21" i="304"/>
  <c r="AA23" i="304"/>
  <c r="AA25" i="304"/>
  <c r="AA5" i="304" a="1"/>
  <c r="AA5" i="304" s="1"/>
  <c r="AA22" i="381"/>
  <c r="AA24" i="381"/>
  <c r="AA17" i="381"/>
  <c r="AA25" i="387"/>
  <c r="AA5" i="387" a="1"/>
  <c r="AA5" i="387" s="1"/>
  <c r="AA16" i="387"/>
  <c r="AA18" i="387"/>
  <c r="AA20" i="387"/>
  <c r="AA22" i="387"/>
  <c r="AA24" i="387"/>
  <c r="Y9" i="387"/>
  <c r="AF9" i="387" s="1"/>
  <c r="X9" i="387"/>
  <c r="Z9" i="387"/>
  <c r="AA17" i="387"/>
  <c r="AA21" i="387"/>
  <c r="Z5" i="387"/>
  <c r="AA30" i="387" s="1"/>
  <c r="AA19" i="387"/>
  <c r="AA5" i="386" a="1"/>
  <c r="AA5" i="386" s="1"/>
  <c r="AA23" i="386"/>
  <c r="AA25" i="386"/>
  <c r="AA16" i="386"/>
  <c r="AA18" i="386"/>
  <c r="AA22" i="386"/>
  <c r="AA18" i="368"/>
  <c r="AA20" i="368"/>
  <c r="AA17" i="368"/>
  <c r="AA22" i="368"/>
  <c r="AA24" i="368"/>
  <c r="AA5" i="368" a="1"/>
  <c r="AA5" i="368" s="1"/>
  <c r="AA21" i="368"/>
  <c r="AA16" i="368"/>
  <c r="AA25" i="368"/>
  <c r="AA22" i="376"/>
  <c r="AA21" i="376"/>
  <c r="AA20" i="293"/>
  <c r="AA19" i="293"/>
  <c r="AA21" i="293"/>
  <c r="AA18" i="367"/>
  <c r="AA22" i="367"/>
  <c r="AA24" i="367"/>
  <c r="AA17" i="367"/>
  <c r="AA19" i="367"/>
  <c r="AA21" i="367"/>
  <c r="AA23" i="367"/>
  <c r="AA25" i="367"/>
  <c r="AA18" i="377"/>
  <c r="AA20" i="377"/>
  <c r="AA17" i="377"/>
  <c r="AA22" i="377"/>
  <c r="AA24" i="377"/>
  <c r="AA5" i="377" a="1"/>
  <c r="AA5" i="377" s="1"/>
  <c r="AA21" i="377"/>
  <c r="AA16" i="377"/>
  <c r="AA25" i="377"/>
  <c r="AA17" i="378"/>
  <c r="AA22" i="378"/>
  <c r="AA24" i="378"/>
  <c r="AA21" i="378"/>
  <c r="AA16" i="378"/>
  <c r="AA25" i="378"/>
  <c r="AA19" i="383"/>
  <c r="AA21" i="383"/>
  <c r="AA16" i="383"/>
  <c r="AA23" i="383"/>
  <c r="AA25" i="383"/>
  <c r="AA5" i="383" a="1"/>
  <c r="AA5" i="383" s="1"/>
  <c r="AA18" i="383"/>
  <c r="AA20" i="383"/>
  <c r="AA17" i="383"/>
  <c r="AA22" i="383"/>
  <c r="AA24" i="383"/>
  <c r="AA18" i="380"/>
  <c r="AA17" i="380"/>
  <c r="AA22" i="380"/>
  <c r="AA24" i="380"/>
  <c r="AA5" i="380" a="1"/>
  <c r="AA5" i="380" s="1"/>
  <c r="AA21" i="380"/>
  <c r="AA25" i="380"/>
  <c r="AA21" i="381"/>
  <c r="AA16" i="381"/>
  <c r="AA25" i="381"/>
  <c r="AA18" i="381"/>
  <c r="AA20" i="381"/>
  <c r="AA21" i="369"/>
  <c r="AA16" i="369"/>
  <c r="AA25" i="369"/>
  <c r="AA18" i="369"/>
  <c r="AA20" i="369"/>
  <c r="AA18" i="382"/>
  <c r="AA20" i="382"/>
  <c r="AA17" i="382"/>
  <c r="AA22" i="382"/>
  <c r="AA24" i="382"/>
  <c r="AA5" i="382" a="1"/>
  <c r="AA5" i="382" s="1"/>
  <c r="AA21" i="382"/>
  <c r="AA16" i="382"/>
  <c r="AA25" i="382"/>
  <c r="AA17" i="374"/>
  <c r="AA21" i="374"/>
  <c r="AA25" i="374"/>
  <c r="AA5" i="374" a="1"/>
  <c r="AA5" i="374" s="1"/>
  <c r="AA16" i="374"/>
  <c r="AA20" i="374"/>
  <c r="AA24" i="374"/>
  <c r="AA18" i="373"/>
  <c r="AA20" i="373"/>
  <c r="AA17" i="373"/>
  <c r="AA22" i="373"/>
  <c r="AA24" i="373"/>
  <c r="AA5" i="373" a="1"/>
  <c r="AA5" i="373" s="1"/>
  <c r="AA21" i="373"/>
  <c r="AA16" i="373"/>
  <c r="AA25" i="373"/>
  <c r="AA22" i="384"/>
  <c r="AA5" i="384" a="1"/>
  <c r="AA5" i="384" s="1"/>
  <c r="AA17" i="300"/>
  <c r="AA19" i="300"/>
  <c r="AA21" i="300"/>
  <c r="AA23" i="300"/>
  <c r="AA25" i="300"/>
  <c r="AA16" i="299"/>
  <c r="AA18" i="299"/>
  <c r="AA20" i="299"/>
  <c r="AA22" i="299"/>
  <c r="AA24" i="299"/>
  <c r="AA17" i="299"/>
  <c r="AA21" i="299"/>
  <c r="AA25" i="299"/>
  <c r="AA21" i="366"/>
  <c r="AA28" i="364"/>
  <c r="AA22" i="364"/>
  <c r="AA24" i="364"/>
  <c r="AA17" i="364"/>
  <c r="AA21" i="364"/>
  <c r="AA5" i="365" a="1"/>
  <c r="AA5" i="365" s="1"/>
  <c r="AA21" i="365"/>
  <c r="AA18" i="365"/>
  <c r="AA22" i="365"/>
  <c r="AA21" i="363"/>
  <c r="AA20" i="386"/>
  <c r="AA17" i="386"/>
  <c r="AA24" i="386"/>
  <c r="AA31" i="386"/>
  <c r="AA19" i="386"/>
  <c r="AA21" i="386"/>
  <c r="Y9" i="386"/>
  <c r="AF9" i="386" s="1"/>
  <c r="X9" i="386"/>
  <c r="Z9" i="386"/>
  <c r="AC9" i="386" s="1"/>
  <c r="AC5" i="386"/>
  <c r="AA25" i="385"/>
  <c r="AA18" i="385"/>
  <c r="AA20" i="385"/>
  <c r="AA22" i="385"/>
  <c r="AA24" i="385"/>
  <c r="AA5" i="385" a="1"/>
  <c r="AA5" i="385" s="1"/>
  <c r="Z9" i="385"/>
  <c r="AC9" i="385" s="1"/>
  <c r="AE9" i="385"/>
  <c r="AA17" i="385"/>
  <c r="AA21" i="385"/>
  <c r="X9" i="385"/>
  <c r="AA16" i="385"/>
  <c r="Z5" i="385"/>
  <c r="AA30" i="385" s="1"/>
  <c r="AA19" i="385"/>
  <c r="AA19" i="384"/>
  <c r="AA21" i="384"/>
  <c r="AA23" i="384"/>
  <c r="AA25" i="384"/>
  <c r="AA18" i="384"/>
  <c r="AA17" i="384"/>
  <c r="Y9" i="384"/>
  <c r="AF9" i="384" s="1"/>
  <c r="X9" i="384"/>
  <c r="Z9" i="384"/>
  <c r="AC9" i="384" s="1"/>
  <c r="AC5" i="384"/>
  <c r="AA16" i="384"/>
  <c r="AA20" i="384"/>
  <c r="AA24" i="384"/>
  <c r="Y9" i="383"/>
  <c r="AF9" i="383" s="1"/>
  <c r="X9" i="383"/>
  <c r="Z9" i="383"/>
  <c r="AC5" i="383"/>
  <c r="Y9" i="382"/>
  <c r="AF9" i="382" s="1"/>
  <c r="Z9" i="382"/>
  <c r="AC9" i="382" s="1"/>
  <c r="X9" i="382"/>
  <c r="Z5" i="382"/>
  <c r="AA30" i="382" s="1"/>
  <c r="AA19" i="382"/>
  <c r="Y9" i="381"/>
  <c r="AF9" i="381" s="1"/>
  <c r="Z9" i="381"/>
  <c r="X9" i="381"/>
  <c r="Z5" i="381"/>
  <c r="AA30" i="381" s="1"/>
  <c r="AA19" i="381"/>
  <c r="Y9" i="380"/>
  <c r="AF9" i="380" s="1"/>
  <c r="Z9" i="380"/>
  <c r="AC9" i="380" s="1"/>
  <c r="X9" i="380"/>
  <c r="AA16" i="380"/>
  <c r="AA20" i="380"/>
  <c r="Z5" i="380"/>
  <c r="AA30" i="380" s="1"/>
  <c r="AA19" i="380"/>
  <c r="Y9" i="379"/>
  <c r="AF9" i="379" s="1"/>
  <c r="Z9" i="379"/>
  <c r="X9" i="379"/>
  <c r="AC5" i="379"/>
  <c r="Y9" i="378"/>
  <c r="AF9" i="378" s="1"/>
  <c r="X9" i="378"/>
  <c r="Z9" i="378"/>
  <c r="AA19" i="378"/>
  <c r="Y9" i="377"/>
  <c r="AF9" i="377" s="1"/>
  <c r="X9" i="377"/>
  <c r="Z9" i="377"/>
  <c r="Z5" i="377"/>
  <c r="AA30" i="377" s="1"/>
  <c r="AA19" i="377"/>
  <c r="AA28" i="376"/>
  <c r="AA16" i="376"/>
  <c r="AA25" i="376"/>
  <c r="AA18" i="376"/>
  <c r="AA20" i="376"/>
  <c r="AA17" i="376"/>
  <c r="AA24" i="376"/>
  <c r="Y9" i="376"/>
  <c r="AF9" i="376" s="1"/>
  <c r="Z9" i="376"/>
  <c r="X9" i="376"/>
  <c r="Z5" i="376"/>
  <c r="AA30" i="376" s="1"/>
  <c r="AA19" i="376"/>
  <c r="Y9" i="375"/>
  <c r="AF9" i="375" s="1"/>
  <c r="X9" i="375"/>
  <c r="Z9" i="375"/>
  <c r="Z5" i="375"/>
  <c r="AA30" i="375" s="1"/>
  <c r="AA19" i="375"/>
  <c r="Y9" i="374"/>
  <c r="AF9" i="374" s="1"/>
  <c r="X9" i="374"/>
  <c r="Z9" i="374"/>
  <c r="AC9" i="374" s="1"/>
  <c r="AA18" i="374"/>
  <c r="AA22" i="374"/>
  <c r="Z5" i="374"/>
  <c r="AA30" i="374" s="1"/>
  <c r="AA19" i="374"/>
  <c r="Y9" i="373"/>
  <c r="AF9" i="373" s="1"/>
  <c r="Z9" i="373"/>
  <c r="X9" i="373"/>
  <c r="Z5" i="373"/>
  <c r="AA30" i="373" s="1"/>
  <c r="AA19" i="373"/>
  <c r="Y9" i="372"/>
  <c r="AF9" i="372" s="1"/>
  <c r="X9" i="372"/>
  <c r="Z9" i="372"/>
  <c r="AC9" i="372" s="1"/>
  <c r="AC5" i="372"/>
  <c r="Z5" i="372"/>
  <c r="AA30" i="372" s="1"/>
  <c r="AA19" i="372"/>
  <c r="Y9" i="371"/>
  <c r="AF9" i="371" s="1"/>
  <c r="X9" i="371"/>
  <c r="Z9" i="371"/>
  <c r="AC9" i="371" s="1"/>
  <c r="Z5" i="371"/>
  <c r="AA30" i="371" s="1"/>
  <c r="AA19" i="371"/>
  <c r="Y9" i="370"/>
  <c r="AF9" i="370" s="1"/>
  <c r="Z9" i="370"/>
  <c r="X9" i="370"/>
  <c r="Z5" i="370"/>
  <c r="AA30" i="370" s="1"/>
  <c r="AA19" i="370"/>
  <c r="Y9" i="369"/>
  <c r="AF9" i="369" s="1"/>
  <c r="X9" i="369"/>
  <c r="Z9" i="369"/>
  <c r="AC9" i="369" s="1"/>
  <c r="Z5" i="369"/>
  <c r="AA30" i="369" s="1"/>
  <c r="AA19" i="369"/>
  <c r="Y9" i="368"/>
  <c r="AF9" i="368" s="1"/>
  <c r="X9" i="368"/>
  <c r="Z9" i="368"/>
  <c r="Z5" i="368"/>
  <c r="AA30" i="368" s="1"/>
  <c r="AA19" i="368"/>
  <c r="AA5" i="367" a="1"/>
  <c r="AA5" i="367" s="1"/>
  <c r="Z9" i="367"/>
  <c r="AC9" i="367" s="1"/>
  <c r="AC5" i="367"/>
  <c r="X9" i="367"/>
  <c r="AA16" i="367"/>
  <c r="AA20" i="367"/>
  <c r="AA16" i="366"/>
  <c r="AA25" i="366"/>
  <c r="AA18" i="366"/>
  <c r="AA20" i="366"/>
  <c r="AA17" i="366"/>
  <c r="AA22" i="366"/>
  <c r="AA24" i="366"/>
  <c r="AA16" i="364"/>
  <c r="AA25" i="364"/>
  <c r="AA18" i="364"/>
  <c r="AA20" i="364"/>
  <c r="AA28" i="365"/>
  <c r="AA16" i="365"/>
  <c r="AA25" i="365"/>
  <c r="AA20" i="365"/>
  <c r="AA17" i="365"/>
  <c r="AA24" i="365"/>
  <c r="AA16" i="363"/>
  <c r="AA25" i="363"/>
  <c r="AA18" i="363"/>
  <c r="AA20" i="363"/>
  <c r="AA17" i="363"/>
  <c r="AA22" i="363"/>
  <c r="AA24" i="363"/>
  <c r="Y9" i="366"/>
  <c r="AF9" i="366" s="1"/>
  <c r="X9" i="366"/>
  <c r="Z9" i="366"/>
  <c r="Z5" i="366"/>
  <c r="AA30" i="366" s="1"/>
  <c r="AA19" i="366"/>
  <c r="Y9" i="365"/>
  <c r="AF9" i="365" s="1"/>
  <c r="Z9" i="365"/>
  <c r="AC9" i="365" s="1"/>
  <c r="X9" i="365"/>
  <c r="Z5" i="365"/>
  <c r="AA30" i="365" s="1"/>
  <c r="AA19" i="365"/>
  <c r="Y9" i="364"/>
  <c r="AF9" i="364" s="1"/>
  <c r="X9" i="364"/>
  <c r="Z9" i="364"/>
  <c r="AC9" i="364" s="1"/>
  <c r="Z5" i="364"/>
  <c r="AA30" i="364" s="1"/>
  <c r="AA19" i="364"/>
  <c r="Y9" i="363"/>
  <c r="AF9" i="363" s="1"/>
  <c r="Z9" i="363"/>
  <c r="X9" i="363"/>
  <c r="Z5" i="363"/>
  <c r="AA30" i="363" s="1"/>
  <c r="AA19" i="363"/>
  <c r="AA31" i="301"/>
  <c r="AA16" i="301"/>
  <c r="AA20" i="301"/>
  <c r="AA24" i="301"/>
  <c r="AA17" i="301"/>
  <c r="AA21" i="301"/>
  <c r="AA25" i="301"/>
  <c r="AA17" i="298"/>
  <c r="AA19" i="298"/>
  <c r="AA21" i="298"/>
  <c r="AA23" i="298"/>
  <c r="AA25" i="298"/>
  <c r="AA17" i="297"/>
  <c r="AA21" i="297"/>
  <c r="AA25" i="297"/>
  <c r="AA18" i="297"/>
  <c r="AA22" i="297"/>
  <c r="AA18" i="296"/>
  <c r="AA22" i="296"/>
  <c r="Z5" i="296"/>
  <c r="AA30" i="296" s="1"/>
  <c r="AA17" i="296"/>
  <c r="AA21" i="296"/>
  <c r="AA25" i="296"/>
  <c r="AA16" i="295"/>
  <c r="AA20" i="295"/>
  <c r="AA24" i="295"/>
  <c r="AA17" i="295"/>
  <c r="AA21" i="295"/>
  <c r="AA25" i="295"/>
  <c r="AA22" i="294"/>
  <c r="Z5" i="293"/>
  <c r="AA30" i="293" s="1"/>
  <c r="AA16" i="293"/>
  <c r="AA18" i="293"/>
  <c r="AA25" i="293"/>
  <c r="AA22" i="293"/>
  <c r="AA17" i="293"/>
  <c r="AA24" i="293"/>
  <c r="AA28" i="294"/>
  <c r="Z9" i="343"/>
  <c r="AC9" i="343" s="1"/>
  <c r="Y9" i="343"/>
  <c r="AF9" i="343" s="1"/>
  <c r="X9" i="343"/>
  <c r="AA17" i="340"/>
  <c r="AA21" i="340"/>
  <c r="AA25" i="340"/>
  <c r="AA5" i="341" a="1"/>
  <c r="AA5" i="341" s="1"/>
  <c r="Z9" i="341"/>
  <c r="AC9" i="341" s="1"/>
  <c r="AA18" i="341"/>
  <c r="AA22" i="341"/>
  <c r="Z5" i="342"/>
  <c r="AA30" i="342" s="1"/>
  <c r="Y9" i="342"/>
  <c r="AF9" i="342" s="1"/>
  <c r="AA19" i="342"/>
  <c r="AA23" i="342"/>
  <c r="AA16" i="343"/>
  <c r="AA20" i="343"/>
  <c r="AA24" i="343"/>
  <c r="AA23" i="344"/>
  <c r="AC5" i="340"/>
  <c r="X9" i="340"/>
  <c r="AA16" i="340"/>
  <c r="AA20" i="340"/>
  <c r="AA24" i="340"/>
  <c r="AA5" i="342" a="1"/>
  <c r="AA5" i="342" s="1"/>
  <c r="Z9" i="342"/>
  <c r="AC9" i="342" s="1"/>
  <c r="AE9" i="342"/>
  <c r="AC5" i="344"/>
  <c r="X9" i="344"/>
  <c r="AA16" i="344"/>
  <c r="AA19" i="344"/>
  <c r="AA22" i="344"/>
  <c r="AA25" i="344"/>
  <c r="AA19" i="340"/>
  <c r="AA23" i="340"/>
  <c r="AA16" i="341"/>
  <c r="AA20" i="341"/>
  <c r="AA24" i="341"/>
  <c r="AA17" i="342"/>
  <c r="AA21" i="342"/>
  <c r="AA25" i="342"/>
  <c r="AA18" i="344"/>
  <c r="AA24" i="344"/>
  <c r="Z9" i="340"/>
  <c r="AC9" i="340" s="1"/>
  <c r="AA5" i="344" a="1"/>
  <c r="AA5" i="344" s="1"/>
  <c r="Z9" i="344"/>
  <c r="AC9" i="344" s="1"/>
  <c r="Z9" i="345"/>
  <c r="AA5" i="302" a="1"/>
  <c r="AA5" i="302" s="1"/>
  <c r="AA31" i="302"/>
  <c r="Z9" i="302"/>
  <c r="AC9" i="302" s="1"/>
  <c r="AA25" i="302"/>
  <c r="Y9" i="303"/>
  <c r="AF9" i="303" s="1"/>
  <c r="X9" i="303"/>
  <c r="Z9" i="303"/>
  <c r="AE9" i="303" s="1"/>
  <c r="AA23" i="303"/>
  <c r="AA19" i="303"/>
  <c r="AA5" i="303" a="1"/>
  <c r="AA5" i="303" s="1"/>
  <c r="AA17" i="302"/>
  <c r="AA21" i="302"/>
  <c r="AA16" i="303"/>
  <c r="AA20" i="303"/>
  <c r="AA24" i="303"/>
  <c r="X9" i="302"/>
  <c r="AA24" i="302"/>
  <c r="AA18" i="303"/>
  <c r="AA22" i="303"/>
  <c r="X9" i="304"/>
  <c r="Z9" i="304"/>
  <c r="Y9" i="304"/>
  <c r="AF9" i="304" s="1"/>
  <c r="Z5" i="302"/>
  <c r="AA30" i="302" s="1"/>
  <c r="AA19" i="302"/>
  <c r="Z5" i="303"/>
  <c r="AA30" i="303" s="1"/>
  <c r="AA17" i="303"/>
  <c r="AA21" i="303"/>
  <c r="AA25" i="303"/>
  <c r="Z5" i="304"/>
  <c r="AA30" i="304" s="1"/>
  <c r="AA18" i="304"/>
  <c r="AA22" i="304"/>
  <c r="AA16" i="304"/>
  <c r="AA20" i="304"/>
  <c r="AA5" i="301" a="1"/>
  <c r="AA5" i="301" s="1"/>
  <c r="Z9" i="301"/>
  <c r="AC9" i="301" s="1"/>
  <c r="AA18" i="301"/>
  <c r="AA22" i="301"/>
  <c r="X9" i="300"/>
  <c r="AA16" i="300"/>
  <c r="AA20" i="300"/>
  <c r="AA24" i="300"/>
  <c r="Z5" i="300"/>
  <c r="AA30" i="300" s="1"/>
  <c r="Y9" i="300"/>
  <c r="AF9" i="300" s="1"/>
  <c r="X9" i="301"/>
  <c r="AA5" i="300" a="1"/>
  <c r="AA5" i="300" s="1"/>
  <c r="Z9" i="300"/>
  <c r="AA18" i="300"/>
  <c r="Z5" i="301"/>
  <c r="AA30" i="301" s="1"/>
  <c r="AA19" i="301"/>
  <c r="X9" i="296"/>
  <c r="AE9" i="296"/>
  <c r="Z9" i="296"/>
  <c r="AC9" i="296" s="1"/>
  <c r="Y9" i="296"/>
  <c r="AF9" i="296" s="1"/>
  <c r="AA19" i="296"/>
  <c r="AA23" i="296"/>
  <c r="X9" i="297"/>
  <c r="AA16" i="297"/>
  <c r="AA20" i="297"/>
  <c r="AA24" i="297"/>
  <c r="AA5" i="299" a="1"/>
  <c r="AA5" i="299" s="1"/>
  <c r="Z9" i="299"/>
  <c r="AC9" i="299" s="1"/>
  <c r="Z5" i="297"/>
  <c r="AA30" i="297" s="1"/>
  <c r="Y9" i="297"/>
  <c r="AF9" i="297" s="1"/>
  <c r="AA19" i="297"/>
  <c r="AA23" i="297"/>
  <c r="X9" i="298"/>
  <c r="AA16" i="298"/>
  <c r="AA20" i="298"/>
  <c r="AA24" i="298"/>
  <c r="Z9" i="297"/>
  <c r="AC9" i="297" s="1"/>
  <c r="Z5" i="298"/>
  <c r="AA30" i="298" s="1"/>
  <c r="Y9" i="298"/>
  <c r="AF9" i="298" s="1"/>
  <c r="X9" i="299"/>
  <c r="AA16" i="296"/>
  <c r="AA20" i="296"/>
  <c r="AA5" i="298" a="1"/>
  <c r="AA5" i="298" s="1"/>
  <c r="Z9" i="298"/>
  <c r="AC9" i="298" s="1"/>
  <c r="AA18" i="298"/>
  <c r="Z5" i="299"/>
  <c r="AA30" i="299" s="1"/>
  <c r="AA19" i="299"/>
  <c r="AA5" i="295" a="1"/>
  <c r="AA5" i="295" s="1"/>
  <c r="Z9" i="295"/>
  <c r="AC9" i="295" s="1"/>
  <c r="AA18" i="295"/>
  <c r="AA22" i="295"/>
  <c r="X9" i="294"/>
  <c r="AA16" i="294"/>
  <c r="AA24" i="294"/>
  <c r="AA20" i="294"/>
  <c r="Z5" i="294"/>
  <c r="AA30" i="294" s="1"/>
  <c r="Y9" i="294"/>
  <c r="AF9" i="294" s="1"/>
  <c r="X9" i="295"/>
  <c r="AA5" i="294" a="1"/>
  <c r="AA5" i="294" s="1"/>
  <c r="Z9" i="294"/>
  <c r="AC9" i="294" s="1"/>
  <c r="AA18" i="294"/>
  <c r="Z5" i="295"/>
  <c r="AA30" i="295" s="1"/>
  <c r="AA19" i="295"/>
  <c r="X9" i="293"/>
  <c r="Y9" i="293"/>
  <c r="AF9" i="293" s="1"/>
  <c r="Z9" i="293"/>
  <c r="W9" i="51" a="1"/>
  <c r="W9" i="51" s="1"/>
  <c r="X9" i="51" s="1"/>
  <c r="X5" i="51"/>
  <c r="Z5" i="51" s="1"/>
  <c r="Y5" i="51"/>
  <c r="AE5" i="51"/>
  <c r="AF5" i="51"/>
  <c r="AG5" i="51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B34" i="51"/>
  <c r="AA34" i="51"/>
  <c r="V34" i="51"/>
  <c r="AB33" i="51"/>
  <c r="AA33" i="51"/>
  <c r="V33" i="51"/>
  <c r="AI5" i="51"/>
  <c r="AH5" i="51" s="1"/>
  <c r="AA32" i="51" s="1"/>
  <c r="V32" i="51"/>
  <c r="V31" i="51"/>
  <c r="V30" i="51"/>
  <c r="AA29" i="51"/>
  <c r="V29" i="51"/>
  <c r="W5" i="51"/>
  <c r="W13" i="51"/>
  <c r="V28" i="51"/>
  <c r="V27" i="51"/>
  <c r="V26" i="51"/>
  <c r="Z25" i="51"/>
  <c r="V25" i="51"/>
  <c r="Z24" i="51"/>
  <c r="V24" i="51"/>
  <c r="Z23" i="51"/>
  <c r="V23" i="51"/>
  <c r="Z22" i="51"/>
  <c r="V22" i="51"/>
  <c r="Z21" i="51"/>
  <c r="V21" i="51"/>
  <c r="Z20" i="51"/>
  <c r="AA20" i="51" s="1"/>
  <c r="V20" i="51"/>
  <c r="Z19" i="51"/>
  <c r="V19" i="51"/>
  <c r="Z18" i="51"/>
  <c r="AA18" i="51" s="1"/>
  <c r="V18" i="51"/>
  <c r="Z17" i="51"/>
  <c r="V17" i="51"/>
  <c r="Z16" i="51"/>
  <c r="AA16" i="51" s="1"/>
  <c r="V16" i="51"/>
  <c r="V15" i="51"/>
  <c r="AL14" i="51"/>
  <c r="AM14" i="51" s="1"/>
  <c r="V14" i="51"/>
  <c r="AL13" i="51"/>
  <c r="AM13" i="51" s="1"/>
  <c r="Y13" i="51"/>
  <c r="X13" i="51"/>
  <c r="V13" i="51"/>
  <c r="AL12" i="51"/>
  <c r="AM12" i="51" s="1"/>
  <c r="V12" i="51"/>
  <c r="AL11" i="51"/>
  <c r="AM11" i="51" s="1"/>
  <c r="V11" i="51"/>
  <c r="AL10" i="51"/>
  <c r="AM10" i="51"/>
  <c r="V10" i="51"/>
  <c r="AL9" i="51"/>
  <c r="AM9" i="51" s="1"/>
  <c r="AG9" i="51"/>
  <c r="AA9" i="51" a="1"/>
  <c r="AA9" i="51" s="1"/>
  <c r="V9" i="51"/>
  <c r="AL8" i="51"/>
  <c r="AM8" i="51" s="1"/>
  <c r="V8" i="51"/>
  <c r="AL7" i="51"/>
  <c r="AM7" i="51" s="1"/>
  <c r="V7" i="51"/>
  <c r="AL6" i="51"/>
  <c r="AM6" i="51" s="1"/>
  <c r="V6" i="51"/>
  <c r="AL5" i="51"/>
  <c r="AM5" i="51" s="1"/>
  <c r="V5" i="51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C9" i="401" l="1"/>
  <c r="AE9" i="413"/>
  <c r="AC9" i="373"/>
  <c r="AC5" i="413"/>
  <c r="AC9" i="405"/>
  <c r="AC5" i="380"/>
  <c r="AE9" i="412"/>
  <c r="AC5" i="412"/>
  <c r="AC9" i="366"/>
  <c r="AE9" i="410"/>
  <c r="AC5" i="410"/>
  <c r="AC9" i="407"/>
  <c r="AE9" i="408"/>
  <c r="AC5" i="408"/>
  <c r="AC5" i="392"/>
  <c r="AC9" i="394"/>
  <c r="AC9" i="368"/>
  <c r="AE9" i="407"/>
  <c r="AC5" i="407"/>
  <c r="AC9" i="383"/>
  <c r="AC9" i="391"/>
  <c r="AC9" i="402"/>
  <c r="AC9" i="375"/>
  <c r="AC5" i="375"/>
  <c r="AC5" i="400"/>
  <c r="AE9" i="406"/>
  <c r="AE9" i="405"/>
  <c r="AC9" i="403"/>
  <c r="AC9" i="363"/>
  <c r="AE9" i="403"/>
  <c r="AC5" i="399"/>
  <c r="AC5" i="402"/>
  <c r="AE9" i="402"/>
  <c r="AC5" i="401"/>
  <c r="AC5" i="397"/>
  <c r="AC9" i="381"/>
  <c r="AC5" i="391"/>
  <c r="AC5" i="396"/>
  <c r="AE9" i="401"/>
  <c r="AE9" i="400"/>
  <c r="AE9" i="398"/>
  <c r="AC9" i="396"/>
  <c r="AC5" i="370"/>
  <c r="AC5" i="394"/>
  <c r="AC5" i="303"/>
  <c r="AC5" i="377"/>
  <c r="AE9" i="395"/>
  <c r="AE9" i="394"/>
  <c r="AE9" i="393"/>
  <c r="AC5" i="393"/>
  <c r="AE9" i="301"/>
  <c r="AC9" i="387"/>
  <c r="AC9" i="379"/>
  <c r="AC9" i="376"/>
  <c r="AE9" i="392"/>
  <c r="AE9" i="391"/>
  <c r="AC9" i="300"/>
  <c r="AE9" i="363"/>
  <c r="AC9" i="370"/>
  <c r="AC9" i="293"/>
  <c r="AC9" i="389"/>
  <c r="AC5" i="389"/>
  <c r="AC9" i="303"/>
  <c r="AC5" i="390"/>
  <c r="AE9" i="390"/>
  <c r="AC5" i="296"/>
  <c r="AC5" i="371"/>
  <c r="AE9" i="389"/>
  <c r="AC9" i="377"/>
  <c r="AC9" i="378"/>
  <c r="AC5" i="378"/>
  <c r="AE9" i="388"/>
  <c r="AC5" i="388"/>
  <c r="AC9" i="304"/>
  <c r="AC5" i="304"/>
  <c r="AC5" i="381"/>
  <c r="AC5" i="374"/>
  <c r="AC5" i="387"/>
  <c r="AE9" i="387"/>
  <c r="AC5" i="368"/>
  <c r="AC5" i="376"/>
  <c r="AC5" i="293"/>
  <c r="AE9" i="384"/>
  <c r="AC5" i="369"/>
  <c r="AC5" i="382"/>
  <c r="AC5" i="373"/>
  <c r="AE9" i="302"/>
  <c r="AE9" i="299"/>
  <c r="AC5" i="298"/>
  <c r="AC5" i="295"/>
  <c r="AC5" i="365"/>
  <c r="AC5" i="301"/>
  <c r="AC5" i="300"/>
  <c r="AC5" i="299"/>
  <c r="AC5" i="366"/>
  <c r="AC5" i="364"/>
  <c r="AC5" i="363"/>
  <c r="AC5" i="51"/>
  <c r="AE9" i="386"/>
  <c r="AC5" i="385"/>
  <c r="AE9" i="383"/>
  <c r="AE9" i="382"/>
  <c r="AE9" i="381"/>
  <c r="AE9" i="380"/>
  <c r="AE9" i="379"/>
  <c r="AE9" i="378"/>
  <c r="AE9" i="377"/>
  <c r="AE9" i="376"/>
  <c r="AE9" i="375"/>
  <c r="AE9" i="374"/>
  <c r="AE9" i="373"/>
  <c r="AE9" i="372"/>
  <c r="AE9" i="371"/>
  <c r="AE9" i="370"/>
  <c r="AE9" i="369"/>
  <c r="AE9" i="368"/>
  <c r="AE9" i="367"/>
  <c r="AE9" i="366"/>
  <c r="AE9" i="365"/>
  <c r="AE9" i="364"/>
  <c r="AC5" i="302"/>
  <c r="AC5" i="297"/>
  <c r="AC5" i="294"/>
  <c r="AC9" i="345"/>
  <c r="AE9" i="345"/>
  <c r="AE9" i="343"/>
  <c r="AE9" i="341"/>
  <c r="AE9" i="340"/>
  <c r="AE9" i="344"/>
  <c r="AE9" i="304"/>
  <c r="AE9" i="300"/>
  <c r="AE9" i="298"/>
  <c r="AE9" i="297"/>
  <c r="AE9" i="295"/>
  <c r="AE9" i="294"/>
  <c r="AE9" i="293"/>
  <c r="AA31" i="51"/>
  <c r="AA5" i="51" a="1"/>
  <c r="AA5" i="51" s="1"/>
  <c r="AA28" i="51"/>
  <c r="AA17" i="51"/>
  <c r="AA19" i="51"/>
  <c r="AA24" i="51"/>
  <c r="AA22" i="51"/>
  <c r="AA25" i="51"/>
  <c r="AA21" i="51"/>
  <c r="AA23" i="51"/>
  <c r="AA30" i="51"/>
  <c r="Z9" i="51"/>
  <c r="Y9" i="51"/>
  <c r="AC9" i="51" l="1"/>
  <c r="AE9" i="51"/>
  <c r="AF9" i="51"/>
  <c r="R64" i="4"/>
  <c r="S47" i="4"/>
  <c r="N13" i="4"/>
  <c r="Q24" i="4"/>
  <c r="V65" i="4"/>
  <c r="T10" i="4"/>
  <c r="Q33" i="4"/>
  <c r="N72" i="4"/>
  <c r="AC62" i="4"/>
  <c r="I57" i="4"/>
  <c r="G48" i="4"/>
  <c r="L68" i="4"/>
  <c r="D25" i="4"/>
  <c r="J12" i="4"/>
  <c r="K23" i="4"/>
  <c r="R58" i="4"/>
  <c r="F21" i="4"/>
  <c r="U68" i="4"/>
  <c r="B8" i="4"/>
  <c r="D32" i="4"/>
  <c r="V57" i="4"/>
  <c r="W28" i="4"/>
  <c r="Y50" i="4"/>
  <c r="B62" i="4"/>
  <c r="F14" i="4"/>
  <c r="Y49" i="4"/>
  <c r="B65" i="4"/>
  <c r="D50" i="4"/>
  <c r="Z23" i="4"/>
  <c r="G47" i="4"/>
  <c r="L69" i="4"/>
  <c r="H45" i="4"/>
  <c r="AE28" i="4"/>
  <c r="V11" i="4"/>
  <c r="C21" i="4"/>
  <c r="G52" i="4"/>
  <c r="L57" i="4"/>
  <c r="U6" i="4"/>
  <c r="V25" i="4"/>
  <c r="L63" i="4"/>
  <c r="F24" i="4"/>
  <c r="AE42" i="4"/>
  <c r="AA8" i="4"/>
  <c r="U18" i="4"/>
  <c r="AD51" i="4"/>
  <c r="AD41" i="4"/>
  <c r="AA19" i="4"/>
  <c r="L48" i="4"/>
  <c r="C28" i="4"/>
  <c r="I34" i="4"/>
  <c r="S20" i="4"/>
  <c r="V47" i="4"/>
  <c r="AD28" i="4"/>
  <c r="C27" i="4"/>
  <c r="E43" i="4"/>
  <c r="M70" i="4"/>
  <c r="L62" i="4"/>
  <c r="S15" i="4"/>
  <c r="X52" i="4"/>
  <c r="E11" i="4"/>
  <c r="F27" i="4"/>
  <c r="I52" i="4"/>
  <c r="AD47" i="4"/>
  <c r="F64" i="4"/>
  <c r="AD33" i="4"/>
  <c r="V55" i="4"/>
  <c r="C63" i="4"/>
  <c r="AA22" i="4"/>
  <c r="T5" i="4"/>
  <c r="L44" i="4"/>
  <c r="T19" i="4"/>
  <c r="H4" i="4"/>
  <c r="Y46" i="4"/>
  <c r="AD13" i="4"/>
  <c r="D8" i="4"/>
  <c r="AD54" i="4"/>
  <c r="B44" i="4"/>
  <c r="C41" i="4"/>
  <c r="Z32" i="4"/>
  <c r="U67" i="4"/>
  <c r="U61" i="4"/>
  <c r="I19" i="4"/>
  <c r="M34" i="4"/>
  <c r="D49" i="4"/>
  <c r="W20" i="4"/>
  <c r="S58" i="4"/>
  <c r="O10" i="4"/>
  <c r="S57" i="4"/>
  <c r="K37" i="4"/>
  <c r="L55" i="4"/>
  <c r="O40" i="4"/>
  <c r="C32" i="4"/>
  <c r="C17" i="4"/>
  <c r="AE31" i="4"/>
  <c r="G35" i="4"/>
  <c r="U11" i="4"/>
  <c r="W55" i="4"/>
  <c r="O5" i="4"/>
  <c r="I30" i="4"/>
  <c r="W5" i="4"/>
  <c r="F33" i="4"/>
  <c r="J24" i="4"/>
  <c r="O7" i="4"/>
  <c r="R47" i="4"/>
  <c r="X58" i="4"/>
  <c r="D65" i="4"/>
  <c r="Q58" i="4"/>
  <c r="J20" i="4"/>
  <c r="F42" i="4"/>
  <c r="V71" i="4"/>
  <c r="AD18" i="4"/>
  <c r="M35" i="4"/>
  <c r="AE69" i="4"/>
  <c r="D24" i="4"/>
  <c r="I68" i="4"/>
  <c r="K54" i="4"/>
  <c r="X11" i="4"/>
  <c r="G66" i="4"/>
  <c r="I29" i="4"/>
  <c r="AD5" i="4"/>
  <c r="M45" i="4"/>
  <c r="S41" i="4"/>
  <c r="C36" i="4"/>
  <c r="L71" i="4"/>
  <c r="Q48" i="4"/>
  <c r="AD36" i="4"/>
  <c r="T40" i="4"/>
  <c r="Q68" i="4"/>
  <c r="I10" i="4"/>
  <c r="AE72" i="4"/>
  <c r="Z12" i="4"/>
  <c r="S10" i="4"/>
  <c r="Y29" i="4"/>
  <c r="I65" i="4"/>
  <c r="M41" i="4"/>
  <c r="Q43" i="4"/>
  <c r="W38" i="4"/>
  <c r="J29" i="4"/>
  <c r="AD12" i="4"/>
  <c r="Y43" i="4"/>
  <c r="K28" i="4"/>
  <c r="B28" i="4"/>
  <c r="Q41" i="4"/>
  <c r="AC72" i="4"/>
  <c r="Z45" i="4"/>
  <c r="C30" i="4"/>
  <c r="L4" i="4"/>
  <c r="G10" i="4"/>
  <c r="AA56" i="4"/>
  <c r="I36" i="4"/>
  <c r="J9" i="4"/>
  <c r="Y16" i="4"/>
  <c r="G33" i="4"/>
  <c r="AC45" i="4"/>
  <c r="D63" i="4"/>
  <c r="C22" i="4"/>
  <c r="W22" i="4"/>
  <c r="D64" i="4"/>
  <c r="AC17" i="4"/>
  <c r="M62" i="4"/>
  <c r="M71" i="4"/>
  <c r="X57" i="4"/>
  <c r="D12" i="4"/>
  <c r="N22" i="4"/>
  <c r="J53" i="4"/>
  <c r="M42" i="4"/>
  <c r="AC22" i="4"/>
  <c r="K25" i="4"/>
  <c r="F10" i="4"/>
  <c r="C57" i="4"/>
  <c r="C70" i="4"/>
  <c r="J42" i="4"/>
  <c r="O11" i="4"/>
  <c r="K16" i="4"/>
  <c r="R72" i="4"/>
  <c r="AC56" i="4"/>
  <c r="S17" i="4"/>
  <c r="N53" i="4"/>
  <c r="G26" i="4"/>
  <c r="U57" i="4"/>
  <c r="U22" i="4"/>
  <c r="Q34" i="4"/>
  <c r="Y9" i="4"/>
  <c r="Z67" i="4"/>
  <c r="AC68" i="4"/>
  <c r="T37" i="4"/>
  <c r="U5" i="4"/>
  <c r="L38" i="4"/>
  <c r="J28" i="4"/>
  <c r="AE49" i="4"/>
  <c r="AD61" i="4"/>
  <c r="V21" i="4"/>
  <c r="O18" i="4"/>
  <c r="C26" i="4"/>
  <c r="C4" i="4"/>
  <c r="B10" i="4"/>
  <c r="N39" i="4"/>
  <c r="R17" i="4"/>
  <c r="D6" i="4"/>
  <c r="T9" i="4"/>
  <c r="Z16" i="4"/>
  <c r="K69" i="4"/>
  <c r="Q16" i="4"/>
  <c r="F67" i="4"/>
  <c r="Y44" i="4"/>
  <c r="M5" i="4"/>
  <c r="R39" i="4"/>
  <c r="V26" i="4"/>
  <c r="AA31" i="4"/>
  <c r="N5" i="4"/>
  <c r="W63" i="4"/>
  <c r="V9" i="4"/>
  <c r="T6" i="4"/>
  <c r="V43" i="4"/>
  <c r="AA41" i="4"/>
  <c r="G36" i="4"/>
  <c r="M38" i="4"/>
  <c r="I54" i="4"/>
  <c r="H23" i="4"/>
  <c r="O63" i="4"/>
  <c r="H22" i="4"/>
  <c r="E59" i="4"/>
  <c r="AC53" i="4"/>
  <c r="G29" i="4"/>
  <c r="H19" i="4"/>
  <c r="N46" i="4"/>
  <c r="D9" i="4"/>
  <c r="L7" i="4"/>
  <c r="V18" i="4"/>
  <c r="H40" i="4"/>
  <c r="D21" i="4"/>
  <c r="S40" i="4"/>
  <c r="W27" i="4"/>
  <c r="H37" i="4"/>
  <c r="G7" i="4"/>
  <c r="S69" i="4"/>
  <c r="Y53" i="4"/>
  <c r="X46" i="4"/>
  <c r="K22" i="4"/>
  <c r="AE46" i="4"/>
  <c r="D56" i="4"/>
  <c r="T68" i="4"/>
  <c r="B7" i="4"/>
  <c r="L70" i="4"/>
  <c r="X42" i="4"/>
  <c r="C72" i="4"/>
  <c r="M61" i="4"/>
  <c r="Q49" i="4"/>
  <c r="AE61" i="4"/>
  <c r="G54" i="4"/>
  <c r="M25" i="4"/>
  <c r="G14" i="4"/>
  <c r="Z68" i="4"/>
  <c r="G21" i="4"/>
  <c r="V19" i="4"/>
  <c r="U59" i="4"/>
  <c r="J14" i="4"/>
  <c r="B55" i="4"/>
  <c r="Q70" i="4"/>
  <c r="R49" i="4"/>
  <c r="AA11" i="4"/>
  <c r="F13" i="4"/>
  <c r="O19" i="4"/>
  <c r="D31" i="4"/>
  <c r="Z31" i="4"/>
  <c r="X53" i="4"/>
  <c r="M54" i="4"/>
  <c r="Q44" i="4"/>
  <c r="J55" i="4"/>
  <c r="G60" i="4"/>
  <c r="D68" i="4"/>
  <c r="R62" i="4"/>
  <c r="I22" i="4"/>
  <c r="Y42" i="4"/>
  <c r="O41" i="4"/>
  <c r="F15" i="4"/>
  <c r="V66" i="4"/>
  <c r="L37" i="4"/>
  <c r="V36" i="4"/>
  <c r="AC40" i="4"/>
  <c r="S49" i="4"/>
  <c r="E32" i="4"/>
  <c r="Y55" i="4"/>
  <c r="G57" i="4"/>
  <c r="F62" i="4"/>
  <c r="G12" i="4"/>
  <c r="W10" i="4"/>
  <c r="J6" i="4"/>
  <c r="D33" i="4"/>
  <c r="G27" i="4"/>
  <c r="AD59" i="4"/>
  <c r="AC24" i="4"/>
  <c r="H73" i="4"/>
  <c r="AE4" i="4"/>
  <c r="Z62" i="4"/>
  <c r="U33" i="4"/>
  <c r="C19" i="4"/>
  <c r="U65" i="4"/>
  <c r="AC27" i="4"/>
  <c r="G73" i="4"/>
  <c r="B71" i="4"/>
  <c r="Q62" i="4"/>
  <c r="Q13" i="4"/>
  <c r="S42" i="4"/>
  <c r="S45" i="4"/>
  <c r="AE36" i="4"/>
  <c r="B56" i="4"/>
  <c r="K39" i="4"/>
  <c r="V5" i="4"/>
  <c r="S9" i="4"/>
  <c r="G34" i="4"/>
  <c r="M32" i="4"/>
  <c r="X27" i="4"/>
  <c r="AE21" i="4"/>
  <c r="N9" i="4"/>
  <c r="AE26" i="4"/>
  <c r="X68" i="4"/>
  <c r="B25" i="4"/>
  <c r="K53" i="4"/>
  <c r="J72" i="4"/>
  <c r="W54" i="4"/>
  <c r="X5" i="4"/>
  <c r="Q72" i="4"/>
  <c r="O47" i="4"/>
  <c r="T33" i="4"/>
  <c r="Y6" i="4"/>
  <c r="AD39" i="4"/>
  <c r="V16" i="4"/>
  <c r="AA14" i="4"/>
  <c r="Y51" i="4"/>
  <c r="AC43" i="4"/>
  <c r="Y59" i="4"/>
  <c r="AA18" i="4"/>
  <c r="AE59" i="4"/>
  <c r="S51" i="4"/>
  <c r="B32" i="4"/>
  <c r="M63" i="4"/>
  <c r="T34" i="4"/>
  <c r="I15" i="4"/>
  <c r="AE19" i="4"/>
  <c r="V53" i="4"/>
  <c r="B30" i="4"/>
  <c r="T53" i="4"/>
  <c r="T43" i="4"/>
  <c r="I70" i="4"/>
  <c r="C29" i="4"/>
  <c r="B67" i="4"/>
  <c r="AA37" i="4"/>
  <c r="E69" i="4"/>
  <c r="X48" i="4"/>
  <c r="W69" i="4"/>
  <c r="Y4" i="4"/>
  <c r="AC36" i="4"/>
  <c r="C44" i="4"/>
  <c r="W34" i="4"/>
  <c r="H41" i="4"/>
  <c r="L33" i="4"/>
  <c r="D7" i="4"/>
  <c r="J34" i="4"/>
  <c r="Z49" i="4"/>
  <c r="F54" i="4"/>
  <c r="I51" i="4"/>
  <c r="Z10" i="4"/>
  <c r="W16" i="4"/>
  <c r="X38" i="4"/>
  <c r="W45" i="4"/>
  <c r="X10" i="4"/>
  <c r="AE54" i="4"/>
  <c r="W52" i="4"/>
  <c r="H57" i="4"/>
  <c r="C66" i="4"/>
  <c r="F43" i="4"/>
  <c r="R11" i="4"/>
  <c r="T24" i="4"/>
  <c r="N17" i="4"/>
  <c r="AD42" i="4"/>
  <c r="U20" i="4"/>
  <c r="J58" i="4"/>
  <c r="Z30" i="4"/>
  <c r="I12" i="4"/>
  <c r="L21" i="4"/>
  <c r="S4" i="4"/>
  <c r="U48" i="4"/>
  <c r="U34" i="4"/>
  <c r="C35" i="4"/>
  <c r="N35" i="4"/>
  <c r="G4" i="4"/>
  <c r="I5" i="4"/>
  <c r="AA55" i="4"/>
  <c r="B15" i="4"/>
  <c r="V67" i="4"/>
  <c r="K20" i="4"/>
  <c r="AA20" i="4"/>
  <c r="M58" i="4"/>
  <c r="Y10" i="4"/>
  <c r="E29" i="4"/>
  <c r="AD11" i="4"/>
  <c r="AD17" i="4"/>
  <c r="AA10" i="4"/>
  <c r="AC44" i="4"/>
  <c r="H58" i="4"/>
  <c r="N7" i="4"/>
  <c r="Q28" i="4"/>
  <c r="X25" i="4"/>
  <c r="D70" i="4"/>
  <c r="W19" i="4"/>
  <c r="AD15" i="4"/>
  <c r="W56" i="4"/>
  <c r="Q26" i="4"/>
  <c r="U38" i="4"/>
  <c r="S61" i="4"/>
  <c r="AC5" i="4"/>
  <c r="O57" i="4"/>
  <c r="M31" i="4"/>
  <c r="V49" i="4"/>
  <c r="C37" i="4"/>
  <c r="L53" i="4"/>
  <c r="R36" i="4"/>
  <c r="AC14" i="4"/>
  <c r="R68" i="4"/>
  <c r="U49" i="4"/>
  <c r="Z73" i="4"/>
  <c r="J48" i="4"/>
  <c r="Y14" i="4"/>
  <c r="B14" i="4"/>
  <c r="M23" i="4"/>
  <c r="H26" i="4"/>
  <c r="U16" i="4"/>
  <c r="I42" i="4"/>
  <c r="D11" i="4"/>
  <c r="K12" i="4"/>
  <c r="J71" i="4"/>
  <c r="Y24" i="4"/>
  <c r="R32" i="4"/>
  <c r="AE73" i="4"/>
  <c r="G59" i="4"/>
  <c r="AA51" i="4"/>
  <c r="R37" i="4"/>
  <c r="L13" i="4"/>
  <c r="W14" i="4"/>
  <c r="X24" i="4"/>
  <c r="AA29" i="4"/>
  <c r="N47" i="4"/>
  <c r="E31" i="4"/>
  <c r="Q61" i="4"/>
  <c r="O73" i="4"/>
  <c r="C40" i="4"/>
  <c r="O67" i="4"/>
  <c r="AA62" i="4"/>
  <c r="G62" i="4"/>
  <c r="H49" i="4"/>
  <c r="D60" i="4"/>
  <c r="AA54" i="4"/>
  <c r="O59" i="4"/>
  <c r="Z38" i="4"/>
  <c r="X61" i="4"/>
  <c r="L58" i="4"/>
  <c r="Q64" i="4"/>
  <c r="X43" i="4"/>
  <c r="I17" i="4"/>
  <c r="Z50" i="4"/>
  <c r="O56" i="4"/>
  <c r="O25" i="4"/>
  <c r="Z9" i="4"/>
  <c r="M24" i="4"/>
  <c r="V17" i="4"/>
  <c r="V12" i="4"/>
  <c r="W36" i="4"/>
  <c r="W29" i="4"/>
  <c r="D20" i="4"/>
  <c r="X9" i="4"/>
  <c r="D16" i="4"/>
  <c r="V22" i="4"/>
  <c r="D59" i="4"/>
  <c r="R52" i="4"/>
  <c r="AE34" i="4"/>
  <c r="S65" i="4"/>
  <c r="N63" i="4"/>
  <c r="L54" i="4"/>
  <c r="J37" i="4"/>
  <c r="G25" i="4"/>
  <c r="Q53" i="4"/>
  <c r="J7" i="4"/>
  <c r="C13" i="4"/>
  <c r="Z70" i="4"/>
  <c r="Y27" i="4"/>
  <c r="I47" i="4"/>
  <c r="AA64" i="4"/>
  <c r="G51" i="4"/>
  <c r="AC29" i="4"/>
  <c r="F47" i="4"/>
  <c r="J8" i="4"/>
  <c r="H20" i="4"/>
  <c r="AC4" i="4"/>
  <c r="C59" i="4"/>
  <c r="U62" i="4"/>
  <c r="G58" i="4"/>
  <c r="X51" i="4"/>
  <c r="I72" i="4"/>
  <c r="O8" i="4"/>
  <c r="Y67" i="4"/>
  <c r="F48" i="4"/>
  <c r="T71" i="4"/>
  <c r="C38" i="4"/>
  <c r="J31" i="4"/>
  <c r="U28" i="4"/>
  <c r="D41" i="4"/>
  <c r="F53" i="4"/>
  <c r="T35" i="4"/>
  <c r="Z42" i="4"/>
  <c r="I60" i="4"/>
  <c r="M51" i="4"/>
  <c r="R65" i="4"/>
  <c r="S27" i="4"/>
  <c r="O61" i="4"/>
  <c r="AA16" i="4"/>
  <c r="J5" i="4"/>
  <c r="F63" i="4"/>
  <c r="Y33" i="4"/>
  <c r="AC47" i="4"/>
  <c r="S38" i="4"/>
  <c r="AD10" i="4"/>
  <c r="AE45" i="4"/>
  <c r="K45" i="4"/>
  <c r="K67" i="4"/>
  <c r="AE23" i="4"/>
  <c r="O17" i="4"/>
  <c r="O20" i="4"/>
  <c r="B43" i="4"/>
  <c r="L9" i="4"/>
  <c r="E8" i="4"/>
  <c r="N41" i="4"/>
  <c r="K65" i="4"/>
  <c r="G15" i="4"/>
  <c r="X18" i="4"/>
  <c r="J63" i="4"/>
  <c r="W47" i="4"/>
  <c r="B58" i="4"/>
  <c r="F35" i="4"/>
  <c r="S21" i="4"/>
  <c r="S67" i="4"/>
  <c r="F39" i="4"/>
  <c r="U14" i="4"/>
  <c r="H16" i="4"/>
  <c r="Z19" i="4"/>
  <c r="AC10" i="4"/>
  <c r="W11" i="4"/>
  <c r="AD22" i="4"/>
  <c r="N27" i="4"/>
  <c r="X6" i="4"/>
  <c r="T69" i="4"/>
  <c r="T26" i="4"/>
  <c r="X15" i="4"/>
  <c r="V59" i="4"/>
  <c r="W31" i="4"/>
  <c r="Q30" i="4"/>
  <c r="V61" i="4"/>
  <c r="AA36" i="4"/>
  <c r="I11" i="4"/>
  <c r="Q32" i="4"/>
  <c r="H9" i="4"/>
  <c r="V13" i="4"/>
  <c r="T36" i="4"/>
  <c r="F18" i="4"/>
  <c r="AC65" i="4"/>
  <c r="W61" i="4"/>
  <c r="AC13" i="4"/>
  <c r="C68" i="4"/>
  <c r="U36" i="4"/>
  <c r="B42" i="4"/>
  <c r="U41" i="4"/>
  <c r="AD73" i="4"/>
  <c r="Y5" i="4"/>
  <c r="B72" i="4"/>
  <c r="V30" i="4"/>
  <c r="J47" i="4"/>
  <c r="Y61" i="4"/>
  <c r="L40" i="4"/>
  <c r="T50" i="4"/>
  <c r="D69" i="4"/>
  <c r="G5" i="4"/>
  <c r="B45" i="4"/>
  <c r="S28" i="4"/>
  <c r="F32" i="4"/>
  <c r="T54" i="4"/>
  <c r="K9" i="4"/>
  <c r="N70" i="4"/>
  <c r="G30" i="4"/>
  <c r="B16" i="4"/>
  <c r="Z29" i="4"/>
  <c r="I58" i="4"/>
  <c r="V58" i="4"/>
  <c r="F9" i="4"/>
  <c r="M18" i="4"/>
  <c r="N61" i="4"/>
  <c r="U31" i="4"/>
  <c r="G23" i="4"/>
  <c r="G32" i="4"/>
  <c r="M9" i="4"/>
  <c r="G40" i="4"/>
  <c r="D58" i="4"/>
  <c r="Z25" i="4"/>
  <c r="Q66" i="4"/>
  <c r="F66" i="4"/>
  <c r="O36" i="4"/>
  <c r="E36" i="4"/>
  <c r="L42" i="4"/>
  <c r="D23" i="4"/>
  <c r="N15" i="4"/>
  <c r="AA44" i="4"/>
  <c r="G43" i="4"/>
  <c r="G39" i="4"/>
  <c r="I56" i="4"/>
  <c r="S18" i="4"/>
  <c r="W65" i="4"/>
  <c r="AE51" i="4"/>
  <c r="Q22" i="4"/>
  <c r="AE38" i="4"/>
  <c r="L34" i="4"/>
  <c r="B11" i="4"/>
  <c r="F16" i="4"/>
  <c r="V20" i="4"/>
  <c r="I45" i="4"/>
  <c r="W42" i="4"/>
  <c r="T25" i="4"/>
  <c r="Z56" i="4"/>
  <c r="AA42" i="4"/>
  <c r="Y26" i="4"/>
  <c r="AC25" i="4"/>
  <c r="H72" i="4"/>
  <c r="B19" i="4"/>
  <c r="I66" i="4"/>
  <c r="N44" i="4"/>
  <c r="V64" i="4"/>
  <c r="S66" i="4"/>
  <c r="N37" i="4"/>
  <c r="G64" i="4"/>
  <c r="W60" i="4"/>
  <c r="X45" i="4"/>
  <c r="M50" i="4"/>
  <c r="Z14" i="4"/>
  <c r="O28" i="4"/>
  <c r="D67" i="4"/>
  <c r="E50" i="4"/>
  <c r="W71" i="4"/>
  <c r="O52" i="4"/>
  <c r="Q8" i="4"/>
  <c r="D53" i="4"/>
  <c r="Q59" i="4"/>
  <c r="V23" i="4"/>
  <c r="C43" i="4"/>
  <c r="K11" i="4"/>
  <c r="N45" i="4"/>
  <c r="N25" i="4"/>
  <c r="Y69" i="4"/>
  <c r="AA39" i="4"/>
  <c r="W53" i="4"/>
  <c r="D26" i="4"/>
  <c r="M36" i="4"/>
  <c r="V38" i="4"/>
  <c r="Y58" i="4"/>
  <c r="O50" i="4"/>
  <c r="E70" i="4"/>
  <c r="R60" i="4"/>
  <c r="W8" i="4"/>
  <c r="N48" i="4"/>
  <c r="X72" i="4"/>
  <c r="Y12" i="4"/>
  <c r="X59" i="4"/>
  <c r="T48" i="4"/>
  <c r="W39" i="4"/>
  <c r="AD62" i="4"/>
  <c r="AC26" i="4"/>
  <c r="AA38" i="4"/>
  <c r="AD70" i="4"/>
  <c r="F23" i="4"/>
  <c r="T45" i="4"/>
  <c r="T56" i="4"/>
  <c r="W4" i="4"/>
  <c r="Z35" i="4"/>
  <c r="K26" i="4"/>
  <c r="W70" i="4"/>
  <c r="M56" i="4"/>
  <c r="D4" i="4"/>
  <c r="L31" i="4"/>
  <c r="K73" i="4"/>
  <c r="C7" i="4"/>
  <c r="X63" i="4"/>
  <c r="J36" i="4"/>
  <c r="Q11" i="4"/>
  <c r="B66" i="4"/>
  <c r="N28" i="4"/>
  <c r="B5" i="4"/>
  <c r="K38" i="4"/>
  <c r="H15" i="4"/>
  <c r="AD55" i="4"/>
  <c r="H35" i="4"/>
  <c r="X8" i="4"/>
  <c r="AE14" i="4"/>
  <c r="T65" i="4"/>
  <c r="T39" i="4"/>
  <c r="Z66" i="4"/>
  <c r="N55" i="4"/>
  <c r="Y73" i="4"/>
  <c r="C58" i="4"/>
  <c r="AD23" i="4"/>
  <c r="O33" i="4"/>
  <c r="O42" i="4"/>
  <c r="C33" i="4"/>
  <c r="E48" i="4"/>
  <c r="B24" i="4"/>
  <c r="Z44" i="4"/>
  <c r="L47" i="4"/>
  <c r="B23" i="4"/>
  <c r="AD27" i="4"/>
  <c r="AD58" i="4"/>
  <c r="AD69" i="4"/>
  <c r="B54" i="4"/>
  <c r="AC41" i="4"/>
  <c r="Q25" i="4"/>
  <c r="I61" i="4"/>
  <c r="O22" i="4"/>
  <c r="L67" i="4"/>
  <c r="Y52" i="4"/>
  <c r="R4" i="4"/>
  <c r="F17" i="4"/>
  <c r="U71" i="4"/>
  <c r="K15" i="4"/>
  <c r="M40" i="4"/>
  <c r="AD30" i="4"/>
  <c r="E15" i="4"/>
  <c r="K52" i="4"/>
  <c r="AE30" i="4"/>
  <c r="T64" i="4"/>
  <c r="B64" i="4"/>
  <c r="W23" i="4"/>
  <c r="S22" i="4"/>
  <c r="Y70" i="4"/>
  <c r="Y66" i="4"/>
  <c r="AE12" i="4"/>
  <c r="Q29" i="4"/>
  <c r="AD46" i="4"/>
  <c r="E57" i="4"/>
  <c r="X16" i="4"/>
  <c r="Q21" i="4"/>
  <c r="X22" i="4"/>
  <c r="R43" i="4"/>
  <c r="B60" i="4"/>
  <c r="F58" i="4"/>
  <c r="H30" i="4"/>
  <c r="M73" i="4"/>
  <c r="R16" i="4"/>
  <c r="AA61" i="4"/>
  <c r="C10" i="4"/>
  <c r="C49" i="4"/>
  <c r="S14" i="4"/>
  <c r="U8" i="4"/>
  <c r="B52" i="4"/>
  <c r="Q37" i="4"/>
  <c r="F73" i="4"/>
  <c r="AC18" i="4"/>
  <c r="I33" i="4"/>
  <c r="X36" i="4"/>
  <c r="AE66" i="4"/>
  <c r="C50" i="4"/>
  <c r="E62" i="4"/>
  <c r="G18" i="4"/>
  <c r="D14" i="4"/>
  <c r="Q10" i="4"/>
  <c r="I9" i="4"/>
  <c r="U30" i="4"/>
  <c r="AE32" i="4"/>
  <c r="H11" i="4"/>
  <c r="T41" i="4"/>
  <c r="U55" i="4"/>
  <c r="V70" i="4"/>
  <c r="AC70" i="4"/>
  <c r="K66" i="4"/>
  <c r="M53" i="4"/>
  <c r="K48" i="4"/>
  <c r="H56" i="4"/>
  <c r="AD71" i="4"/>
  <c r="K24" i="4"/>
  <c r="N62" i="4"/>
  <c r="W57" i="4"/>
  <c r="R57" i="4"/>
  <c r="E35" i="4"/>
  <c r="E56" i="4"/>
  <c r="X44" i="4"/>
  <c r="G37" i="4"/>
  <c r="Z26" i="4"/>
  <c r="H25" i="4"/>
  <c r="N51" i="4"/>
  <c r="C20" i="4"/>
  <c r="AD60" i="4"/>
  <c r="V34" i="4"/>
  <c r="Z27" i="4"/>
  <c r="AC50" i="4"/>
  <c r="M52" i="4"/>
  <c r="T30" i="4"/>
  <c r="V51" i="4"/>
  <c r="E5" i="4"/>
  <c r="D29" i="4"/>
  <c r="D51" i="4"/>
  <c r="J61" i="4"/>
  <c r="F70" i="4"/>
  <c r="H14" i="4"/>
  <c r="U21" i="4"/>
  <c r="S71" i="4"/>
  <c r="AA72" i="4"/>
  <c r="M19" i="4"/>
  <c r="L60" i="4"/>
  <c r="N31" i="4"/>
  <c r="F8" i="4"/>
  <c r="AC21" i="4"/>
  <c r="E52" i="4"/>
  <c r="AC20" i="4"/>
  <c r="M68" i="4"/>
  <c r="W13" i="4"/>
  <c r="AC30" i="4"/>
  <c r="E13" i="4"/>
  <c r="W37" i="4"/>
  <c r="O44" i="4"/>
  <c r="M65" i="4"/>
  <c r="X55" i="4"/>
  <c r="Q36" i="4"/>
  <c r="K30" i="4"/>
  <c r="U52" i="4"/>
  <c r="F59" i="4"/>
  <c r="Y35" i="4"/>
  <c r="T27" i="4"/>
  <c r="B50" i="4"/>
  <c r="C14" i="4"/>
  <c r="H44" i="4"/>
  <c r="K72" i="4"/>
  <c r="U29" i="4"/>
  <c r="J49" i="4"/>
  <c r="F40" i="4"/>
  <c r="Z28" i="4"/>
  <c r="Q63" i="4"/>
  <c r="N12" i="4"/>
  <c r="Y13" i="4"/>
  <c r="N56" i="4"/>
  <c r="AE27" i="4"/>
  <c r="R40" i="4"/>
  <c r="X60" i="4"/>
  <c r="R29" i="4"/>
  <c r="AD8" i="4"/>
  <c r="R31" i="4"/>
  <c r="S62" i="4"/>
  <c r="W58" i="4"/>
  <c r="L18" i="4"/>
  <c r="C64" i="4"/>
  <c r="Q38" i="4"/>
  <c r="S43" i="4"/>
  <c r="O54" i="4"/>
  <c r="R61" i="4"/>
  <c r="B33" i="4"/>
  <c r="H29" i="4"/>
  <c r="AA4" i="4"/>
  <c r="E46" i="4"/>
  <c r="Q46" i="4"/>
  <c r="I21" i="4"/>
  <c r="J21" i="4"/>
  <c r="N24" i="4"/>
  <c r="J64" i="4"/>
  <c r="T58" i="4"/>
  <c r="Y8" i="4"/>
  <c r="Y15" i="4"/>
  <c r="X62" i="4"/>
  <c r="O14" i="4"/>
  <c r="U66" i="4"/>
  <c r="E10" i="4"/>
  <c r="V37" i="4"/>
  <c r="J41" i="4"/>
  <c r="Z63" i="4"/>
  <c r="T46" i="4"/>
  <c r="D72" i="4"/>
  <c r="R50" i="4"/>
  <c r="F56" i="4"/>
  <c r="U4" i="4"/>
  <c r="R12" i="4"/>
  <c r="K41" i="4"/>
  <c r="E39" i="4"/>
  <c r="E65" i="4"/>
  <c r="D15" i="4"/>
  <c r="E47" i="4"/>
  <c r="K36" i="4"/>
  <c r="AC52" i="4"/>
  <c r="AA33" i="4"/>
  <c r="I44" i="4"/>
  <c r="AE55" i="4"/>
  <c r="AD19" i="4"/>
  <c r="Z64" i="4"/>
  <c r="J43" i="4"/>
  <c r="R48" i="4"/>
  <c r="R22" i="4"/>
  <c r="K21" i="4"/>
  <c r="V6" i="4"/>
  <c r="AC38" i="4"/>
  <c r="T4" i="4"/>
  <c r="S24" i="4"/>
  <c r="AD67" i="4"/>
  <c r="G31" i="4"/>
  <c r="Y37" i="4"/>
  <c r="O38" i="4"/>
  <c r="W51" i="4"/>
  <c r="K64" i="4"/>
  <c r="N10" i="4"/>
  <c r="S19" i="4"/>
  <c r="S36" i="4"/>
  <c r="AA25" i="4"/>
  <c r="V40" i="4"/>
  <c r="W17" i="4"/>
  <c r="D40" i="4"/>
  <c r="U46" i="4"/>
  <c r="K40" i="4"/>
  <c r="Z69" i="4"/>
  <c r="D17" i="4"/>
  <c r="V73" i="4"/>
  <c r="L36" i="4"/>
  <c r="D57" i="4"/>
  <c r="AA71" i="4"/>
  <c r="X30" i="4"/>
  <c r="U24" i="4"/>
  <c r="D52" i="4"/>
  <c r="O15" i="4"/>
  <c r="E41" i="4"/>
  <c r="AE15" i="4"/>
  <c r="F29" i="4"/>
  <c r="C47" i="4"/>
  <c r="X73" i="4"/>
  <c r="N67" i="4"/>
  <c r="Z11" i="4"/>
  <c r="AC7" i="4"/>
  <c r="AE60" i="4"/>
  <c r="AD40" i="4"/>
  <c r="Z17" i="4"/>
  <c r="X56" i="4"/>
  <c r="AC55" i="4"/>
  <c r="I63" i="4"/>
  <c r="L30" i="4"/>
  <c r="L15" i="4"/>
  <c r="AC8" i="4"/>
  <c r="T17" i="4"/>
  <c r="K29" i="4"/>
  <c r="G71" i="4"/>
  <c r="R30" i="4"/>
  <c r="C52" i="4"/>
  <c r="S25" i="4"/>
  <c r="H43" i="4"/>
  <c r="X69" i="4"/>
  <c r="T18" i="4"/>
  <c r="O4" i="4"/>
  <c r="F5" i="4"/>
  <c r="E26" i="4"/>
  <c r="AE68" i="4"/>
  <c r="Y71" i="4"/>
  <c r="C46" i="4"/>
  <c r="Q5" i="4"/>
  <c r="N58" i="4"/>
  <c r="AD52" i="4"/>
  <c r="V4" i="4"/>
  <c r="U26" i="4"/>
  <c r="Y34" i="4"/>
  <c r="T55" i="4"/>
  <c r="G61" i="4"/>
  <c r="V62" i="4"/>
  <c r="AD24" i="4"/>
  <c r="J51" i="4"/>
  <c r="L43" i="4"/>
  <c r="T16" i="4"/>
  <c r="L8" i="4"/>
  <c r="Z40" i="4"/>
  <c r="T63" i="4"/>
  <c r="Z46" i="4"/>
  <c r="R19" i="4"/>
  <c r="T51" i="4"/>
  <c r="D47" i="4"/>
  <c r="T70" i="4"/>
  <c r="G44" i="4"/>
  <c r="G56" i="4"/>
  <c r="I4" i="4"/>
  <c r="Q67" i="4"/>
  <c r="AA32" i="4"/>
  <c r="Y22" i="4"/>
  <c r="Z8" i="4"/>
  <c r="T66" i="4"/>
  <c r="Q35" i="4"/>
  <c r="M21" i="4"/>
  <c r="W68" i="4"/>
  <c r="AC19" i="4"/>
  <c r="AE7" i="4"/>
  <c r="X19" i="4"/>
  <c r="N71" i="4"/>
  <c r="H32" i="4"/>
  <c r="X32" i="4"/>
  <c r="K70" i="4"/>
  <c r="L22" i="4"/>
  <c r="AA30" i="4"/>
  <c r="X47" i="4"/>
  <c r="J50" i="4"/>
  <c r="C71" i="4"/>
  <c r="H33" i="4"/>
  <c r="K71" i="4"/>
  <c r="D62" i="4"/>
  <c r="H63" i="4"/>
  <c r="R70" i="4"/>
  <c r="Z58" i="4"/>
  <c r="S56" i="4"/>
  <c r="E19" i="4"/>
  <c r="R55" i="4"/>
  <c r="Q65" i="4"/>
  <c r="AD14" i="4"/>
  <c r="R8" i="4"/>
  <c r="N38" i="4"/>
  <c r="L12" i="4"/>
  <c r="AA27" i="4"/>
  <c r="AE64" i="4"/>
  <c r="S26" i="4"/>
  <c r="N30" i="4"/>
  <c r="L59" i="4"/>
  <c r="K50" i="4"/>
  <c r="H13" i="4"/>
  <c r="C24" i="4"/>
  <c r="I64" i="4"/>
  <c r="F44" i="4"/>
  <c r="R44" i="4"/>
  <c r="Q50" i="4"/>
  <c r="AD37" i="4"/>
  <c r="O27" i="4"/>
  <c r="B39" i="4"/>
  <c r="N23" i="4"/>
  <c r="AD43" i="4"/>
  <c r="N34" i="4"/>
  <c r="X14" i="4"/>
  <c r="F72" i="4"/>
  <c r="R28" i="4"/>
  <c r="U19" i="4"/>
  <c r="K35" i="4"/>
  <c r="Y47" i="4"/>
  <c r="AA58" i="4"/>
  <c r="W33" i="4"/>
  <c r="AC33" i="4"/>
  <c r="J44" i="4"/>
  <c r="AA67" i="4"/>
  <c r="X23" i="4"/>
  <c r="L24" i="4"/>
  <c r="AC61" i="4"/>
  <c r="O51" i="4"/>
  <c r="M64" i="4"/>
  <c r="Y64" i="4"/>
  <c r="L17" i="4"/>
  <c r="V7" i="4"/>
  <c r="AA73" i="4"/>
  <c r="J45" i="4"/>
  <c r="AE40" i="4"/>
  <c r="C56" i="4"/>
  <c r="M30" i="4"/>
  <c r="T67" i="4"/>
  <c r="M49" i="4"/>
  <c r="U25" i="4"/>
  <c r="N50" i="4"/>
  <c r="J68" i="4"/>
  <c r="E53" i="4"/>
  <c r="M7" i="4"/>
  <c r="S5" i="4"/>
  <c r="L52" i="4"/>
  <c r="I69" i="4"/>
  <c r="T12" i="4"/>
  <c r="O71" i="4"/>
  <c r="AE62" i="4"/>
  <c r="R71" i="4"/>
  <c r="AA17" i="4"/>
  <c r="H8" i="4"/>
  <c r="H6" i="4"/>
  <c r="F68" i="4"/>
  <c r="J23" i="4"/>
  <c r="G67" i="4"/>
  <c r="I26" i="4"/>
  <c r="AC58" i="4"/>
  <c r="E24" i="4"/>
  <c r="K57" i="4"/>
  <c r="W49" i="4"/>
  <c r="N66" i="4"/>
  <c r="R24" i="4"/>
  <c r="E40" i="4"/>
  <c r="AA69" i="4"/>
  <c r="O12" i="4"/>
  <c r="W40" i="4"/>
  <c r="F60" i="4"/>
  <c r="X49" i="4"/>
  <c r="G65" i="4"/>
  <c r="AD34" i="4"/>
  <c r="AA7" i="4"/>
  <c r="S52" i="4"/>
  <c r="C39" i="4"/>
  <c r="H39" i="4"/>
  <c r="H50" i="4"/>
  <c r="H65" i="4"/>
  <c r="F25" i="4"/>
  <c r="F50" i="4"/>
  <c r="S63" i="4"/>
  <c r="AC15" i="4"/>
  <c r="AC37" i="4"/>
  <c r="I23" i="4"/>
  <c r="U23" i="4"/>
  <c r="I71" i="4"/>
  <c r="L10" i="4"/>
  <c r="V44" i="4"/>
  <c r="U73" i="4"/>
  <c r="H59" i="4"/>
  <c r="AC39" i="4"/>
  <c r="B73" i="4"/>
  <c r="AA24" i="4"/>
  <c r="AE63" i="4"/>
  <c r="Y18" i="4"/>
  <c r="W41" i="4"/>
  <c r="V10" i="4"/>
  <c r="W6" i="4"/>
  <c r="N4" i="4"/>
  <c r="I40" i="4"/>
  <c r="U56" i="4"/>
  <c r="AC59" i="4"/>
  <c r="U69" i="4"/>
  <c r="O64" i="4"/>
  <c r="Q23" i="4"/>
  <c r="E6" i="4"/>
  <c r="N8" i="4"/>
  <c r="H24" i="4"/>
  <c r="N54" i="4"/>
  <c r="C12" i="4"/>
  <c r="E27" i="4"/>
  <c r="X37" i="4"/>
  <c r="V72" i="4"/>
  <c r="B40" i="4"/>
  <c r="AA49" i="4"/>
  <c r="S53" i="4"/>
  <c r="O29" i="4"/>
  <c r="S64" i="4"/>
  <c r="AD21" i="4"/>
  <c r="M4" i="4"/>
  <c r="D55" i="4"/>
  <c r="AA6" i="4"/>
  <c r="Q20" i="4"/>
  <c r="S44" i="4"/>
  <c r="R59" i="4"/>
  <c r="W67" i="4"/>
  <c r="R67" i="4"/>
  <c r="E14" i="4"/>
  <c r="AD7" i="4"/>
  <c r="R14" i="4"/>
  <c r="AC16" i="4"/>
  <c r="R20" i="4"/>
  <c r="Q55" i="4"/>
  <c r="Q45" i="4"/>
  <c r="F46" i="4"/>
  <c r="Y30" i="4"/>
  <c r="H71" i="4"/>
  <c r="W35" i="4"/>
  <c r="V48" i="4"/>
  <c r="V33" i="4"/>
  <c r="R15" i="4"/>
  <c r="X64" i="4"/>
  <c r="O70" i="4"/>
  <c r="G38" i="4"/>
  <c r="O13" i="4"/>
  <c r="O49" i="4"/>
  <c r="M14" i="4"/>
  <c r="R51" i="4"/>
  <c r="Z41" i="4"/>
  <c r="U35" i="4"/>
  <c r="Y21" i="4"/>
  <c r="O9" i="4"/>
  <c r="AE67" i="4"/>
  <c r="G70" i="4"/>
  <c r="Z22" i="4"/>
  <c r="AD65" i="4"/>
  <c r="V29" i="4"/>
  <c r="U50" i="4"/>
  <c r="W25" i="4"/>
  <c r="J22" i="4"/>
  <c r="AA23" i="4"/>
  <c r="AE6" i="4"/>
  <c r="N73" i="4"/>
  <c r="U64" i="4"/>
  <c r="S68" i="4"/>
  <c r="AA48" i="4"/>
  <c r="K43" i="4"/>
  <c r="L73" i="4"/>
  <c r="O24" i="4"/>
  <c r="S54" i="4"/>
  <c r="E49" i="4"/>
  <c r="S23" i="4"/>
  <c r="AA13" i="4"/>
  <c r="H17" i="4"/>
  <c r="D27" i="4"/>
  <c r="J10" i="4"/>
  <c r="U51" i="4"/>
  <c r="J19" i="4"/>
  <c r="R26" i="4"/>
  <c r="C65" i="4"/>
  <c r="L66" i="4"/>
  <c r="AD68" i="4"/>
  <c r="W44" i="4"/>
  <c r="K7" i="4"/>
  <c r="X20" i="4"/>
  <c r="K61" i="4"/>
  <c r="S29" i="4"/>
  <c r="G13" i="4"/>
  <c r="O53" i="4"/>
  <c r="Z15" i="4"/>
  <c r="Y65" i="4"/>
  <c r="G45" i="4"/>
  <c r="V15" i="4"/>
  <c r="M55" i="4"/>
  <c r="B46" i="4"/>
  <c r="C73" i="4"/>
  <c r="E54" i="4"/>
  <c r="AC28" i="4"/>
  <c r="AA46" i="4"/>
  <c r="O62" i="4"/>
  <c r="AA50" i="4"/>
  <c r="H31" i="4"/>
  <c r="S72" i="4"/>
  <c r="R23" i="4"/>
  <c r="D43" i="4"/>
  <c r="C55" i="4"/>
  <c r="I48" i="4"/>
  <c r="L5" i="4"/>
  <c r="E9" i="4"/>
  <c r="AC63" i="4"/>
  <c r="AC73" i="4"/>
  <c r="N49" i="4"/>
  <c r="B6" i="4"/>
  <c r="F57" i="4"/>
  <c r="H54" i="4"/>
  <c r="D73" i="4"/>
  <c r="AE25" i="4"/>
  <c r="C42" i="4"/>
  <c r="AE50" i="4"/>
  <c r="J40" i="4"/>
  <c r="C34" i="4"/>
  <c r="L14" i="4"/>
  <c r="N40" i="4"/>
  <c r="I8" i="4"/>
  <c r="M22" i="4"/>
  <c r="H62" i="4"/>
  <c r="X34" i="4"/>
  <c r="J66" i="4"/>
  <c r="S13" i="4"/>
  <c r="E64" i="4"/>
  <c r="AD9" i="4"/>
  <c r="M29" i="4"/>
  <c r="Y11" i="4"/>
  <c r="Y39" i="4"/>
  <c r="T38" i="4"/>
  <c r="U13" i="4"/>
  <c r="J46" i="4"/>
  <c r="O6" i="4"/>
  <c r="D66" i="4"/>
  <c r="AA63" i="4"/>
  <c r="W66" i="4"/>
  <c r="X7" i="4"/>
  <c r="AA66" i="4"/>
  <c r="U15" i="4"/>
  <c r="J4" i="4"/>
  <c r="R25" i="4"/>
  <c r="V68" i="4"/>
  <c r="X31" i="4"/>
  <c r="I7" i="4"/>
  <c r="I27" i="4"/>
  <c r="Q60" i="4"/>
  <c r="T61" i="4"/>
  <c r="M8" i="4"/>
  <c r="S8" i="4"/>
  <c r="E4" i="4"/>
  <c r="R13" i="4"/>
  <c r="L29" i="4"/>
  <c r="X4" i="4"/>
  <c r="E67" i="4"/>
  <c r="N19" i="4"/>
  <c r="AE18" i="4"/>
  <c r="AE48" i="4"/>
  <c r="Z33" i="4"/>
  <c r="S31" i="4"/>
  <c r="Z54" i="4"/>
  <c r="Q9" i="4"/>
  <c r="L16" i="4"/>
  <c r="O66" i="4"/>
  <c r="I37" i="4"/>
  <c r="E45" i="4"/>
  <c r="E17" i="4"/>
  <c r="O35" i="4"/>
  <c r="H5" i="4"/>
  <c r="M48" i="4"/>
  <c r="M60" i="4"/>
  <c r="T11" i="4"/>
  <c r="S55" i="4"/>
  <c r="O34" i="4"/>
  <c r="M46" i="4"/>
  <c r="AC64" i="4"/>
  <c r="G16" i="4"/>
  <c r="I6" i="4"/>
  <c r="U43" i="4"/>
  <c r="N6" i="4"/>
  <c r="M10" i="4"/>
  <c r="AE65" i="4"/>
  <c r="AD31" i="4"/>
  <c r="N43" i="4"/>
  <c r="AE24" i="4"/>
  <c r="E16" i="4"/>
  <c r="R73" i="4"/>
  <c r="C48" i="4"/>
  <c r="X21" i="4"/>
  <c r="Z6" i="4"/>
  <c r="Z4" i="4"/>
  <c r="F45" i="4"/>
  <c r="J17" i="4"/>
  <c r="Z20" i="4"/>
  <c r="W24" i="4"/>
  <c r="B12" i="4"/>
  <c r="K68" i="4"/>
  <c r="G8" i="4"/>
  <c r="R18" i="4"/>
  <c r="X13" i="4"/>
  <c r="C18" i="4"/>
  <c r="Y38" i="4"/>
  <c r="N64" i="4"/>
  <c r="T15" i="4"/>
  <c r="E28" i="4"/>
  <c r="AC12" i="4"/>
  <c r="M6" i="4"/>
  <c r="T13" i="4"/>
  <c r="N60" i="4"/>
  <c r="Y32" i="4"/>
  <c r="J62" i="4"/>
  <c r="I16" i="4"/>
  <c r="Q56" i="4"/>
  <c r="N59" i="4"/>
  <c r="W62" i="4"/>
  <c r="J27" i="4"/>
  <c r="V69" i="4"/>
  <c r="O21" i="4"/>
  <c r="U45" i="4"/>
  <c r="F36" i="4"/>
  <c r="AE9" i="4"/>
  <c r="U9" i="4"/>
  <c r="O30" i="4"/>
  <c r="F37" i="4"/>
  <c r="AA59" i="4"/>
  <c r="AD35" i="4"/>
  <c r="I25" i="4"/>
  <c r="G22" i="4"/>
  <c r="F52" i="4"/>
  <c r="U60" i="4"/>
  <c r="AA60" i="4"/>
  <c r="Q7" i="4"/>
  <c r="K5" i="4"/>
  <c r="B70" i="4"/>
  <c r="D42" i="4"/>
  <c r="AD64" i="4"/>
  <c r="R5" i="4"/>
  <c r="R53" i="4"/>
  <c r="I39" i="4"/>
  <c r="Z18" i="4"/>
  <c r="Q42" i="4"/>
  <c r="C60" i="4"/>
  <c r="X41" i="4"/>
  <c r="L45" i="4"/>
  <c r="M59" i="4"/>
  <c r="M72" i="4"/>
  <c r="K27" i="4"/>
  <c r="AC54" i="4"/>
  <c r="D22" i="4"/>
  <c r="T42" i="4"/>
  <c r="AC11" i="4"/>
  <c r="E30" i="4"/>
  <c r="G68" i="4"/>
  <c r="Z43" i="4"/>
  <c r="O23" i="4"/>
  <c r="I59" i="4"/>
  <c r="AE53" i="4"/>
  <c r="Z59" i="4"/>
  <c r="AA21" i="4"/>
  <c r="Q71" i="4"/>
  <c r="N26" i="4"/>
  <c r="X29" i="4"/>
  <c r="S30" i="4"/>
  <c r="Z24" i="4"/>
  <c r="L39" i="4"/>
  <c r="X65" i="4"/>
  <c r="X12" i="4"/>
  <c r="D61" i="4"/>
  <c r="N36" i="4"/>
  <c r="AA53" i="4"/>
  <c r="G63" i="4"/>
  <c r="AA5" i="4"/>
  <c r="AD45" i="4"/>
  <c r="U17" i="4"/>
  <c r="U58" i="4"/>
  <c r="S50" i="4"/>
  <c r="H12" i="4"/>
  <c r="C53" i="4"/>
  <c r="W73" i="4"/>
  <c r="B13" i="4"/>
  <c r="U47" i="4"/>
  <c r="U10" i="4"/>
  <c r="B61" i="4"/>
  <c r="T57" i="4"/>
  <c r="Y7" i="4"/>
  <c r="B36" i="4"/>
  <c r="C54" i="4"/>
  <c r="J16" i="4"/>
  <c r="O43" i="4"/>
  <c r="O65" i="4"/>
  <c r="S46" i="4"/>
  <c r="N52" i="4"/>
  <c r="V39" i="4"/>
  <c r="H18" i="4"/>
  <c r="AA57" i="4"/>
  <c r="AC35" i="4"/>
  <c r="C16" i="4"/>
  <c r="R9" i="4"/>
  <c r="F30" i="4"/>
  <c r="M47" i="4"/>
  <c r="H68" i="4"/>
  <c r="H55" i="4"/>
  <c r="G69" i="4"/>
  <c r="D45" i="4"/>
  <c r="C45" i="4"/>
  <c r="R63" i="4"/>
  <c r="E7" i="4"/>
  <c r="O26" i="4"/>
  <c r="T32" i="4"/>
  <c r="AD25" i="4"/>
  <c r="G72" i="4"/>
  <c r="F31" i="4"/>
  <c r="B21" i="4"/>
  <c r="H51" i="4"/>
  <c r="AC9" i="4"/>
  <c r="F4" i="4"/>
  <c r="AE20" i="4"/>
  <c r="AC46" i="4"/>
  <c r="G20" i="4"/>
  <c r="G11" i="4"/>
  <c r="Q39" i="4"/>
  <c r="E12" i="4"/>
  <c r="M20" i="4"/>
  <c r="Q12" i="4"/>
  <c r="L56" i="4"/>
  <c r="I67" i="4"/>
  <c r="H27" i="4"/>
  <c r="AE8" i="4"/>
  <c r="Y41" i="4"/>
  <c r="J15" i="4"/>
  <c r="E58" i="4"/>
  <c r="C62" i="4"/>
  <c r="AE37" i="4"/>
  <c r="M26" i="4"/>
  <c r="H10" i="4"/>
  <c r="D48" i="4"/>
  <c r="AE58" i="4"/>
  <c r="R46" i="4"/>
  <c r="X66" i="4"/>
  <c r="Z51" i="4"/>
  <c r="K34" i="4"/>
  <c r="AC6" i="4"/>
  <c r="AC23" i="4"/>
  <c r="B68" i="4"/>
  <c r="K33" i="4"/>
  <c r="Y20" i="4"/>
  <c r="H70" i="4"/>
  <c r="V63" i="4"/>
  <c r="B9" i="4"/>
  <c r="B51" i="4"/>
  <c r="K49" i="4"/>
  <c r="I32" i="4"/>
  <c r="M67" i="4"/>
  <c r="F7" i="4"/>
  <c r="V42" i="4"/>
  <c r="B17" i="4"/>
  <c r="Y17" i="4"/>
  <c r="W72" i="4"/>
  <c r="E51" i="4"/>
  <c r="D36" i="4"/>
  <c r="AC69" i="4"/>
  <c r="G9" i="4"/>
  <c r="B37" i="4"/>
  <c r="S16" i="4"/>
  <c r="T62" i="4"/>
  <c r="G41" i="4"/>
  <c r="E63" i="4"/>
  <c r="E68" i="4"/>
  <c r="L41" i="4"/>
  <c r="G17" i="4"/>
  <c r="Z60" i="4"/>
  <c r="R35" i="4"/>
  <c r="AC32" i="4"/>
  <c r="K19" i="4"/>
  <c r="K63" i="4"/>
  <c r="M39" i="4"/>
  <c r="H36" i="4"/>
  <c r="S12" i="4"/>
  <c r="M13" i="4"/>
  <c r="I28" i="4"/>
  <c r="B27" i="4"/>
  <c r="E61" i="4"/>
  <c r="AA65" i="4"/>
  <c r="AE10" i="4"/>
  <c r="F26" i="4"/>
  <c r="Y48" i="4"/>
  <c r="B69" i="4"/>
  <c r="W48" i="4"/>
  <c r="T20" i="4"/>
  <c r="J67" i="4"/>
  <c r="I73" i="4"/>
  <c r="Q69" i="4"/>
  <c r="W9" i="4"/>
  <c r="N69" i="4"/>
  <c r="AE39" i="4"/>
  <c r="X54" i="4"/>
  <c r="G28" i="4"/>
  <c r="I20" i="4"/>
  <c r="Y40" i="4"/>
  <c r="AD16" i="4"/>
  <c r="AA68" i="4"/>
  <c r="AA28" i="4"/>
  <c r="R21" i="4"/>
  <c r="M69" i="4"/>
  <c r="K56" i="4"/>
  <c r="B63" i="4"/>
  <c r="S32" i="4"/>
  <c r="H46" i="4"/>
  <c r="V41" i="4"/>
  <c r="AC67" i="4"/>
  <c r="O72" i="4"/>
  <c r="E22" i="4"/>
  <c r="O39" i="4"/>
  <c r="Y25" i="4"/>
  <c r="L23" i="4"/>
  <c r="D39" i="4"/>
  <c r="B41" i="4"/>
  <c r="T44" i="4"/>
  <c r="T47" i="4"/>
  <c r="Q14" i="4"/>
  <c r="F69" i="4"/>
  <c r="I31" i="4"/>
  <c r="E71" i="4"/>
  <c r="Z65" i="4"/>
  <c r="B4" i="4"/>
  <c r="X35" i="4"/>
  <c r="Y31" i="4"/>
  <c r="J60" i="4"/>
  <c r="E55" i="4"/>
  <c r="I62" i="4"/>
  <c r="N29" i="4"/>
  <c r="N20" i="4"/>
  <c r="V24" i="4"/>
  <c r="X28" i="4"/>
  <c r="V60" i="4"/>
  <c r="J69" i="4"/>
  <c r="AE33" i="4"/>
  <c r="D46" i="4"/>
  <c r="Y45" i="4"/>
  <c r="C69" i="4"/>
  <c r="AE5" i="4"/>
  <c r="Z48" i="4"/>
  <c r="E34" i="4"/>
  <c r="K46" i="4"/>
  <c r="AC66" i="4"/>
  <c r="L50" i="4"/>
  <c r="X33" i="4"/>
  <c r="V56" i="4"/>
  <c r="J30" i="4"/>
  <c r="Q18" i="4"/>
  <c r="D71" i="4"/>
  <c r="C5" i="4"/>
  <c r="T49" i="4"/>
  <c r="Z61" i="4"/>
  <c r="AA9" i="4"/>
  <c r="N16" i="4"/>
  <c r="I14" i="4"/>
  <c r="F65" i="4"/>
  <c r="X50" i="4"/>
  <c r="AE13" i="4"/>
  <c r="J35" i="4"/>
  <c r="AA34" i="4"/>
  <c r="F19" i="4"/>
  <c r="R6" i="4"/>
  <c r="V27" i="4"/>
  <c r="J33" i="4"/>
  <c r="F61" i="4"/>
  <c r="T59" i="4"/>
  <c r="R41" i="4"/>
  <c r="C9" i="4"/>
  <c r="R45" i="4"/>
  <c r="O16" i="4"/>
  <c r="M27" i="4"/>
  <c r="M43" i="4"/>
  <c r="W15" i="4"/>
  <c r="N65" i="4"/>
  <c r="T8" i="4"/>
  <c r="K8" i="4"/>
  <c r="T7" i="4"/>
  <c r="B34" i="4"/>
  <c r="H61" i="4"/>
  <c r="S59" i="4"/>
  <c r="I50" i="4"/>
  <c r="O45" i="4"/>
  <c r="E18" i="4"/>
  <c r="V45" i="4"/>
  <c r="U44" i="4"/>
  <c r="T60" i="4"/>
  <c r="AD50" i="4"/>
  <c r="J73" i="4"/>
  <c r="M57" i="4"/>
  <c r="L27" i="4"/>
  <c r="K13" i="4"/>
  <c r="E33" i="4"/>
  <c r="L11" i="4"/>
  <c r="Y36" i="4"/>
  <c r="R38" i="4"/>
  <c r="Q51" i="4"/>
  <c r="AE56" i="4"/>
  <c r="D28" i="4"/>
  <c r="K60" i="4"/>
  <c r="D10" i="4"/>
  <c r="N42" i="4"/>
  <c r="L64" i="4"/>
  <c r="S34" i="4"/>
  <c r="D54" i="4"/>
  <c r="E20" i="4"/>
  <c r="N18" i="4"/>
  <c r="F41" i="4"/>
  <c r="T31" i="4"/>
  <c r="C15" i="4"/>
  <c r="U54" i="4"/>
  <c r="S48" i="4"/>
  <c r="AE29" i="4"/>
  <c r="U72" i="4"/>
  <c r="E72" i="4"/>
  <c r="Q19" i="4"/>
  <c r="X70" i="4"/>
  <c r="G46" i="4"/>
  <c r="H64" i="4"/>
  <c r="L28" i="4"/>
  <c r="AD32" i="4"/>
  <c r="H28" i="4"/>
  <c r="O32" i="4"/>
  <c r="K17" i="4"/>
  <c r="AD53" i="4"/>
  <c r="R56" i="4"/>
  <c r="Z21" i="4"/>
  <c r="B49" i="4"/>
  <c r="R54" i="4"/>
  <c r="Z47" i="4"/>
  <c r="R42" i="4"/>
  <c r="E60" i="4"/>
  <c r="K55" i="4"/>
  <c r="B47" i="4"/>
  <c r="X17" i="4"/>
  <c r="B29" i="4"/>
  <c r="V54" i="4"/>
  <c r="W7" i="4"/>
  <c r="H38" i="4"/>
  <c r="Z39" i="4"/>
  <c r="AC57" i="4"/>
  <c r="H21" i="4"/>
  <c r="D38" i="4"/>
  <c r="E21" i="4"/>
  <c r="M28" i="4"/>
  <c r="S33" i="4"/>
  <c r="H48" i="4"/>
  <c r="J52" i="4"/>
  <c r="F6" i="4"/>
  <c r="M44" i="4"/>
  <c r="H67" i="4"/>
  <c r="R33" i="4"/>
  <c r="L35" i="4"/>
  <c r="N21" i="4"/>
  <c r="AD63" i="4"/>
  <c r="I43" i="4"/>
  <c r="N33" i="4"/>
  <c r="N68" i="4"/>
  <c r="O60" i="4"/>
  <c r="AC34" i="4"/>
  <c r="K14" i="4"/>
  <c r="L32" i="4"/>
  <c r="M66" i="4"/>
  <c r="F12" i="4"/>
  <c r="U27" i="4"/>
  <c r="J39" i="4"/>
  <c r="E66" i="4"/>
  <c r="J70" i="4"/>
  <c r="L65" i="4"/>
  <c r="G6" i="4"/>
  <c r="Q27" i="4"/>
  <c r="F38" i="4"/>
  <c r="K18" i="4"/>
  <c r="Q6" i="4"/>
  <c r="L20" i="4"/>
  <c r="N57" i="4"/>
  <c r="I38" i="4"/>
  <c r="AE71" i="4"/>
  <c r="Q17" i="4"/>
  <c r="T52" i="4"/>
  <c r="K62" i="4"/>
  <c r="AD6" i="4"/>
  <c r="F11" i="4"/>
  <c r="AD57" i="4"/>
  <c r="AC48" i="4"/>
  <c r="V31" i="4"/>
  <c r="J18" i="4"/>
  <c r="K32" i="4"/>
  <c r="F20" i="4"/>
  <c r="Y68" i="4"/>
  <c r="Z7" i="4"/>
  <c r="S7" i="4"/>
  <c r="L46" i="4"/>
  <c r="R34" i="4"/>
  <c r="N14" i="4"/>
  <c r="B31" i="4"/>
  <c r="S6" i="4"/>
  <c r="T72" i="4"/>
  <c r="Y28" i="4"/>
  <c r="S11" i="4"/>
  <c r="O48" i="4"/>
  <c r="W26" i="4"/>
  <c r="F71" i="4"/>
  <c r="AC60" i="4"/>
  <c r="Q15" i="4"/>
  <c r="G19" i="4"/>
  <c r="B18" i="4"/>
  <c r="C31" i="4"/>
  <c r="L6" i="4"/>
  <c r="Z53" i="4"/>
  <c r="O31" i="4"/>
  <c r="C11" i="4"/>
  <c r="E73" i="4"/>
  <c r="L25" i="4"/>
  <c r="AA15" i="4"/>
  <c r="V50" i="4"/>
  <c r="D37" i="4"/>
  <c r="O69" i="4"/>
  <c r="Y19" i="4"/>
  <c r="C25" i="4"/>
  <c r="F51" i="4"/>
  <c r="AD29" i="4"/>
  <c r="M12" i="4"/>
  <c r="B38" i="4"/>
  <c r="K10" i="4"/>
  <c r="C6" i="4"/>
  <c r="AA43" i="4"/>
  <c r="F55" i="4"/>
  <c r="M15" i="4"/>
  <c r="G42" i="4"/>
  <c r="X40" i="4"/>
  <c r="Q57" i="4"/>
  <c r="R27" i="4"/>
  <c r="E37" i="4"/>
  <c r="Z37" i="4"/>
  <c r="C51" i="4"/>
  <c r="I13" i="4"/>
  <c r="L61" i="4"/>
  <c r="B59" i="4"/>
  <c r="K47" i="4"/>
  <c r="H66" i="4"/>
  <c r="U12" i="4"/>
  <c r="Q52" i="4"/>
  <c r="J11" i="4"/>
  <c r="Z5" i="4"/>
  <c r="S73" i="4"/>
  <c r="O58" i="4"/>
  <c r="AD48" i="4"/>
  <c r="J13" i="4"/>
  <c r="K31" i="4"/>
  <c r="I46" i="4"/>
  <c r="M11" i="4"/>
  <c r="K6" i="4"/>
  <c r="Z13" i="4"/>
  <c r="L49" i="4"/>
  <c r="T29" i="4"/>
  <c r="H34" i="4"/>
  <c r="Y54" i="4"/>
  <c r="O68" i="4"/>
  <c r="AE11" i="4"/>
  <c r="T21" i="4"/>
  <c r="D34" i="4"/>
  <c r="N32" i="4"/>
  <c r="U7" i="4"/>
  <c r="AD20" i="4"/>
  <c r="B35" i="4"/>
  <c r="J56" i="4"/>
  <c r="Q31" i="4"/>
  <c r="AE44" i="4"/>
  <c r="AD66" i="4"/>
  <c r="Y23" i="4"/>
  <c r="AE16" i="4"/>
  <c r="Z71" i="4"/>
  <c r="X26" i="4"/>
  <c r="U32" i="4"/>
  <c r="C61" i="4"/>
  <c r="H60" i="4"/>
  <c r="S70" i="4"/>
  <c r="C23" i="4"/>
  <c r="O46" i="4"/>
  <c r="I55" i="4"/>
  <c r="S35" i="4"/>
  <c r="M16" i="4"/>
  <c r="J65" i="4"/>
  <c r="R7" i="4"/>
  <c r="H52" i="4"/>
  <c r="T14" i="4"/>
  <c r="AC31" i="4"/>
  <c r="AE43" i="4"/>
  <c r="I18" i="4"/>
  <c r="AE22" i="4"/>
  <c r="AA26" i="4"/>
  <c r="B48" i="4"/>
  <c r="W64" i="4"/>
  <c r="AD72" i="4"/>
  <c r="AA12" i="4"/>
  <c r="W46" i="4"/>
  <c r="X67" i="4"/>
  <c r="AA52" i="4"/>
  <c r="U42" i="4"/>
  <c r="D13" i="4"/>
  <c r="AC71" i="4"/>
  <c r="AA35" i="4"/>
  <c r="J59" i="4"/>
  <c r="T73" i="4"/>
  <c r="N11" i="4"/>
  <c r="L26" i="4"/>
  <c r="AE41" i="4"/>
  <c r="O37" i="4"/>
  <c r="I35" i="4"/>
  <c r="Y63" i="4"/>
  <c r="C67" i="4"/>
  <c r="D44" i="4"/>
  <c r="AE47" i="4"/>
  <c r="AA40" i="4"/>
  <c r="J57" i="4"/>
  <c r="B20" i="4"/>
  <c r="W30" i="4"/>
  <c r="W50" i="4"/>
  <c r="Z72" i="4"/>
  <c r="U37" i="4"/>
  <c r="V32" i="4"/>
  <c r="AA45" i="4"/>
  <c r="E25" i="4"/>
  <c r="V28" i="4"/>
  <c r="H7" i="4"/>
  <c r="I24" i="4"/>
  <c r="V35" i="4"/>
  <c r="T22" i="4"/>
  <c r="AC49" i="4"/>
  <c r="Y62" i="4"/>
  <c r="AD26" i="4"/>
  <c r="E42" i="4"/>
  <c r="AE35" i="4"/>
  <c r="Z34" i="4"/>
  <c r="U53" i="4"/>
  <c r="Z36" i="4"/>
  <c r="U70" i="4"/>
  <c r="AD4" i="4"/>
  <c r="AC51" i="4"/>
  <c r="AC42" i="4"/>
  <c r="J54" i="4"/>
  <c r="Y57" i="4"/>
  <c r="L72" i="4"/>
  <c r="AD44" i="4"/>
  <c r="Z52" i="4"/>
  <c r="U40" i="4"/>
  <c r="AD56" i="4"/>
  <c r="K4" i="4"/>
  <c r="V52" i="4"/>
  <c r="E23" i="4"/>
  <c r="K58" i="4"/>
  <c r="Y60" i="4"/>
  <c r="X39" i="4"/>
  <c r="W32" i="4"/>
  <c r="G50" i="4"/>
  <c r="B53" i="4"/>
  <c r="T28" i="4"/>
  <c r="V14" i="4"/>
  <c r="Y56" i="4"/>
  <c r="R10" i="4"/>
  <c r="Z55" i="4"/>
  <c r="T23" i="4"/>
  <c r="V8" i="4"/>
  <c r="E44" i="4"/>
  <c r="S39" i="4"/>
  <c r="U39" i="4"/>
  <c r="K51" i="4"/>
  <c r="AD38" i="4"/>
  <c r="B26" i="4"/>
  <c r="W43" i="4"/>
  <c r="AE70" i="4"/>
  <c r="U63" i="4"/>
  <c r="G53" i="4"/>
  <c r="F28" i="4"/>
  <c r="AD49" i="4"/>
  <c r="X71" i="4"/>
  <c r="I49" i="4"/>
  <c r="D30" i="4"/>
  <c r="W18" i="4"/>
  <c r="Y72" i="4"/>
  <c r="S60" i="4"/>
  <c r="Q47" i="4"/>
  <c r="AE52" i="4"/>
  <c r="F49" i="4"/>
  <c r="W12" i="4"/>
  <c r="I41" i="4"/>
  <c r="Q40" i="4"/>
  <c r="R69" i="4"/>
  <c r="B57" i="4"/>
  <c r="K59" i="4"/>
  <c r="F22" i="4"/>
  <c r="J32" i="4"/>
  <c r="H42" i="4"/>
  <c r="J38" i="4"/>
  <c r="G24" i="4"/>
  <c r="L19" i="4"/>
  <c r="AE17" i="4"/>
  <c r="O55" i="4"/>
  <c r="F34" i="4"/>
  <c r="G49" i="4"/>
  <c r="K42" i="4"/>
  <c r="Q73" i="4"/>
  <c r="D35" i="4"/>
  <c r="E38" i="4"/>
  <c r="Z57" i="4"/>
  <c r="J25" i="4"/>
  <c r="AA47" i="4"/>
  <c r="C8" i="4"/>
  <c r="D5" i="4"/>
  <c r="H69" i="4"/>
  <c r="L51" i="4"/>
  <c r="K44" i="4"/>
  <c r="R66" i="4"/>
  <c r="S37" i="4"/>
  <c r="B22" i="4"/>
  <c r="M33" i="4"/>
  <c r="M17" i="4"/>
  <c r="W59" i="4"/>
  <c r="D18" i="4"/>
  <c r="D19" i="4"/>
  <c r="AA70" i="4"/>
  <c r="G55" i="4"/>
  <c r="V46" i="4"/>
  <c r="I53" i="4"/>
  <c r="AE57" i="4"/>
  <c r="Q54" i="4"/>
  <c r="H53" i="4"/>
  <c r="H47" i="4"/>
  <c r="Q4" i="4"/>
  <c r="J26" i="4"/>
  <c r="W21" i="4"/>
  <c r="M37" i="4"/>
  <c r="AM21" i="4" l="1"/>
  <c r="AG47" i="4"/>
  <c r="AG53" i="4"/>
  <c r="AH53" i="4"/>
  <c r="AL46" i="4"/>
  <c r="AM59" i="4"/>
  <c r="AG69" i="4"/>
  <c r="AF34" i="4"/>
  <c r="AI34" i="4"/>
  <c r="AJ34" i="4" s="1"/>
  <c r="AG42" i="4"/>
  <c r="AI22" i="4"/>
  <c r="AJ22" i="4" s="1"/>
  <c r="AF22" i="4"/>
  <c r="AH41" i="4"/>
  <c r="AM12" i="4"/>
  <c r="AI49" i="4"/>
  <c r="AJ49" i="4" s="1"/>
  <c r="AF49" i="4"/>
  <c r="AM18" i="4"/>
  <c r="AH49" i="4"/>
  <c r="AN71" i="4"/>
  <c r="AF28" i="4"/>
  <c r="AI28" i="4"/>
  <c r="AJ28" i="4" s="1"/>
  <c r="AM43" i="4"/>
  <c r="AL8" i="4"/>
  <c r="AK23" i="4"/>
  <c r="AL14" i="4"/>
  <c r="AK28" i="4"/>
  <c r="AM32" i="4"/>
  <c r="AN39" i="4"/>
  <c r="AL52" i="4"/>
  <c r="AK22" i="4"/>
  <c r="AL35" i="4"/>
  <c r="AH24" i="4"/>
  <c r="AG7" i="4"/>
  <c r="AL28" i="4"/>
  <c r="AL32" i="4"/>
  <c r="AM50" i="4"/>
  <c r="AM30" i="4"/>
  <c r="AH35" i="4"/>
  <c r="AK73" i="4"/>
  <c r="AN67" i="4"/>
  <c r="AM46" i="4"/>
  <c r="AM64" i="4"/>
  <c r="AH18" i="4"/>
  <c r="AK14" i="4"/>
  <c r="AG52" i="4"/>
  <c r="AH55" i="4"/>
  <c r="AG60" i="4"/>
  <c r="AN26" i="4"/>
  <c r="AK21" i="4"/>
  <c r="AG34" i="4"/>
  <c r="AK29" i="4"/>
  <c r="AH46" i="4"/>
  <c r="AG66" i="4"/>
  <c r="AH13" i="4"/>
  <c r="AN40" i="4"/>
  <c r="AF55" i="4"/>
  <c r="AI55" i="4"/>
  <c r="AJ55" i="4" s="1"/>
  <c r="AF51" i="4"/>
  <c r="AI51" i="4"/>
  <c r="AJ51" i="4" s="1"/>
  <c r="AL50" i="4"/>
  <c r="AF71" i="4"/>
  <c r="AI71" i="4"/>
  <c r="AJ71" i="4" s="1"/>
  <c r="AM26" i="4"/>
  <c r="AK72" i="4"/>
  <c r="AF20" i="4"/>
  <c r="AI20" i="4"/>
  <c r="AJ20" i="4" s="1"/>
  <c r="AL31" i="4"/>
  <c r="AF11" i="4"/>
  <c r="AI11" i="4"/>
  <c r="AJ11" i="4" s="1"/>
  <c r="AK52" i="4"/>
  <c r="AH38" i="4"/>
  <c r="AF38" i="4"/>
  <c r="AI38" i="4"/>
  <c r="AJ38" i="4" s="1"/>
  <c r="AI12" i="4"/>
  <c r="AJ12" i="4" s="1"/>
  <c r="AF12" i="4"/>
  <c r="AH43" i="4"/>
  <c r="AG67" i="4"/>
  <c r="AF6" i="4"/>
  <c r="AI6" i="4"/>
  <c r="AJ6" i="4" s="1"/>
  <c r="AG48" i="4"/>
  <c r="AG21" i="4"/>
  <c r="AG38" i="4"/>
  <c r="AM7" i="4"/>
  <c r="AL54" i="4"/>
  <c r="AN17" i="4"/>
  <c r="AG28" i="4"/>
  <c r="AG64" i="4"/>
  <c r="AN70" i="4"/>
  <c r="AK31" i="4"/>
  <c r="AF41" i="4"/>
  <c r="AI41" i="4"/>
  <c r="AJ41" i="4" s="1"/>
  <c r="AK60" i="4"/>
  <c r="AL45" i="4"/>
  <c r="AH50" i="4"/>
  <c r="AG61" i="4"/>
  <c r="AK7" i="4"/>
  <c r="AK8" i="4"/>
  <c r="AM15" i="4"/>
  <c r="AK59" i="4"/>
  <c r="AF61" i="4"/>
  <c r="AI61" i="4"/>
  <c r="AJ61" i="4" s="1"/>
  <c r="AL27" i="4"/>
  <c r="AI19" i="4"/>
  <c r="AJ19" i="4" s="1"/>
  <c r="AF19" i="4"/>
  <c r="AN50" i="4"/>
  <c r="AI65" i="4"/>
  <c r="AJ65" i="4" s="1"/>
  <c r="AF65" i="4"/>
  <c r="AH14" i="4"/>
  <c r="AK49" i="4"/>
  <c r="AL56" i="4"/>
  <c r="AN33" i="4"/>
  <c r="AL60" i="4"/>
  <c r="AN28" i="4"/>
  <c r="AL24" i="4"/>
  <c r="AH62" i="4"/>
  <c r="AN35" i="4"/>
  <c r="AH31" i="4"/>
  <c r="AI69" i="4"/>
  <c r="AJ69" i="4" s="1"/>
  <c r="AF69" i="4"/>
  <c r="AK47" i="4"/>
  <c r="AK44" i="4"/>
  <c r="AL41" i="4"/>
  <c r="AG46" i="4"/>
  <c r="AH20" i="4"/>
  <c r="AN54" i="4"/>
  <c r="AM9" i="4"/>
  <c r="AH73" i="4"/>
  <c r="AK20" i="4"/>
  <c r="AM48" i="4"/>
  <c r="AF26" i="4"/>
  <c r="AI26" i="4"/>
  <c r="AJ26" i="4" s="1"/>
  <c r="AH28" i="4"/>
  <c r="AG36" i="4"/>
  <c r="AK62" i="4"/>
  <c r="AM72" i="4"/>
  <c r="AL42" i="4"/>
  <c r="AF7" i="4"/>
  <c r="AI7" i="4"/>
  <c r="AJ7" i="4" s="1"/>
  <c r="AH32" i="4"/>
  <c r="AL63" i="4"/>
  <c r="AG70" i="4"/>
  <c r="AN66" i="4"/>
  <c r="AG10" i="4"/>
  <c r="AG27" i="4"/>
  <c r="AH67" i="4"/>
  <c r="G79" i="4"/>
  <c r="AF4" i="4"/>
  <c r="G76" i="4"/>
  <c r="AI4" i="4"/>
  <c r="G80" i="4"/>
  <c r="G84" i="4"/>
  <c r="G77" i="4"/>
  <c r="G82" i="4"/>
  <c r="G85" i="4"/>
  <c r="G78" i="4"/>
  <c r="G81" i="4"/>
  <c r="G83" i="4"/>
  <c r="AG51" i="4"/>
  <c r="AI31" i="4"/>
  <c r="AJ31" i="4" s="1"/>
  <c r="AF31" i="4"/>
  <c r="AK32" i="4"/>
  <c r="AG55" i="4"/>
  <c r="AG68" i="4"/>
  <c r="AF30" i="4"/>
  <c r="AI30" i="4"/>
  <c r="AJ30" i="4" s="1"/>
  <c r="AG18" i="4"/>
  <c r="AL39" i="4"/>
  <c r="AK57" i="4"/>
  <c r="AM73" i="4"/>
  <c r="AG12" i="4"/>
  <c r="AN12" i="4"/>
  <c r="AN65" i="4"/>
  <c r="AN29" i="4"/>
  <c r="AH59" i="4"/>
  <c r="AK42" i="4"/>
  <c r="AN41" i="4"/>
  <c r="AH39" i="4"/>
  <c r="AI52" i="4"/>
  <c r="AJ52" i="4" s="1"/>
  <c r="AF52" i="4"/>
  <c r="AH25" i="4"/>
  <c r="AF37" i="4"/>
  <c r="AI37" i="4"/>
  <c r="AJ37" i="4" s="1"/>
  <c r="AI36" i="4"/>
  <c r="AJ36" i="4" s="1"/>
  <c r="AF36" i="4"/>
  <c r="AL69" i="4"/>
  <c r="AM62" i="4"/>
  <c r="AH16" i="4"/>
  <c r="AK13" i="4"/>
  <c r="AK15" i="4"/>
  <c r="AN13" i="4"/>
  <c r="AM24" i="4"/>
  <c r="AF45" i="4"/>
  <c r="AI45" i="4"/>
  <c r="AJ45" i="4" s="1"/>
  <c r="AN21" i="4"/>
  <c r="AH6" i="4"/>
  <c r="AK11" i="4"/>
  <c r="AG5" i="4"/>
  <c r="AH37" i="4"/>
  <c r="U88" i="4"/>
  <c r="AN4" i="4"/>
  <c r="U91" i="4"/>
  <c r="U89" i="4"/>
  <c r="U90" i="4"/>
  <c r="U92" i="4"/>
  <c r="AK61" i="4"/>
  <c r="AH27" i="4"/>
  <c r="AH7" i="4"/>
  <c r="AN31" i="4"/>
  <c r="AL68" i="4"/>
  <c r="AN7" i="4"/>
  <c r="AM66" i="4"/>
  <c r="AK38" i="4"/>
  <c r="AN34" i="4"/>
  <c r="AG62" i="4"/>
  <c r="AH8" i="4"/>
  <c r="AG54" i="4"/>
  <c r="AI57" i="4"/>
  <c r="AJ57" i="4" s="1"/>
  <c r="AF57" i="4"/>
  <c r="AH48" i="4"/>
  <c r="AG31" i="4"/>
  <c r="AL15" i="4"/>
  <c r="AN20" i="4"/>
  <c r="AM44" i="4"/>
  <c r="AG17" i="4"/>
  <c r="AM25" i="4"/>
  <c r="AL29" i="4"/>
  <c r="AN64" i="4"/>
  <c r="AL33" i="4"/>
  <c r="AL48" i="4"/>
  <c r="AM35" i="4"/>
  <c r="AG71" i="4"/>
  <c r="AI46" i="4"/>
  <c r="AJ46" i="4" s="1"/>
  <c r="AF46" i="4"/>
  <c r="AM67" i="4"/>
  <c r="AL72" i="4"/>
  <c r="AN37" i="4"/>
  <c r="AG24" i="4"/>
  <c r="AH40" i="4"/>
  <c r="AM6" i="4"/>
  <c r="AL10" i="4"/>
  <c r="AM41" i="4"/>
  <c r="AG59" i="4"/>
  <c r="AL44" i="4"/>
  <c r="AH71" i="4"/>
  <c r="AH23" i="4"/>
  <c r="AF50" i="4"/>
  <c r="AI50" i="4"/>
  <c r="AJ50" i="4" s="1"/>
  <c r="AI25" i="4"/>
  <c r="AJ25" i="4" s="1"/>
  <c r="AF25" i="4"/>
  <c r="AG65" i="4"/>
  <c r="AG50" i="4"/>
  <c r="AG39" i="4"/>
  <c r="AN49" i="4"/>
  <c r="AF60" i="4"/>
  <c r="AI60" i="4"/>
  <c r="AJ60" i="4" s="1"/>
  <c r="AM40" i="4"/>
  <c r="AM49" i="4"/>
  <c r="AH26" i="4"/>
  <c r="AF68" i="4"/>
  <c r="AI68" i="4"/>
  <c r="AJ68" i="4" s="1"/>
  <c r="AG6" i="4"/>
  <c r="AG8" i="4"/>
  <c r="AK12" i="4"/>
  <c r="AH69" i="4"/>
  <c r="AK67" i="4"/>
  <c r="AL7" i="4"/>
  <c r="AN23" i="4"/>
  <c r="AM33" i="4"/>
  <c r="AI72" i="4"/>
  <c r="AJ72" i="4" s="1"/>
  <c r="AF72" i="4"/>
  <c r="AN14" i="4"/>
  <c r="AI44" i="4"/>
  <c r="AJ44" i="4" s="1"/>
  <c r="AF44" i="4"/>
  <c r="AH64" i="4"/>
  <c r="AG13" i="4"/>
  <c r="AG63" i="4"/>
  <c r="AG33" i="4"/>
  <c r="AN47" i="4"/>
  <c r="AN32" i="4"/>
  <c r="AG32" i="4"/>
  <c r="AN19" i="4"/>
  <c r="AM68" i="4"/>
  <c r="AK66" i="4"/>
  <c r="M92" i="4"/>
  <c r="I92" i="4" s="1"/>
  <c r="M90" i="4"/>
  <c r="I90" i="4" s="1"/>
  <c r="AH4" i="4"/>
  <c r="M91" i="4"/>
  <c r="I91" i="4" s="1"/>
  <c r="M89" i="4"/>
  <c r="I89" i="4" s="1"/>
  <c r="M88" i="4"/>
  <c r="I88" i="4" s="1"/>
  <c r="AK70" i="4"/>
  <c r="AK51" i="4"/>
  <c r="AK63" i="4"/>
  <c r="AK16" i="4"/>
  <c r="AL62" i="4"/>
  <c r="AK55" i="4"/>
  <c r="AA82" i="4"/>
  <c r="AA80" i="4"/>
  <c r="AA84" i="4"/>
  <c r="AA85" i="4"/>
  <c r="AA78" i="4"/>
  <c r="AA81" i="4"/>
  <c r="AL4" i="4"/>
  <c r="AA83" i="4"/>
  <c r="AA76" i="4"/>
  <c r="AA77" i="4"/>
  <c r="AA79" i="4"/>
  <c r="AI5" i="4"/>
  <c r="AJ5" i="4" s="1"/>
  <c r="AF5" i="4"/>
  <c r="AK18" i="4"/>
  <c r="AN69" i="4"/>
  <c r="AG43" i="4"/>
  <c r="AK17" i="4"/>
  <c r="AH63" i="4"/>
  <c r="AN56" i="4"/>
  <c r="AN73" i="4"/>
  <c r="AF29" i="4"/>
  <c r="AI29" i="4"/>
  <c r="AJ29" i="4" s="1"/>
  <c r="AN30" i="4"/>
  <c r="AL73" i="4"/>
  <c r="AM17" i="4"/>
  <c r="AL40" i="4"/>
  <c r="AM51" i="4"/>
  <c r="U80" i="4"/>
  <c r="AK4" i="4"/>
  <c r="U78" i="4"/>
  <c r="U83" i="4"/>
  <c r="U81" i="4"/>
  <c r="U79" i="4"/>
  <c r="U77" i="4"/>
  <c r="U84" i="4"/>
  <c r="U76" i="4"/>
  <c r="U82" i="4"/>
  <c r="U85" i="4"/>
  <c r="AL6" i="4"/>
  <c r="AH44" i="4"/>
  <c r="AI56" i="4"/>
  <c r="AJ56" i="4" s="1"/>
  <c r="AF56" i="4"/>
  <c r="AK46" i="4"/>
  <c r="AL37" i="4"/>
  <c r="AN62" i="4"/>
  <c r="AK58" i="4"/>
  <c r="AH21" i="4"/>
  <c r="AG29" i="4"/>
  <c r="AM58" i="4"/>
  <c r="AN60" i="4"/>
  <c r="AI40" i="4"/>
  <c r="AJ40" i="4" s="1"/>
  <c r="AF40" i="4"/>
  <c r="AG44" i="4"/>
  <c r="AK27" i="4"/>
  <c r="AI59" i="4"/>
  <c r="AJ59" i="4" s="1"/>
  <c r="AF59" i="4"/>
  <c r="AN55" i="4"/>
  <c r="AM37" i="4"/>
  <c r="AM13" i="4"/>
  <c r="AF8" i="4"/>
  <c r="AI8" i="4"/>
  <c r="AJ8" i="4" s="1"/>
  <c r="AG14" i="4"/>
  <c r="AI70" i="4"/>
  <c r="AJ70" i="4" s="1"/>
  <c r="AF70" i="4"/>
  <c r="AL51" i="4"/>
  <c r="AK30" i="4"/>
  <c r="AL34" i="4"/>
  <c r="AG25" i="4"/>
  <c r="AN44" i="4"/>
  <c r="AM57" i="4"/>
  <c r="AG56" i="4"/>
  <c r="AL70" i="4"/>
  <c r="AK41" i="4"/>
  <c r="AG11" i="4"/>
  <c r="AH9" i="4"/>
  <c r="AN36" i="4"/>
  <c r="AH33" i="4"/>
  <c r="AF73" i="4"/>
  <c r="AI73" i="4"/>
  <c r="AJ73" i="4" s="1"/>
  <c r="AG30" i="4"/>
  <c r="AI58" i="4"/>
  <c r="AJ58" i="4" s="1"/>
  <c r="AF58" i="4"/>
  <c r="AN22" i="4"/>
  <c r="AN16" i="4"/>
  <c r="AM23" i="4"/>
  <c r="AK64" i="4"/>
  <c r="AI17" i="4"/>
  <c r="AJ17" i="4" s="1"/>
  <c r="AF17" i="4"/>
  <c r="AH61" i="4"/>
  <c r="AK39" i="4"/>
  <c r="AK65" i="4"/>
  <c r="AN8" i="4"/>
  <c r="AG35" i="4"/>
  <c r="AG15" i="4"/>
  <c r="AN63" i="4"/>
  <c r="AM70" i="4"/>
  <c r="AA90" i="4"/>
  <c r="AM4" i="4"/>
  <c r="AA89" i="4"/>
  <c r="AA92" i="4"/>
  <c r="AA91" i="4"/>
  <c r="AA88" i="4"/>
  <c r="AK56" i="4"/>
  <c r="AK45" i="4"/>
  <c r="AI23" i="4"/>
  <c r="AJ23" i="4" s="1"/>
  <c r="AF23" i="4"/>
  <c r="AM39" i="4"/>
  <c r="AK48" i="4"/>
  <c r="AN59" i="4"/>
  <c r="AN72" i="4"/>
  <c r="AM8" i="4"/>
  <c r="AL38" i="4"/>
  <c r="AM53" i="4"/>
  <c r="AL23" i="4"/>
  <c r="AM71" i="4"/>
  <c r="AN45" i="4"/>
  <c r="AM60" i="4"/>
  <c r="AL64" i="4"/>
  <c r="AH66" i="4"/>
  <c r="AG72" i="4"/>
  <c r="AK25" i="4"/>
  <c r="AM42" i="4"/>
  <c r="AH45" i="4"/>
  <c r="AL20" i="4"/>
  <c r="AF16" i="4"/>
  <c r="AI16" i="4"/>
  <c r="AJ16" i="4" s="1"/>
  <c r="AM65" i="4"/>
  <c r="AH56" i="4"/>
  <c r="AI66" i="4"/>
  <c r="AJ66" i="4" s="1"/>
  <c r="AF66" i="4"/>
  <c r="AF9" i="4"/>
  <c r="AI9" i="4"/>
  <c r="AJ9" i="4" s="1"/>
  <c r="AL58" i="4"/>
  <c r="AH58" i="4"/>
  <c r="AK54" i="4"/>
  <c r="AF32" i="4"/>
  <c r="AI32" i="4"/>
  <c r="AJ32" i="4" s="1"/>
  <c r="AK50" i="4"/>
  <c r="AL30" i="4"/>
  <c r="AM61" i="4"/>
  <c r="AI18" i="4"/>
  <c r="AJ18" i="4" s="1"/>
  <c r="AF18" i="4"/>
  <c r="AK36" i="4"/>
  <c r="AL13" i="4"/>
  <c r="AG9" i="4"/>
  <c r="AH11" i="4"/>
  <c r="AL61" i="4"/>
  <c r="AM31" i="4"/>
  <c r="AL59" i="4"/>
  <c r="AN15" i="4"/>
  <c r="AK26" i="4"/>
  <c r="AK69" i="4"/>
  <c r="AN6" i="4"/>
  <c r="AM11" i="4"/>
  <c r="AG16" i="4"/>
  <c r="AI39" i="4"/>
  <c r="AJ39" i="4" s="1"/>
  <c r="AF39" i="4"/>
  <c r="AF35" i="4"/>
  <c r="AI35" i="4"/>
  <c r="AJ35" i="4" s="1"/>
  <c r="AM47" i="4"/>
  <c r="AN18" i="4"/>
  <c r="AI63" i="4"/>
  <c r="AJ63" i="4" s="1"/>
  <c r="AF63" i="4"/>
  <c r="AH60" i="4"/>
  <c r="AK35" i="4"/>
  <c r="AF53" i="4"/>
  <c r="AI53" i="4"/>
  <c r="AJ53" i="4" s="1"/>
  <c r="AK71" i="4"/>
  <c r="AI48" i="4"/>
  <c r="AJ48" i="4" s="1"/>
  <c r="AF48" i="4"/>
  <c r="AH72" i="4"/>
  <c r="AN51" i="4"/>
  <c r="AG20" i="4"/>
  <c r="AF47" i="4"/>
  <c r="AI47" i="4"/>
  <c r="AJ47" i="4" s="1"/>
  <c r="AH47" i="4"/>
  <c r="AL22" i="4"/>
  <c r="AN9" i="4"/>
  <c r="AM29" i="4"/>
  <c r="AM36" i="4"/>
  <c r="AL12" i="4"/>
  <c r="AL17" i="4"/>
  <c r="AH17" i="4"/>
  <c r="AN43" i="4"/>
  <c r="AN61" i="4"/>
  <c r="AG49" i="4"/>
  <c r="AN24" i="4"/>
  <c r="AM14" i="4"/>
  <c r="AH42" i="4"/>
  <c r="AG26" i="4"/>
  <c r="AL49" i="4"/>
  <c r="AM56" i="4"/>
  <c r="AM19" i="4"/>
  <c r="AN25" i="4"/>
  <c r="AG58" i="4"/>
  <c r="AL67" i="4"/>
  <c r="AH5" i="4"/>
  <c r="AH12" i="4"/>
  <c r="AK24" i="4"/>
  <c r="AI43" i="4"/>
  <c r="AJ43" i="4" s="1"/>
  <c r="AF43" i="4"/>
  <c r="AG57" i="4"/>
  <c r="AM52" i="4"/>
  <c r="AN10" i="4"/>
  <c r="AM45" i="4"/>
  <c r="AN38" i="4"/>
  <c r="AM16" i="4"/>
  <c r="AH51" i="4"/>
  <c r="AI54" i="4"/>
  <c r="AJ54" i="4" s="1"/>
  <c r="AF54" i="4"/>
  <c r="AG41" i="4"/>
  <c r="AM34" i="4"/>
  <c r="AM69" i="4"/>
  <c r="AN48" i="4"/>
  <c r="AH70" i="4"/>
  <c r="AK43" i="4"/>
  <c r="AK53" i="4"/>
  <c r="AL53" i="4"/>
  <c r="AH15" i="4"/>
  <c r="AK34" i="4"/>
  <c r="AL16" i="4"/>
  <c r="AK33" i="4"/>
  <c r="AN5" i="4"/>
  <c r="AM54" i="4"/>
  <c r="AN68" i="4"/>
  <c r="AN27" i="4"/>
  <c r="AL5" i="4"/>
  <c r="AG73" i="4"/>
  <c r="AM10" i="4"/>
  <c r="AF62" i="4"/>
  <c r="AI62" i="4"/>
  <c r="AJ62" i="4" s="1"/>
  <c r="AL36" i="4"/>
  <c r="AL66" i="4"/>
  <c r="AI15" i="4"/>
  <c r="AJ15" i="4" s="1"/>
  <c r="AF15" i="4"/>
  <c r="AH22" i="4"/>
  <c r="AN53" i="4"/>
  <c r="AF13" i="4"/>
  <c r="AI13" i="4"/>
  <c r="AJ13" i="4" s="1"/>
  <c r="AL19" i="4"/>
  <c r="AN42" i="4"/>
  <c r="AK68" i="4"/>
  <c r="AN46" i="4"/>
  <c r="AG37" i="4"/>
  <c r="AM27" i="4"/>
  <c r="AG40" i="4"/>
  <c r="AL18" i="4"/>
  <c r="AG19" i="4"/>
  <c r="AG22" i="4"/>
  <c r="AG23" i="4"/>
  <c r="AH54" i="4"/>
  <c r="AL43" i="4"/>
  <c r="AK6" i="4"/>
  <c r="AL9" i="4"/>
  <c r="AM63" i="4"/>
  <c r="AL26" i="4"/>
  <c r="AF67" i="4"/>
  <c r="AI67" i="4"/>
  <c r="AJ67" i="4" s="1"/>
  <c r="AK9" i="4"/>
  <c r="AL21" i="4"/>
  <c r="AK37" i="4"/>
  <c r="AI10" i="4"/>
  <c r="AJ10" i="4" s="1"/>
  <c r="AF10" i="4"/>
  <c r="AN57" i="4"/>
  <c r="AM22" i="4"/>
  <c r="AH36" i="4"/>
  <c r="AM38" i="4"/>
  <c r="AH65" i="4"/>
  <c r="AH10" i="4"/>
  <c r="AK40" i="4"/>
  <c r="AH29" i="4"/>
  <c r="AN11" i="4"/>
  <c r="AH68" i="4"/>
  <c r="AL71" i="4"/>
  <c r="AI42" i="4"/>
  <c r="AJ42" i="4" s="1"/>
  <c r="AF42" i="4"/>
  <c r="AN58" i="4"/>
  <c r="AF33" i="4"/>
  <c r="AI33" i="4"/>
  <c r="AJ33" i="4" s="1"/>
  <c r="AM5" i="4"/>
  <c r="AH30" i="4"/>
  <c r="AM55" i="4"/>
  <c r="AM20" i="4"/>
  <c r="AH19" i="4"/>
  <c r="M81" i="4"/>
  <c r="M77" i="4"/>
  <c r="M80" i="4"/>
  <c r="M76" i="4"/>
  <c r="M78" i="4"/>
  <c r="M85" i="4"/>
  <c r="AG4" i="4"/>
  <c r="M79" i="4"/>
  <c r="M83" i="4"/>
  <c r="M84" i="4"/>
  <c r="M82" i="4"/>
  <c r="AK19" i="4"/>
  <c r="AK5" i="4"/>
  <c r="AL55" i="4"/>
  <c r="AI64" i="4"/>
  <c r="AJ64" i="4" s="1"/>
  <c r="AF64" i="4"/>
  <c r="AH52" i="4"/>
  <c r="AF27" i="4"/>
  <c r="AI27" i="4"/>
  <c r="AJ27" i="4" s="1"/>
  <c r="AN52" i="4"/>
  <c r="AL47" i="4"/>
  <c r="AH34" i="4"/>
  <c r="AI24" i="4"/>
  <c r="AJ24" i="4" s="1"/>
  <c r="AF24" i="4"/>
  <c r="AL25" i="4"/>
  <c r="AL11" i="4"/>
  <c r="AG45" i="4"/>
  <c r="AI14" i="4"/>
  <c r="AJ14" i="4" s="1"/>
  <c r="AF14" i="4"/>
  <c r="AM28" i="4"/>
  <c r="AL57" i="4"/>
  <c r="AF21" i="4"/>
  <c r="AI21" i="4"/>
  <c r="AJ21" i="4" s="1"/>
  <c r="AH57" i="4"/>
  <c r="AK10" i="4"/>
  <c r="AL65" i="4"/>
  <c r="I84" i="4" l="1"/>
  <c r="I79" i="4"/>
  <c r="I77" i="4"/>
  <c r="I83" i="4"/>
  <c r="I78" i="4"/>
  <c r="I81" i="4"/>
  <c r="W91" i="4"/>
  <c r="W90" i="4"/>
  <c r="Q82" i="4"/>
  <c r="Q79" i="4"/>
  <c r="W76" i="4"/>
  <c r="W78" i="4"/>
  <c r="W82" i="4"/>
  <c r="Q92" i="4"/>
  <c r="C81" i="4"/>
  <c r="C77" i="4"/>
  <c r="C76" i="4"/>
  <c r="I76" i="4"/>
  <c r="W92" i="4"/>
  <c r="Q76" i="4"/>
  <c r="Q81" i="4"/>
  <c r="Q80" i="4"/>
  <c r="W83" i="4"/>
  <c r="W85" i="4"/>
  <c r="Q90" i="4"/>
  <c r="Q88" i="4"/>
  <c r="C78" i="4"/>
  <c r="C84" i="4"/>
  <c r="I82" i="4"/>
  <c r="I80" i="4"/>
  <c r="W89" i="4"/>
  <c r="Q84" i="4"/>
  <c r="Q83" i="4"/>
  <c r="W79" i="4"/>
  <c r="W84" i="4"/>
  <c r="Q89" i="4"/>
  <c r="C85" i="4"/>
  <c r="C80" i="4"/>
  <c r="C79" i="4"/>
  <c r="I85" i="4"/>
  <c r="W88" i="4"/>
  <c r="Q85" i="4"/>
  <c r="Q77" i="4"/>
  <c r="Q78" i="4"/>
  <c r="W77" i="4"/>
  <c r="W81" i="4"/>
  <c r="W80" i="4"/>
  <c r="Q91" i="4"/>
  <c r="C83" i="4"/>
  <c r="C82" i="4"/>
  <c r="G90" i="4"/>
  <c r="C90" i="4" s="1"/>
  <c r="G88" i="4"/>
  <c r="C88" i="4" s="1"/>
  <c r="G89" i="4"/>
  <c r="C89" i="4" s="1"/>
  <c r="AJ4" i="4"/>
  <c r="G92" i="4"/>
  <c r="C92" i="4" s="1"/>
  <c r="G91" i="4"/>
  <c r="C91" i="4" s="1"/>
</calcChain>
</file>

<file path=xl/sharedStrings.xml><?xml version="1.0" encoding="utf-8"?>
<sst xmlns="http://schemas.openxmlformats.org/spreadsheetml/2006/main" count="6099" uniqueCount="203">
  <si>
    <t>Most Runs In Boundaries</t>
  </si>
  <si>
    <t>Highest Average</t>
  </si>
  <si>
    <t>Fastest Run Scorers</t>
  </si>
  <si>
    <t>Leading Wicket Takers</t>
  </si>
  <si>
    <t>Best Average</t>
  </si>
  <si>
    <t>Best Economy Rate</t>
  </si>
  <si>
    <t>RO</t>
  </si>
  <si>
    <t>St</t>
  </si>
  <si>
    <t>C</t>
  </si>
  <si>
    <t>5WI</t>
  </si>
  <si>
    <t>S/R</t>
  </si>
  <si>
    <t>AVG</t>
  </si>
  <si>
    <t>BB</t>
  </si>
  <si>
    <t>W</t>
  </si>
  <si>
    <t>R</t>
  </si>
  <si>
    <t>M</t>
  </si>
  <si>
    <t>O</t>
  </si>
  <si>
    <t>0s</t>
  </si>
  <si>
    <t>100s</t>
  </si>
  <si>
    <t>50s</t>
  </si>
  <si>
    <t>HS</t>
  </si>
  <si>
    <t>Runs</t>
  </si>
  <si>
    <t>N.O.</t>
  </si>
  <si>
    <t>Inn</t>
  </si>
  <si>
    <t>FIELDING</t>
  </si>
  <si>
    <t>BOWLING</t>
  </si>
  <si>
    <t>BATTING</t>
  </si>
  <si>
    <t>Conversion rate (50&gt;100)</t>
  </si>
  <si>
    <t>% of 6s in total boundaries</t>
  </si>
  <si>
    <t>Runs scored in boundaries</t>
  </si>
  <si>
    <t>Average after</t>
  </si>
  <si>
    <t>Catches per match</t>
  </si>
  <si>
    <t>Other Stats</t>
  </si>
  <si>
    <t>retired hurt</t>
  </si>
  <si>
    <t>Other</t>
  </si>
  <si>
    <t>Stumped</t>
  </si>
  <si>
    <t>Run Out</t>
  </si>
  <si>
    <t>LBW</t>
  </si>
  <si>
    <t>Bowled</t>
  </si>
  <si>
    <t>Caught Outfield</t>
  </si>
  <si>
    <t>Caught Infield</t>
  </si>
  <si>
    <t>Caught WK/Slips</t>
  </si>
  <si>
    <t>not out</t>
  </si>
  <si>
    <t>Dismissal Breakdown</t>
  </si>
  <si>
    <t>11</t>
  </si>
  <si>
    <t>10</t>
  </si>
  <si>
    <t>9</t>
  </si>
  <si>
    <t>8</t>
  </si>
  <si>
    <t>Fielding Stats</t>
  </si>
  <si>
    <t>7</t>
  </si>
  <si>
    <t>6</t>
  </si>
  <si>
    <t>5</t>
  </si>
  <si>
    <t>4</t>
  </si>
  <si>
    <t>Bowling Stats</t>
  </si>
  <si>
    <t>3</t>
  </si>
  <si>
    <t>1-2</t>
  </si>
  <si>
    <t>Pos</t>
  </si>
  <si>
    <t>w</t>
  </si>
  <si>
    <t>nb</t>
  </si>
  <si>
    <t>B/F</t>
  </si>
  <si>
    <t>*</t>
  </si>
  <si>
    <t>Batting Position</t>
  </si>
  <si>
    <t>Batting Stats</t>
  </si>
  <si>
    <t>Fielding</t>
  </si>
  <si>
    <t>Bowling</t>
  </si>
  <si>
    <t>Batting</t>
  </si>
  <si>
    <t>Ducks | Golden ducks</t>
  </si>
  <si>
    <t>No balls | Wides</t>
  </si>
  <si>
    <t>Leading Run Scorers</t>
  </si>
  <si>
    <t>BANGOR CRICKET CLUB - INDIVIDUAL PERFORMANCE DETAILS</t>
  </si>
  <si>
    <t>INN</t>
  </si>
  <si>
    <t>RUNS</t>
  </si>
  <si>
    <t>ECO</t>
  </si>
  <si>
    <t>Best Strike Rate</t>
  </si>
  <si>
    <t>How Out</t>
  </si>
  <si>
    <t>NO</t>
  </si>
  <si>
    <t>Opponent, Venue &amp; Date</t>
  </si>
  <si>
    <t>SEASON  2021</t>
  </si>
  <si>
    <t>JOSH BATES</t>
  </si>
  <si>
    <t>BEN ESCOTT</t>
  </si>
  <si>
    <t>JAMES GRIFFIN</t>
  </si>
  <si>
    <t>ADAM McCUSKER</t>
  </si>
  <si>
    <t>MICHAEL MARTIN</t>
  </si>
  <si>
    <t>JAMES PATTERSON</t>
  </si>
  <si>
    <t>GEORGE PRINCE</t>
  </si>
  <si>
    <t>CHRIS PYPER</t>
  </si>
  <si>
    <t>WILL SIMPSON</t>
  </si>
  <si>
    <t>TAJ ONYEKWELU</t>
  </si>
  <si>
    <t>CHRIS WALTON</t>
  </si>
  <si>
    <t>ARMAGH (A) - 0805</t>
  </si>
  <si>
    <t>PADDY ENGLISH</t>
  </si>
  <si>
    <t>RICKY McLARNON</t>
  </si>
  <si>
    <t>KRIS KING</t>
  </si>
  <si>
    <t>MARK NIXON</t>
  </si>
  <si>
    <t>DONACLONEY MILL (H) - 1505</t>
  </si>
  <si>
    <t>TEMPLEPATRICK (H) - 1605</t>
  </si>
  <si>
    <t>MICHAEL SKELLY</t>
  </si>
  <si>
    <t>STEPHEN SKELLY</t>
  </si>
  <si>
    <t>MARK ENGLISH</t>
  </si>
  <si>
    <t>CALLUM HOUSTOUN</t>
  </si>
  <si>
    <t>PAUL HOUSTOUN</t>
  </si>
  <si>
    <t>CONNOR COX</t>
  </si>
  <si>
    <t>JONATHAN KEENAN</t>
  </si>
  <si>
    <t>JOE SHILLAKER</t>
  </si>
  <si>
    <t>IAN FLETCHER</t>
  </si>
  <si>
    <t>STEPHEN CUMPER</t>
  </si>
  <si>
    <t>ROSS GARRETT</t>
  </si>
  <si>
    <t>JOSH WALKER</t>
  </si>
  <si>
    <t>MATTHEW PITTS</t>
  </si>
  <si>
    <t>ANDY HARE</t>
  </si>
  <si>
    <t>TOM IRWIN</t>
  </si>
  <si>
    <t>JACK IRWIN</t>
  </si>
  <si>
    <t>ADAM HILL</t>
  </si>
  <si>
    <t>MORGAN PAULIN</t>
  </si>
  <si>
    <t>OWEN AICKEN</t>
  </si>
  <si>
    <t>PADDY McMILLAN</t>
  </si>
  <si>
    <t>ANDY PYPER</t>
  </si>
  <si>
    <t>CARRICKFERGUS III (A) - 1605</t>
  </si>
  <si>
    <t>WOODVALE III (A) - 1605</t>
  </si>
  <si>
    <t>DERRIAGHY (H) - 2205</t>
  </si>
  <si>
    <t>INSTONIANS IV (A) - 2205</t>
  </si>
  <si>
    <t>SAM McMILLAN</t>
  </si>
  <si>
    <t>INSTONIANS IV (H) - 2905</t>
  </si>
  <si>
    <t>STUART JOHNSTONE</t>
  </si>
  <si>
    <t>SAINTFIELD (A) - 2905</t>
  </si>
  <si>
    <t>CSNI III (A) - 2905</t>
  </si>
  <si>
    <t>CALLUM McDAID</t>
  </si>
  <si>
    <t>CREGAGH (H) - 0506</t>
  </si>
  <si>
    <t>DONAGHADEE II (H) - 0606</t>
  </si>
  <si>
    <t>CREGAGH II (A) - 0506</t>
  </si>
  <si>
    <t>DANNY YOUNG</t>
  </si>
  <si>
    <t>IAIN CHAPMAN</t>
  </si>
  <si>
    <t>MAX ESCOTT</t>
  </si>
  <si>
    <t>MOAZZAM MUHAMMED</t>
  </si>
  <si>
    <t>LURGAN II (H) - 1206</t>
  </si>
  <si>
    <t>CLIFTONVILLE ACADEMY (A) - 1206</t>
  </si>
  <si>
    <t>TEMPLEPATRICK (A) - 1306</t>
  </si>
  <si>
    <t>WARREN GOLDTHORPE</t>
  </si>
  <si>
    <t>DECLAN HORROX</t>
  </si>
  <si>
    <t>GARETH MILLAR</t>
  </si>
  <si>
    <t>ALLEN COX</t>
  </si>
  <si>
    <t>DRUMANESS SK III (H) - 1306</t>
  </si>
  <si>
    <t>BEN LAW</t>
  </si>
  <si>
    <t>PETER McILWAINE</t>
  </si>
  <si>
    <t>CARTER McCORMICK</t>
  </si>
  <si>
    <t>ADAM SMITH</t>
  </si>
  <si>
    <t>TOM NUTTALL</t>
  </si>
  <si>
    <t>DONACLONEY MILL II (A) - 1206</t>
  </si>
  <si>
    <t>CHRIS ESCOTT</t>
  </si>
  <si>
    <t>DRUMANESS SK III (A) - 2006</t>
  </si>
  <si>
    <t>CLIFTONVILLE ACADEMY (A) - 1906</t>
  </si>
  <si>
    <t>ADAM SIMMONITE</t>
  </si>
  <si>
    <t>ZACH KERR</t>
  </si>
  <si>
    <t>WOODVALE III (H) - 1906</t>
  </si>
  <si>
    <t>WOODVALE III (H) - 1905</t>
  </si>
  <si>
    <t>INSTONIANS IV (H) - 2606</t>
  </si>
  <si>
    <t>BALLYMENA (A) - 2606</t>
  </si>
  <si>
    <t>ROSS MILLER</t>
  </si>
  <si>
    <t>WARINGSTOWN IV (H) - 2706</t>
  </si>
  <si>
    <t>THOMAS SPEERS</t>
  </si>
  <si>
    <t>TEMPLEPATRICK II (H) - 2606</t>
  </si>
  <si>
    <t>CARRICKFERGUS III (A) - 2706</t>
  </si>
  <si>
    <t>TEMPLEPATRICK II (A) - 0107</t>
  </si>
  <si>
    <t>THOMAS BOYD</t>
  </si>
  <si>
    <t>MUCKAMORE III (H) - 0307</t>
  </si>
  <si>
    <t>DONACLONEY MILL III (A) - 0307</t>
  </si>
  <si>
    <t>MUCKAMORE (A) - 0407</t>
  </si>
  <si>
    <t>ARMAGH (H) - 1007</t>
  </si>
  <si>
    <t>OLIVER STEPHENSON</t>
  </si>
  <si>
    <t>CSNI IV (A) - 1007</t>
  </si>
  <si>
    <t>JASON BEATTIE</t>
  </si>
  <si>
    <t>ARMAGH IV (A) - 1007</t>
  </si>
  <si>
    <t>DONACLONEY MILL (A) - 1707</t>
  </si>
  <si>
    <t>INSTONIANS III (H) - 1707</t>
  </si>
  <si>
    <t>CSNI III (H) - 1807</t>
  </si>
  <si>
    <t>CARRICKFERGUS III (H) - 1807</t>
  </si>
  <si>
    <t>MARK MONTGOMERY</t>
  </si>
  <si>
    <t>LISBURN III (A) - 2307</t>
  </si>
  <si>
    <t>JONNY PARKER</t>
  </si>
  <si>
    <t>DERRIAGHY (A) - 2407</t>
  </si>
  <si>
    <t>15*</t>
  </si>
  <si>
    <t>NEIL BATES</t>
  </si>
  <si>
    <t>VICTORIA III (H) - 2407</t>
  </si>
  <si>
    <t>SAINTFIELD (H) - 3107</t>
  </si>
  <si>
    <t>ARDS II (H) - 0108</t>
  </si>
  <si>
    <t>MUCKAMORE (H) - 1408</t>
  </si>
  <si>
    <t>NORTH DOWN IV (A) - 1408</t>
  </si>
  <si>
    <t>CSNI III (A) - 1408</t>
  </si>
  <si>
    <t>JAMIE SCATES-VEALE</t>
  </si>
  <si>
    <t>CREGAGH II (H) - 1508</t>
  </si>
  <si>
    <t>LURGAN II (A) - 1808</t>
  </si>
  <si>
    <t>LAURELVALE II (H) - 2208</t>
  </si>
  <si>
    <t>MUCKAMORE III (A) - 2308</t>
  </si>
  <si>
    <t>CREGAGH (A) - 2208</t>
  </si>
  <si>
    <t>CLIFTONVILLE ACADEMY (H) - 2808</t>
  </si>
  <si>
    <t>LISBURN III (H) - 2808</t>
  </si>
  <si>
    <t>INSTONIANS III (A) - 2708</t>
  </si>
  <si>
    <t>DUNDRUM III (H) - 2908</t>
  </si>
  <si>
    <t>DONACLONEY MILL III (H) - 0109</t>
  </si>
  <si>
    <t>TEMPLEPATRICK (H) - 0309</t>
  </si>
  <si>
    <t>BALLYMENA (H) - 0409</t>
  </si>
  <si>
    <t>DONAGHADEE II (A) - 0409</t>
  </si>
  <si>
    <t>CSNI IV (H) - 0509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</si>
</sst>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;;;"/>
    <numFmt numFmtId="165" formatCode="#;;\-"/>
    <numFmt numFmtId="166" formatCode="0.00;;\-"/>
    <numFmt numFmtId="167" formatCode="General;;\-"/>
    <numFmt numFmtId="168" formatCode="#%;;\-"/>
    <numFmt numFmtId="169" formatCode="General;;"/>
  </numFmts>
  <fonts count="40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8"/>
      <name val="Verdana"/>
      <family val="2"/>
    </font>
    <font>
      <u/>
      <sz val="11"/>
      <color theme="11"/>
      <name val="Calibri"/>
      <family val="2"/>
      <scheme val="minor"/>
    </font>
    <font>
      <sz val="10"/>
      <color theme="9" tint="-0.249977111117893"/>
      <name val="Arial"/>
      <family val="2"/>
    </font>
    <font>
      <b/>
      <sz val="14"/>
      <color rgb="FFFFFFFF"/>
      <name val="Avenir Next Condensed Regular"/>
    </font>
    <font>
      <sz val="14"/>
      <color rgb="FFFFFFFF"/>
      <name val="Avenir Next Condensed Regular"/>
    </font>
    <font>
      <b/>
      <sz val="12"/>
      <color rgb="FFFFFF00"/>
      <name val="Avenir Next Condensed Regular"/>
    </font>
    <font>
      <b/>
      <sz val="10"/>
      <name val="Avenir Next Condensed Regular"/>
    </font>
    <font>
      <sz val="10"/>
      <name val="Avenir Next Condensed Regular"/>
    </font>
    <font>
      <b/>
      <sz val="8"/>
      <color rgb="FFFFFF00"/>
      <name val="Avenir Next Condensed Regular"/>
    </font>
    <font>
      <b/>
      <sz val="12"/>
      <color indexed="13"/>
      <name val="Avenir Next Condensed Regular"/>
    </font>
    <font>
      <sz val="12"/>
      <color indexed="13"/>
      <name val="Avenir Next Condensed Regular"/>
    </font>
    <font>
      <sz val="12"/>
      <color rgb="FF000090"/>
      <name val="Avenir Next Condensed Regular"/>
    </font>
    <font>
      <b/>
      <sz val="12"/>
      <color rgb="FFC00000"/>
      <name val="Avenir Next Condensed Regular"/>
    </font>
    <font>
      <sz val="12"/>
      <name val="Avenir Next Condensed Regular"/>
    </font>
    <font>
      <b/>
      <sz val="16"/>
      <color indexed="13"/>
      <name val="Avenir Next Condensed Regular"/>
    </font>
    <font>
      <b/>
      <sz val="16"/>
      <color theme="1"/>
      <name val="Avenir Next Condensed Regular"/>
    </font>
    <font>
      <b/>
      <sz val="12"/>
      <color rgb="FF00B0F0"/>
      <name val="Avenir Next Condensed Regular"/>
    </font>
    <font>
      <b/>
      <sz val="12"/>
      <color rgb="FF00B050"/>
      <name val="Avenir Next Condensed Regular"/>
    </font>
    <font>
      <b/>
      <sz val="12"/>
      <color rgb="FFFF0000"/>
      <name val="Avenir Next Condensed Regular"/>
    </font>
    <font>
      <b/>
      <sz val="12"/>
      <color theme="9" tint="-0.499984740745262"/>
      <name val="Avenir Next Condensed Regular"/>
    </font>
    <font>
      <b/>
      <sz val="12"/>
      <name val="Avenir Next Condensed Regular"/>
    </font>
    <font>
      <b/>
      <sz val="10"/>
      <color rgb="FFC00000"/>
      <name val="Avenir Next Condensed Regular"/>
    </font>
    <font>
      <b/>
      <sz val="10"/>
      <color rgb="FFFFFF00"/>
      <name val="Avenir Next Condensed Regular"/>
    </font>
    <font>
      <sz val="8"/>
      <color rgb="FFFFFF00"/>
      <name val="Avenir Next Condensed Regular"/>
    </font>
    <font>
      <sz val="10"/>
      <color rgb="FF001355"/>
      <name val="Avenir Next Condensed Regular"/>
    </font>
    <font>
      <sz val="10"/>
      <color rgb="FF001355"/>
      <name val="Arial"/>
      <family val="2"/>
    </font>
    <font>
      <b/>
      <sz val="11"/>
      <color theme="1"/>
      <name val="Calibri"/>
      <family val="2"/>
      <scheme val="minor"/>
    </font>
    <font>
      <sz val="8"/>
      <color rgb="FF001355"/>
      <name val="Avenir Next Condensed Regular"/>
    </font>
    <font>
      <sz val="10"/>
      <color rgb="FF000090"/>
      <name val="Avenir Next Condensed Regular"/>
    </font>
    <font>
      <sz val="8"/>
      <name val="Calibri"/>
      <family val="2"/>
      <scheme val="minor"/>
    </font>
    <font>
      <b/>
      <sz val="12"/>
      <color rgb="FF0070C0"/>
      <name val="Avenir Next Condensed Regular"/>
    </font>
    <font>
      <b/>
      <sz val="12"/>
      <color theme="9" tint="-0.249977111117893"/>
      <name val="Avenir Next Condensed Regular"/>
    </font>
  </fonts>
  <fills count="4">
    <fill>
      <patternFill patternType="none"/>
    </fill>
    <fill>
      <patternFill patternType="gray125"/>
    </fill>
    <fill>
      <patternFill patternType="solid">
        <fgColor rgb="FF001355"/>
        <bgColor indexed="64"/>
      </patternFill>
    </fill>
    <fill>
      <patternFill patternType="solid">
        <fgColor rgb="FF001355"/>
        <bgColor indexed="18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1355"/>
      </left>
      <right style="thin">
        <color rgb="FF001355"/>
      </right>
      <top style="thin">
        <color rgb="FF001355"/>
      </top>
      <bottom style="thin">
        <color rgb="FF001355"/>
      </bottom>
      <diagonal/>
    </border>
    <border>
      <left style="thin">
        <color rgb="FF001355"/>
      </left>
      <right/>
      <top style="thin">
        <color rgb="FF001355"/>
      </top>
      <bottom style="thin">
        <color rgb="FF001355"/>
      </bottom>
      <diagonal/>
    </border>
    <border>
      <left/>
      <right style="thin">
        <color rgb="FF001355"/>
      </right>
      <top style="thin">
        <color rgb="FF001355"/>
      </top>
      <bottom style="thin">
        <color rgb="FF001355"/>
      </bottom>
      <diagonal/>
    </border>
    <border>
      <left style="thin">
        <color rgb="FF001355"/>
      </left>
      <right style="thin">
        <color rgb="FF001355"/>
      </right>
      <top/>
      <bottom/>
      <diagonal/>
    </border>
    <border>
      <left style="thin">
        <color rgb="FF001355"/>
      </left>
      <right style="thin">
        <color rgb="FF001355"/>
      </right>
      <top style="thin">
        <color rgb="FF001355"/>
      </top>
      <bottom/>
      <diagonal/>
    </border>
    <border>
      <left/>
      <right/>
      <top/>
      <bottom style="thin">
        <color rgb="FF001355"/>
      </bottom>
      <diagonal/>
    </border>
  </borders>
  <cellStyleXfs count="32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61">
    <xf numFmtId="0" fontId="0" fillId="0" borderId="0" xfId="0"/>
    <xf numFmtId="0" fontId="1" fillId="0" borderId="0" xfId="2" applyProtection="1">
      <protection locked="0"/>
    </xf>
    <xf numFmtId="0" fontId="1" fillId="0" borderId="0" xfId="2" applyAlignment="1" applyProtection="1">
      <alignment horizontal="center"/>
      <protection locked="0"/>
    </xf>
    <xf numFmtId="2" fontId="1" fillId="0" borderId="0" xfId="2" applyNumberFormat="1" applyAlignment="1" applyProtection="1">
      <alignment horizontal="center"/>
      <protection locked="0"/>
    </xf>
    <xf numFmtId="0" fontId="1" fillId="0" borderId="0" xfId="2" applyNumberFormat="1" applyProtection="1">
      <protection locked="0"/>
    </xf>
    <xf numFmtId="0" fontId="1" fillId="0" borderId="0" xfId="2" applyNumberFormat="1" applyAlignment="1" applyProtection="1">
      <alignment horizontal="center"/>
      <protection locked="0"/>
    </xf>
    <xf numFmtId="0" fontId="1" fillId="0" borderId="0" xfId="2" applyAlignment="1" applyProtection="1">
      <alignment horizontal="right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NumberFormat="1" applyFont="1" applyBorder="1" applyAlignment="1" applyProtection="1">
      <protection hidden="1"/>
    </xf>
    <xf numFmtId="0" fontId="1" fillId="0" borderId="0" xfId="2" applyFont="1" applyBorder="1" applyAlignment="1" applyProtection="1">
      <alignment horizontal="center"/>
      <protection locked="0"/>
    </xf>
    <xf numFmtId="0" fontId="1" fillId="0" borderId="6" xfId="2" applyBorder="1" applyAlignment="1" applyProtection="1">
      <alignment horizontal="center"/>
      <protection locked="0"/>
    </xf>
    <xf numFmtId="0" fontId="3" fillId="0" borderId="0" xfId="2" applyFont="1" applyBorder="1" applyAlignment="1" applyProtection="1">
      <protection locked="0"/>
    </xf>
    <xf numFmtId="164" fontId="1" fillId="0" borderId="0" xfId="2" applyNumberFormat="1" applyProtection="1">
      <protection hidden="1"/>
    </xf>
    <xf numFmtId="0" fontId="3" fillId="0" borderId="0" xfId="2" applyFont="1" applyBorder="1" applyAlignment="1" applyProtection="1">
      <alignment horizontal="center"/>
      <protection locked="0"/>
    </xf>
    <xf numFmtId="0" fontId="3" fillId="0" borderId="0" xfId="2" applyFont="1" applyAlignment="1" applyProtection="1">
      <alignment horizontal="center"/>
      <protection locked="0"/>
    </xf>
    <xf numFmtId="0" fontId="1" fillId="0" borderId="0" xfId="2" applyBorder="1" applyProtection="1">
      <protection locked="0"/>
    </xf>
    <xf numFmtId="0" fontId="1" fillId="0" borderId="0" xfId="2" applyNumberFormat="1" applyBorder="1" applyAlignment="1" applyProtection="1">
      <alignment horizontal="left"/>
      <protection locked="0"/>
    </xf>
    <xf numFmtId="0" fontId="1" fillId="0" borderId="0" xfId="2" applyNumberFormat="1" applyBorder="1" applyAlignment="1" applyProtection="1">
      <protection locked="0"/>
    </xf>
    <xf numFmtId="0" fontId="7" fillId="0" borderId="0" xfId="2" applyNumberFormat="1" applyFont="1" applyBorder="1" applyAlignment="1" applyProtection="1">
      <protection locked="0"/>
    </xf>
    <xf numFmtId="165" fontId="1" fillId="0" borderId="12" xfId="2" applyNumberFormat="1" applyBorder="1" applyAlignment="1" applyProtection="1">
      <alignment horizontal="center"/>
      <protection hidden="1"/>
    </xf>
    <xf numFmtId="165" fontId="1" fillId="0" borderId="0" xfId="2" applyNumberFormat="1" applyBorder="1" applyAlignment="1" applyProtection="1">
      <alignment horizontal="center"/>
      <protection hidden="1"/>
    </xf>
    <xf numFmtId="0" fontId="1" fillId="0" borderId="0" xfId="2" applyBorder="1" applyAlignment="1" applyProtection="1">
      <protection locked="0"/>
    </xf>
    <xf numFmtId="0" fontId="1" fillId="0" borderId="12" xfId="2" applyBorder="1" applyAlignment="1" applyProtection="1">
      <protection locked="0"/>
    </xf>
    <xf numFmtId="168" fontId="1" fillId="0" borderId="12" xfId="2" applyNumberFormat="1" applyBorder="1" applyAlignment="1" applyProtection="1">
      <protection hidden="1"/>
    </xf>
    <xf numFmtId="0" fontId="1" fillId="0" borderId="0" xfId="2" applyBorder="1" applyAlignment="1"/>
    <xf numFmtId="168" fontId="1" fillId="0" borderId="0" xfId="2" applyNumberFormat="1" applyBorder="1" applyAlignment="1" applyProtection="1">
      <protection hidden="1"/>
    </xf>
    <xf numFmtId="0" fontId="1" fillId="0" borderId="0" xfId="2" applyFont="1" applyFill="1" applyBorder="1" applyAlignment="1" applyProtection="1">
      <alignment horizontal="center"/>
      <protection locked="0"/>
    </xf>
    <xf numFmtId="0" fontId="1" fillId="0" borderId="0" xfId="2" applyBorder="1" applyAlignment="1" applyProtection="1">
      <alignment horizontal="center"/>
      <protection locked="0"/>
    </xf>
    <xf numFmtId="0" fontId="1" fillId="0" borderId="0" xfId="2" applyProtection="1">
      <protection hidden="1"/>
    </xf>
    <xf numFmtId="0" fontId="10" fillId="0" borderId="0" xfId="2" applyFont="1" applyProtection="1">
      <protection hidden="1"/>
    </xf>
    <xf numFmtId="0" fontId="1" fillId="0" borderId="0" xfId="2" applyAlignment="1" applyProtection="1">
      <alignment horizontal="right"/>
      <protection hidden="1"/>
    </xf>
    <xf numFmtId="0" fontId="1" fillId="0" borderId="0" xfId="2" applyNumberFormat="1" applyProtection="1">
      <protection hidden="1"/>
    </xf>
    <xf numFmtId="0" fontId="1" fillId="0" borderId="0" xfId="2" applyAlignment="1" applyProtection="1">
      <alignment horizontal="center"/>
      <protection hidden="1"/>
    </xf>
    <xf numFmtId="2" fontId="1" fillId="0" borderId="0" xfId="2" applyNumberFormat="1" applyAlignment="1" applyProtection="1">
      <alignment horizontal="center"/>
      <protection hidden="1"/>
    </xf>
    <xf numFmtId="0" fontId="14" fillId="0" borderId="0" xfId="2" applyFont="1" applyProtection="1">
      <protection hidden="1"/>
    </xf>
    <xf numFmtId="0" fontId="15" fillId="0" borderId="0" xfId="2" applyFont="1" applyProtection="1">
      <protection hidden="1"/>
    </xf>
    <xf numFmtId="0" fontId="21" fillId="0" borderId="0" xfId="2" applyFont="1" applyProtection="1">
      <protection hidden="1"/>
    </xf>
    <xf numFmtId="0" fontId="21" fillId="0" borderId="0" xfId="2" applyFont="1" applyAlignment="1" applyProtection="1">
      <alignment horizontal="right"/>
      <protection hidden="1"/>
    </xf>
    <xf numFmtId="0" fontId="21" fillId="0" borderId="0" xfId="2" applyNumberFormat="1" applyFont="1" applyProtection="1">
      <protection hidden="1"/>
    </xf>
    <xf numFmtId="0" fontId="21" fillId="0" borderId="0" xfId="2" applyFont="1" applyAlignment="1" applyProtection="1">
      <alignment horizontal="center"/>
      <protection hidden="1"/>
    </xf>
    <xf numFmtId="2" fontId="21" fillId="0" borderId="0" xfId="2" applyNumberFormat="1" applyFont="1" applyAlignment="1" applyProtection="1">
      <alignment horizontal="center"/>
      <protection hidden="1"/>
    </xf>
    <xf numFmtId="2" fontId="21" fillId="0" borderId="0" xfId="2" applyNumberFormat="1" applyFont="1" applyAlignment="1" applyProtection="1">
      <alignment horizontal="left"/>
      <protection hidden="1"/>
    </xf>
    <xf numFmtId="0" fontId="21" fillId="0" borderId="0" xfId="2" applyFont="1" applyAlignment="1" applyProtection="1">
      <alignment horizontal="left"/>
      <protection hidden="1"/>
    </xf>
    <xf numFmtId="2" fontId="16" fillId="2" borderId="0" xfId="2" applyNumberFormat="1" applyFont="1" applyFill="1" applyBorder="1" applyAlignment="1" applyProtection="1">
      <alignment horizontal="center" vertical="center"/>
      <protection hidden="1"/>
    </xf>
    <xf numFmtId="0" fontId="18" fillId="2" borderId="0" xfId="2" applyFont="1" applyFill="1" applyBorder="1" applyAlignment="1" applyProtection="1">
      <alignment horizontal="right" vertical="center"/>
      <protection hidden="1"/>
    </xf>
    <xf numFmtId="169" fontId="17" fillId="2" borderId="0" xfId="2" applyNumberFormat="1" applyFont="1" applyFill="1" applyBorder="1" applyAlignment="1" applyProtection="1">
      <alignment horizontal="left" vertical="center"/>
      <protection hidden="1"/>
    </xf>
    <xf numFmtId="165" fontId="19" fillId="0" borderId="15" xfId="2" applyNumberFormat="1" applyFont="1" applyBorder="1" applyAlignment="1" applyProtection="1">
      <alignment horizontal="center" vertical="center"/>
      <protection hidden="1"/>
    </xf>
    <xf numFmtId="0" fontId="20" fillId="0" borderId="15" xfId="2" applyNumberFormat="1" applyFont="1" applyBorder="1" applyAlignment="1" applyProtection="1">
      <alignment horizontal="center" vertical="center"/>
      <protection hidden="1"/>
    </xf>
    <xf numFmtId="2" fontId="19" fillId="0" borderId="15" xfId="2" applyNumberFormat="1" applyFont="1" applyBorder="1" applyAlignment="1" applyProtection="1">
      <alignment horizontal="center" vertical="center"/>
      <protection hidden="1"/>
    </xf>
    <xf numFmtId="167" fontId="19" fillId="0" borderId="15" xfId="2" applyNumberFormat="1" applyFont="1" applyBorder="1" applyAlignment="1" applyProtection="1">
      <alignment horizontal="center" vertical="center"/>
      <protection hidden="1"/>
    </xf>
    <xf numFmtId="0" fontId="19" fillId="0" borderId="15" xfId="2" applyNumberFormat="1" applyFont="1" applyBorder="1" applyAlignment="1" applyProtection="1">
      <alignment horizontal="center" vertical="center"/>
      <protection hidden="1"/>
    </xf>
    <xf numFmtId="166" fontId="19" fillId="0" borderId="15" xfId="2" applyNumberFormat="1" applyFont="1" applyBorder="1" applyAlignment="1" applyProtection="1">
      <alignment horizontal="center" vertical="center"/>
      <protection hidden="1"/>
    </xf>
    <xf numFmtId="0" fontId="20" fillId="0" borderId="15" xfId="2" applyFont="1" applyBorder="1" applyAlignment="1" applyProtection="1">
      <alignment horizontal="center" vertical="center"/>
      <protection hidden="1"/>
    </xf>
    <xf numFmtId="9" fontId="20" fillId="0" borderId="15" xfId="2" applyNumberFormat="1" applyFont="1" applyBorder="1" applyAlignment="1" applyProtection="1">
      <alignment horizontal="center" vertical="center"/>
      <protection hidden="1"/>
    </xf>
    <xf numFmtId="0" fontId="17" fillId="2" borderId="0" xfId="2" applyNumberFormat="1" applyFont="1" applyFill="1" applyAlignment="1" applyProtection="1">
      <alignment horizontal="center" vertical="center"/>
      <protection locked="0"/>
    </xf>
    <xf numFmtId="0" fontId="1" fillId="0" borderId="0" xfId="2" applyBorder="1" applyAlignment="1" applyProtection="1">
      <alignment horizontal="center"/>
      <protection locked="0"/>
    </xf>
    <xf numFmtId="2" fontId="20" fillId="0" borderId="15" xfId="2" applyNumberFormat="1" applyFont="1" applyBorder="1" applyAlignment="1" applyProtection="1">
      <alignment horizontal="center" vertical="center"/>
      <protection hidden="1"/>
    </xf>
    <xf numFmtId="0" fontId="16" fillId="2" borderId="0" xfId="2" applyFont="1" applyFill="1" applyBorder="1" applyAlignment="1" applyProtection="1">
      <alignment horizontal="center" vertical="center"/>
      <protection hidden="1"/>
    </xf>
    <xf numFmtId="0" fontId="1" fillId="0" borderId="0" xfId="2" applyFont="1" applyAlignment="1" applyProtection="1">
      <alignment horizontal="center"/>
      <protection locked="0"/>
    </xf>
    <xf numFmtId="0" fontId="1" fillId="0" borderId="0" xfId="2" applyFill="1" applyBorder="1" applyAlignment="1" applyProtection="1">
      <alignment horizontal="center"/>
      <protection locked="0"/>
    </xf>
    <xf numFmtId="0" fontId="31" fillId="2" borderId="15" xfId="2" applyFont="1" applyFill="1" applyBorder="1" applyAlignment="1" applyProtection="1">
      <alignment horizontal="center" vertical="center"/>
      <protection locked="0"/>
    </xf>
    <xf numFmtId="0" fontId="30" fillId="2" borderId="15" xfId="2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center"/>
      <protection locked="0"/>
    </xf>
    <xf numFmtId="0" fontId="27" fillId="0" borderId="15" xfId="2" applyNumberFormat="1" applyFont="1" applyBorder="1" applyAlignment="1" applyProtection="1">
      <alignment horizontal="center" vertical="center"/>
      <protection locked="0"/>
    </xf>
    <xf numFmtId="0" fontId="28" fillId="0" borderId="15" xfId="2" applyNumberFormat="1" applyFont="1" applyBorder="1" applyAlignment="1" applyProtection="1">
      <alignment horizontal="center" vertical="center"/>
      <protection locked="0"/>
    </xf>
    <xf numFmtId="0" fontId="28" fillId="0" borderId="15" xfId="2" applyFont="1" applyBorder="1" applyAlignment="1" applyProtection="1">
      <alignment horizontal="center" vertical="center"/>
      <protection locked="0"/>
    </xf>
    <xf numFmtId="0" fontId="25" fillId="0" borderId="15" xfId="2" applyFont="1" applyBorder="1" applyAlignment="1" applyProtection="1">
      <alignment horizontal="center" vertical="center"/>
      <protection locked="0"/>
    </xf>
    <xf numFmtId="0" fontId="24" fillId="0" borderId="15" xfId="2" applyFont="1" applyBorder="1" applyAlignment="1" applyProtection="1">
      <alignment horizontal="center" vertical="center"/>
      <protection locked="0"/>
    </xf>
    <xf numFmtId="0" fontId="26" fillId="0" borderId="15" xfId="2" applyFont="1" applyBorder="1" applyAlignment="1" applyProtection="1">
      <alignment horizontal="center" vertical="center"/>
      <protection locked="0"/>
    </xf>
    <xf numFmtId="0" fontId="30" fillId="2" borderId="15" xfId="2" applyNumberFormat="1" applyFont="1" applyFill="1" applyBorder="1" applyAlignment="1" applyProtection="1">
      <alignment horizontal="center" vertical="center"/>
      <protection locked="0"/>
    </xf>
    <xf numFmtId="0" fontId="14" fillId="0" borderId="18" xfId="2" applyFont="1" applyBorder="1" applyAlignment="1" applyProtection="1">
      <alignment horizontal="center" vertical="center"/>
      <protection locked="0"/>
    </xf>
    <xf numFmtId="2" fontId="5" fillId="0" borderId="8" xfId="2" applyNumberFormat="1" applyFont="1" applyBorder="1" applyAlignment="1" applyProtection="1">
      <protection hidden="1"/>
    </xf>
    <xf numFmtId="2" fontId="5" fillId="0" borderId="0" xfId="2" applyNumberFormat="1" applyFont="1" applyBorder="1" applyAlignment="1" applyProtection="1">
      <protection hidden="1"/>
    </xf>
    <xf numFmtId="0" fontId="32" fillId="0" borderId="15" xfId="2" applyFont="1" applyBorder="1" applyAlignment="1" applyProtection="1">
      <alignment horizontal="center" vertical="center"/>
      <protection locked="0"/>
    </xf>
    <xf numFmtId="0" fontId="32" fillId="0" borderId="16" xfId="2" applyFont="1" applyBorder="1" applyAlignment="1" applyProtection="1">
      <alignment horizontal="right" vertical="center"/>
      <protection locked="0"/>
    </xf>
    <xf numFmtId="0" fontId="32" fillId="0" borderId="17" xfId="2" applyFont="1" applyBorder="1" applyAlignment="1" applyProtection="1">
      <alignment horizontal="center" vertical="center"/>
      <protection locked="0"/>
    </xf>
    <xf numFmtId="0" fontId="32" fillId="0" borderId="15" xfId="2" applyFont="1" applyFill="1" applyBorder="1" applyAlignment="1" applyProtection="1">
      <alignment horizontal="center" vertical="center"/>
      <protection locked="0"/>
    </xf>
    <xf numFmtId="0" fontId="32" fillId="0" borderId="16" xfId="2" applyFont="1" applyFill="1" applyBorder="1" applyAlignment="1" applyProtection="1">
      <alignment horizontal="right" vertical="center"/>
      <protection locked="0"/>
    </xf>
    <xf numFmtId="0" fontId="32" fillId="0" borderId="15" xfId="2" applyNumberFormat="1" applyFont="1" applyBorder="1" applyAlignment="1" applyProtection="1">
      <alignment horizontal="center" vertical="center"/>
      <protection locked="0"/>
    </xf>
    <xf numFmtId="0" fontId="33" fillId="0" borderId="18" xfId="2" applyFont="1" applyBorder="1" applyAlignment="1" applyProtection="1">
      <alignment horizontal="center"/>
      <protection locked="0"/>
    </xf>
    <xf numFmtId="0" fontId="33" fillId="0" borderId="15" xfId="2" applyFont="1" applyBorder="1" applyAlignment="1" applyProtection="1">
      <alignment horizontal="center" vertical="center"/>
      <protection locked="0"/>
    </xf>
    <xf numFmtId="0" fontId="33" fillId="0" borderId="18" xfId="2" applyNumberFormat="1" applyFont="1" applyBorder="1" applyAlignment="1" applyProtection="1">
      <alignment horizontal="center"/>
      <protection locked="0"/>
    </xf>
    <xf numFmtId="0" fontId="33" fillId="0" borderId="15" xfId="2" applyNumberFormat="1" applyFont="1" applyBorder="1" applyAlignment="1" applyProtection="1">
      <alignment horizontal="center" vertical="center"/>
      <protection locked="0"/>
    </xf>
    <xf numFmtId="0" fontId="32" fillId="0" borderId="10" xfId="2" applyFont="1" applyBorder="1" applyAlignment="1" applyProtection="1">
      <alignment horizontal="left" vertical="center"/>
      <protection locked="0"/>
    </xf>
    <xf numFmtId="0" fontId="32" fillId="0" borderId="7" xfId="2" applyFont="1" applyBorder="1" applyAlignment="1" applyProtection="1">
      <alignment horizontal="left" vertical="center"/>
      <protection locked="0"/>
    </xf>
    <xf numFmtId="0" fontId="32" fillId="0" borderId="11" xfId="2" applyFont="1" applyBorder="1" applyAlignment="1" applyProtection="1">
      <alignment horizontal="left" vertical="center"/>
      <protection locked="0"/>
    </xf>
    <xf numFmtId="0" fontId="32" fillId="0" borderId="4" xfId="2" applyFont="1" applyBorder="1" applyAlignment="1" applyProtection="1">
      <alignment horizontal="left" vertical="center"/>
      <protection locked="0"/>
    </xf>
    <xf numFmtId="0" fontId="32" fillId="0" borderId="3" xfId="2" applyFont="1" applyBorder="1" applyAlignment="1" applyProtection="1">
      <alignment horizontal="left" vertical="center"/>
      <protection locked="0"/>
    </xf>
    <xf numFmtId="165" fontId="32" fillId="0" borderId="4" xfId="2" applyNumberFormat="1" applyFont="1" applyBorder="1" applyAlignment="1" applyProtection="1">
      <alignment horizontal="center" vertical="center"/>
      <protection locked="0"/>
    </xf>
    <xf numFmtId="165" fontId="32" fillId="0" borderId="1" xfId="2" applyNumberFormat="1" applyFont="1" applyBorder="1" applyAlignment="1" applyProtection="1">
      <alignment horizontal="center" vertical="center"/>
      <protection locked="0"/>
    </xf>
    <xf numFmtId="165" fontId="32" fillId="0" borderId="2" xfId="2" applyNumberFormat="1" applyFont="1" applyBorder="1" applyAlignment="1" applyProtection="1">
      <alignment horizontal="center" vertical="center"/>
      <protection hidden="1"/>
    </xf>
    <xf numFmtId="0" fontId="30" fillId="2" borderId="0" xfId="2" applyFont="1" applyFill="1" applyBorder="1" applyAlignment="1" applyProtection="1">
      <alignment horizontal="center" vertical="center"/>
      <protection locked="0"/>
    </xf>
    <xf numFmtId="2" fontId="30" fillId="2" borderId="0" xfId="2" applyNumberFormat="1" applyFont="1" applyFill="1" applyBorder="1" applyAlignment="1" applyProtection="1">
      <alignment horizontal="center" vertical="center"/>
      <protection locked="0"/>
    </xf>
    <xf numFmtId="49" fontId="32" fillId="0" borderId="2" xfId="2" applyNumberFormat="1" applyFont="1" applyBorder="1" applyAlignment="1" applyProtection="1">
      <alignment horizontal="center" vertical="center"/>
      <protection locked="0"/>
    </xf>
    <xf numFmtId="0" fontId="32" fillId="0" borderId="2" xfId="2" applyNumberFormat="1" applyFont="1" applyBorder="1" applyAlignment="1" applyProtection="1">
      <alignment horizontal="center" vertical="center"/>
      <protection locked="0"/>
    </xf>
    <xf numFmtId="49" fontId="32" fillId="0" borderId="1" xfId="2" applyNumberFormat="1" applyFont="1" applyBorder="1" applyAlignment="1" applyProtection="1">
      <alignment horizontal="center" vertical="center"/>
      <protection locked="0"/>
    </xf>
    <xf numFmtId="0" fontId="32" fillId="0" borderId="1" xfId="2" applyNumberFormat="1" applyFont="1" applyBorder="1" applyAlignment="1" applyProtection="1">
      <alignment horizontal="center" vertical="center"/>
      <protection locked="0"/>
    </xf>
    <xf numFmtId="0" fontId="29" fillId="0" borderId="2" xfId="2" applyNumberFormat="1" applyFont="1" applyBorder="1" applyAlignment="1" applyProtection="1">
      <alignment horizontal="center" vertical="center"/>
      <protection hidden="1"/>
    </xf>
    <xf numFmtId="2" fontId="32" fillId="0" borderId="2" xfId="2" applyNumberFormat="1" applyFont="1" applyBorder="1" applyAlignment="1" applyProtection="1">
      <alignment horizontal="center" vertical="center"/>
      <protection hidden="1"/>
    </xf>
    <xf numFmtId="167" fontId="32" fillId="0" borderId="2" xfId="2" applyNumberFormat="1" applyFont="1" applyBorder="1" applyAlignment="1" applyProtection="1">
      <alignment horizontal="center" vertical="center"/>
      <protection hidden="1"/>
    </xf>
    <xf numFmtId="0" fontId="32" fillId="0" borderId="2" xfId="2" applyNumberFormat="1" applyFont="1" applyBorder="1" applyAlignment="1" applyProtection="1">
      <alignment horizontal="center" vertical="center"/>
      <protection hidden="1"/>
    </xf>
    <xf numFmtId="166" fontId="32" fillId="0" borderId="2" xfId="2" applyNumberFormat="1" applyFont="1" applyBorder="1" applyAlignment="1" applyProtection="1">
      <alignment horizontal="center" vertical="center"/>
      <protection hidden="1"/>
    </xf>
    <xf numFmtId="0" fontId="1" fillId="0" borderId="12" xfId="2" applyBorder="1" applyProtection="1">
      <protection locked="0"/>
    </xf>
    <xf numFmtId="2" fontId="29" fillId="0" borderId="2" xfId="2" applyNumberFormat="1" applyFont="1" applyBorder="1" applyAlignment="1" applyProtection="1">
      <alignment horizontal="center" vertical="center"/>
      <protection locked="0"/>
    </xf>
    <xf numFmtId="2" fontId="29" fillId="0" borderId="1" xfId="2" applyNumberFormat="1" applyFont="1" applyBorder="1" applyAlignment="1" applyProtection="1">
      <alignment horizontal="center" vertical="center"/>
      <protection locked="0"/>
    </xf>
    <xf numFmtId="0" fontId="35" fillId="0" borderId="15" xfId="2" applyFont="1" applyBorder="1" applyAlignment="1" applyProtection="1">
      <alignment horizontal="center" vertical="center"/>
      <protection locked="0"/>
    </xf>
    <xf numFmtId="0" fontId="35" fillId="0" borderId="15" xfId="2" applyFont="1" applyFill="1" applyBorder="1" applyAlignment="1" applyProtection="1">
      <alignment horizontal="center" vertical="center"/>
      <protection locked="0"/>
    </xf>
    <xf numFmtId="165" fontId="32" fillId="0" borderId="10" xfId="2" applyNumberFormat="1" applyFont="1" applyBorder="1" applyAlignment="1" applyProtection="1">
      <alignment horizontal="center" vertical="center"/>
      <protection hidden="1"/>
    </xf>
    <xf numFmtId="165" fontId="36" fillId="0" borderId="15" xfId="2" applyNumberFormat="1" applyFont="1" applyBorder="1" applyAlignment="1" applyProtection="1">
      <alignment horizontal="center" vertical="center"/>
      <protection hidden="1"/>
    </xf>
    <xf numFmtId="0" fontId="32" fillId="0" borderId="4" xfId="2" applyFont="1" applyBorder="1" applyAlignment="1" applyProtection="1">
      <alignment horizontal="left" vertical="center"/>
      <protection locked="0"/>
    </xf>
    <xf numFmtId="0" fontId="32" fillId="0" borderId="3" xfId="2" applyFont="1" applyBorder="1" applyAlignment="1" applyProtection="1">
      <alignment horizontal="left" vertical="center"/>
      <protection locked="0"/>
    </xf>
    <xf numFmtId="0" fontId="30" fillId="2" borderId="0" xfId="2" applyFont="1" applyFill="1" applyBorder="1" applyAlignment="1" applyProtection="1">
      <alignment horizontal="center" vertical="center"/>
      <protection locked="0"/>
    </xf>
    <xf numFmtId="0" fontId="30" fillId="2" borderId="15" xfId="2" applyFont="1" applyFill="1" applyBorder="1" applyAlignment="1" applyProtection="1">
      <alignment horizontal="center" vertical="center"/>
      <protection locked="0"/>
    </xf>
    <xf numFmtId="0" fontId="30" fillId="2" borderId="0" xfId="2" applyFont="1" applyFill="1" applyBorder="1" applyAlignment="1" applyProtection="1">
      <alignment horizontal="center" vertical="center"/>
      <protection locked="0"/>
    </xf>
    <xf numFmtId="0" fontId="30" fillId="2" borderId="15" xfId="2" applyFont="1" applyFill="1" applyBorder="1" applyAlignment="1" applyProtection="1">
      <alignment horizontal="center" vertical="center"/>
      <protection locked="0"/>
    </xf>
    <xf numFmtId="0" fontId="32" fillId="0" borderId="4" xfId="2" applyFont="1" applyBorder="1" applyAlignment="1" applyProtection="1">
      <alignment horizontal="left" vertical="center"/>
      <protection locked="0"/>
    </xf>
    <xf numFmtId="0" fontId="32" fillId="0" borderId="3" xfId="2" applyFont="1" applyBorder="1" applyAlignment="1" applyProtection="1">
      <alignment horizontal="left" vertical="center"/>
      <protection locked="0"/>
    </xf>
    <xf numFmtId="0" fontId="32" fillId="0" borderId="4" xfId="2" applyFont="1" applyBorder="1" applyAlignment="1" applyProtection="1">
      <alignment horizontal="left" vertical="center"/>
      <protection locked="0"/>
    </xf>
    <xf numFmtId="0" fontId="32" fillId="0" borderId="3" xfId="2" applyFont="1" applyBorder="1" applyAlignment="1" applyProtection="1">
      <alignment horizontal="left" vertical="center"/>
      <protection locked="0"/>
    </xf>
    <xf numFmtId="0" fontId="30" fillId="2" borderId="0" xfId="2" applyFont="1" applyFill="1" applyBorder="1" applyAlignment="1" applyProtection="1">
      <alignment horizontal="center" vertical="center"/>
      <protection locked="0"/>
    </xf>
    <xf numFmtId="0" fontId="30" fillId="2" borderId="15" xfId="2" applyFont="1" applyFill="1" applyBorder="1" applyAlignment="1" applyProtection="1">
      <alignment horizontal="center" vertical="center"/>
      <protection locked="0"/>
    </xf>
    <xf numFmtId="0" fontId="32" fillId="0" borderId="4" xfId="2" applyFont="1" applyBorder="1" applyAlignment="1" applyProtection="1">
      <alignment horizontal="left" vertical="center"/>
      <protection locked="0"/>
    </xf>
    <xf numFmtId="0" fontId="32" fillId="0" borderId="3" xfId="2" applyFont="1" applyBorder="1" applyAlignment="1" applyProtection="1">
      <alignment horizontal="left" vertical="center"/>
      <protection locked="0"/>
    </xf>
    <xf numFmtId="0" fontId="30" fillId="2" borderId="0" xfId="2" applyFont="1" applyFill="1" applyBorder="1" applyAlignment="1" applyProtection="1">
      <alignment horizontal="center" vertical="center"/>
      <protection locked="0"/>
    </xf>
    <xf numFmtId="0" fontId="30" fillId="2" borderId="15" xfId="2" applyFont="1" applyFill="1" applyBorder="1" applyAlignment="1" applyProtection="1">
      <alignment horizontal="center" vertical="center"/>
      <protection locked="0"/>
    </xf>
    <xf numFmtId="0" fontId="30" fillId="2" borderId="0" xfId="2" applyFont="1" applyFill="1" applyBorder="1" applyAlignment="1" applyProtection="1">
      <alignment horizontal="center" vertical="center"/>
      <protection locked="0"/>
    </xf>
    <xf numFmtId="0" fontId="30" fillId="2" borderId="15" xfId="2" applyFont="1" applyFill="1" applyBorder="1" applyAlignment="1" applyProtection="1">
      <alignment horizontal="center" vertical="center"/>
      <protection locked="0"/>
    </xf>
    <xf numFmtId="0" fontId="32" fillId="0" borderId="4" xfId="2" applyFont="1" applyBorder="1" applyAlignment="1" applyProtection="1">
      <alignment horizontal="left" vertical="center"/>
      <protection locked="0"/>
    </xf>
    <xf numFmtId="0" fontId="32" fillId="0" borderId="3" xfId="2" applyFont="1" applyBorder="1" applyAlignment="1" applyProtection="1">
      <alignment horizontal="left" vertical="center"/>
      <protection locked="0"/>
    </xf>
    <xf numFmtId="0" fontId="25" fillId="0" borderId="15" xfId="0" applyFont="1" applyBorder="1" applyAlignment="1" applyProtection="1">
      <alignment horizontal="center" vertical="center"/>
      <protection locked="0"/>
    </xf>
    <xf numFmtId="0" fontId="38" fillId="0" borderId="15" xfId="2" applyFont="1" applyBorder="1" applyAlignment="1" applyProtection="1">
      <alignment horizontal="center" vertical="center"/>
      <protection locked="0"/>
    </xf>
    <xf numFmtId="0" fontId="30" fillId="2" borderId="0" xfId="2" applyFont="1" applyFill="1" applyBorder="1" applyAlignment="1" applyProtection="1">
      <alignment horizontal="center" vertical="center"/>
      <protection locked="0"/>
    </xf>
    <xf numFmtId="0" fontId="30" fillId="2" borderId="15" xfId="2" applyFont="1" applyFill="1" applyBorder="1" applyAlignment="1" applyProtection="1">
      <alignment horizontal="center" vertical="center"/>
      <protection locked="0"/>
    </xf>
    <xf numFmtId="0" fontId="32" fillId="0" borderId="4" xfId="2" applyFont="1" applyBorder="1" applyAlignment="1" applyProtection="1">
      <alignment horizontal="left" vertical="center"/>
      <protection locked="0"/>
    </xf>
    <xf numFmtId="0" fontId="32" fillId="0" borderId="3" xfId="2" applyFont="1" applyBorder="1" applyAlignment="1" applyProtection="1">
      <alignment horizontal="left" vertical="center"/>
      <protection locked="0"/>
    </xf>
    <xf numFmtId="0" fontId="32" fillId="0" borderId="4" xfId="2" applyFont="1" applyBorder="1" applyAlignment="1" applyProtection="1">
      <alignment horizontal="left" vertical="center"/>
      <protection locked="0"/>
    </xf>
    <xf numFmtId="0" fontId="32" fillId="0" borderId="3" xfId="2" applyFont="1" applyBorder="1" applyAlignment="1" applyProtection="1">
      <alignment horizontal="left" vertical="center"/>
      <protection locked="0"/>
    </xf>
    <xf numFmtId="0" fontId="30" fillId="2" borderId="0" xfId="2" applyFont="1" applyFill="1" applyBorder="1" applyAlignment="1" applyProtection="1">
      <alignment horizontal="center" vertical="center"/>
      <protection locked="0"/>
    </xf>
    <xf numFmtId="0" fontId="30" fillId="2" borderId="15" xfId="2" applyFont="1" applyFill="1" applyBorder="1" applyAlignment="1" applyProtection="1">
      <alignment horizontal="center" vertical="center"/>
      <protection locked="0"/>
    </xf>
    <xf numFmtId="0" fontId="32" fillId="0" borderId="4" xfId="2" applyFont="1" applyBorder="1" applyAlignment="1" applyProtection="1">
      <alignment horizontal="left" vertical="center"/>
      <protection locked="0"/>
    </xf>
    <xf numFmtId="0" fontId="32" fillId="0" borderId="3" xfId="2" applyFont="1" applyBorder="1" applyAlignment="1" applyProtection="1">
      <alignment horizontal="left" vertical="center"/>
      <protection locked="0"/>
    </xf>
    <xf numFmtId="0" fontId="30" fillId="2" borderId="0" xfId="2" applyFont="1" applyFill="1" applyBorder="1" applyAlignment="1" applyProtection="1">
      <alignment horizontal="center" vertical="center"/>
      <protection locked="0"/>
    </xf>
    <xf numFmtId="0" fontId="30" fillId="2" borderId="15" xfId="2" applyFont="1" applyFill="1" applyBorder="1" applyAlignment="1" applyProtection="1">
      <alignment horizontal="center" vertical="center"/>
      <protection locked="0"/>
    </xf>
    <xf numFmtId="0" fontId="30" fillId="2" borderId="0" xfId="2" applyFont="1" applyFill="1" applyBorder="1" applyAlignment="1" applyProtection="1">
      <alignment horizontal="center" vertical="center"/>
      <protection locked="0"/>
    </xf>
    <xf numFmtId="0" fontId="30" fillId="2" borderId="15" xfId="2" applyFont="1" applyFill="1" applyBorder="1" applyAlignment="1" applyProtection="1">
      <alignment horizontal="center" vertical="center"/>
      <protection locked="0"/>
    </xf>
    <xf numFmtId="0" fontId="32" fillId="0" borderId="4" xfId="2" applyFont="1" applyBorder="1" applyAlignment="1" applyProtection="1">
      <alignment horizontal="left" vertical="center"/>
      <protection locked="0"/>
    </xf>
    <xf numFmtId="0" fontId="32" fillId="0" borderId="3" xfId="2" applyFont="1" applyBorder="1" applyAlignment="1" applyProtection="1">
      <alignment horizontal="left" vertical="center"/>
      <protection locked="0"/>
    </xf>
    <xf numFmtId="0" fontId="30" fillId="2" borderId="0" xfId="2" applyFont="1" applyFill="1" applyBorder="1" applyAlignment="1" applyProtection="1">
      <alignment horizontal="center" vertical="center"/>
      <protection locked="0"/>
    </xf>
    <xf numFmtId="0" fontId="30" fillId="2" borderId="15" xfId="2" applyFont="1" applyFill="1" applyBorder="1" applyAlignment="1" applyProtection="1">
      <alignment horizontal="center" vertical="center"/>
      <protection locked="0"/>
    </xf>
    <xf numFmtId="0" fontId="32" fillId="0" borderId="4" xfId="2" applyFont="1" applyBorder="1" applyAlignment="1" applyProtection="1">
      <alignment horizontal="left" vertical="center"/>
      <protection locked="0"/>
    </xf>
    <xf numFmtId="0" fontId="32" fillId="0" borderId="3" xfId="2" applyFont="1" applyBorder="1" applyAlignment="1" applyProtection="1">
      <alignment horizontal="left" vertical="center"/>
      <protection locked="0"/>
    </xf>
    <xf numFmtId="0" fontId="32" fillId="0" borderId="4" xfId="2" applyFont="1" applyBorder="1" applyAlignment="1" applyProtection="1">
      <alignment horizontal="left" vertical="center"/>
      <protection locked="0"/>
    </xf>
    <xf numFmtId="0" fontId="32" fillId="0" borderId="3" xfId="2" applyFont="1" applyBorder="1" applyAlignment="1" applyProtection="1">
      <alignment horizontal="left" vertical="center"/>
      <protection locked="0"/>
    </xf>
    <xf numFmtId="0" fontId="30" fillId="2" borderId="0" xfId="2" applyFont="1" applyFill="1" applyBorder="1" applyAlignment="1" applyProtection="1">
      <alignment horizontal="center" vertical="center"/>
      <protection locked="0"/>
    </xf>
    <xf numFmtId="0" fontId="30" fillId="2" borderId="15" xfId="2" applyFont="1" applyFill="1" applyBorder="1" applyAlignment="1" applyProtection="1">
      <alignment horizontal="center" vertical="center"/>
      <protection locked="0"/>
    </xf>
    <xf numFmtId="0" fontId="26" fillId="0" borderId="15" xfId="0" applyFont="1" applyBorder="1" applyAlignment="1" applyProtection="1">
      <alignment horizontal="center" vertical="center"/>
      <protection locked="0"/>
    </xf>
    <xf numFmtId="0" fontId="32" fillId="0" borderId="4" xfId="2" applyFont="1" applyBorder="1" applyAlignment="1" applyProtection="1">
      <alignment horizontal="left" vertical="center"/>
      <protection locked="0"/>
    </xf>
    <xf numFmtId="0" fontId="32" fillId="0" borderId="3" xfId="2" applyFont="1" applyBorder="1" applyAlignment="1" applyProtection="1">
      <alignment horizontal="left" vertical="center"/>
      <protection locked="0"/>
    </xf>
    <xf numFmtId="0" fontId="30" fillId="2" borderId="0" xfId="2" applyFont="1" applyFill="1" applyBorder="1" applyAlignment="1" applyProtection="1">
      <alignment horizontal="center" vertical="center"/>
      <protection locked="0"/>
    </xf>
    <xf numFmtId="0" fontId="30" fillId="2" borderId="15" xfId="2" applyFont="1" applyFill="1" applyBorder="1" applyAlignment="1" applyProtection="1">
      <alignment horizontal="center" vertical="center"/>
      <protection locked="0"/>
    </xf>
    <xf numFmtId="0" fontId="39" fillId="0" borderId="15" xfId="2" applyFont="1" applyBorder="1" applyAlignment="1" applyProtection="1">
      <alignment horizontal="center" vertical="center"/>
      <protection locked="0"/>
    </xf>
    <xf numFmtId="0" fontId="30" fillId="2" borderId="0" xfId="2" applyFont="1" applyFill="1" applyBorder="1" applyAlignment="1" applyProtection="1">
      <alignment horizontal="center" vertical="center"/>
      <protection locked="0"/>
    </xf>
    <xf numFmtId="0" fontId="30" fillId="2" borderId="15" xfId="2" applyFont="1" applyFill="1" applyBorder="1" applyAlignment="1" applyProtection="1">
      <alignment horizontal="center" vertical="center"/>
      <protection locked="0"/>
    </xf>
    <xf numFmtId="0" fontId="32" fillId="0" borderId="4" xfId="2" applyFont="1" applyBorder="1" applyAlignment="1" applyProtection="1">
      <alignment horizontal="left" vertical="center"/>
      <protection locked="0"/>
    </xf>
    <xf numFmtId="0" fontId="32" fillId="0" borderId="3" xfId="2" applyFont="1" applyBorder="1" applyAlignment="1" applyProtection="1">
      <alignment horizontal="left" vertical="center"/>
      <protection locked="0"/>
    </xf>
    <xf numFmtId="0" fontId="32" fillId="0" borderId="4" xfId="2" applyFont="1" applyBorder="1" applyAlignment="1" applyProtection="1">
      <alignment horizontal="left" vertical="center"/>
      <protection locked="0"/>
    </xf>
    <xf numFmtId="0" fontId="32" fillId="0" borderId="3" xfId="2" applyFont="1" applyBorder="1" applyAlignment="1" applyProtection="1">
      <alignment horizontal="left" vertical="center"/>
      <protection locked="0"/>
    </xf>
    <xf numFmtId="0" fontId="30" fillId="2" borderId="0" xfId="2" applyFont="1" applyFill="1" applyBorder="1" applyAlignment="1" applyProtection="1">
      <alignment horizontal="center" vertical="center"/>
      <protection locked="0"/>
    </xf>
    <xf numFmtId="0" fontId="30" fillId="2" borderId="15" xfId="2" applyFont="1" applyFill="1" applyBorder="1" applyAlignment="1" applyProtection="1">
      <alignment horizontal="center" vertical="center"/>
      <protection locked="0"/>
    </xf>
    <xf numFmtId="0" fontId="30" fillId="2" borderId="0" xfId="2" applyFont="1" applyFill="1" applyBorder="1" applyAlignment="1" applyProtection="1">
      <alignment horizontal="center" vertical="center"/>
      <protection locked="0"/>
    </xf>
    <xf numFmtId="0" fontId="30" fillId="2" borderId="15" xfId="2" applyFont="1" applyFill="1" applyBorder="1" applyAlignment="1" applyProtection="1">
      <alignment horizontal="center" vertical="center"/>
      <protection locked="0"/>
    </xf>
    <xf numFmtId="0" fontId="32" fillId="0" borderId="4" xfId="2" applyFont="1" applyBorder="1" applyAlignment="1" applyProtection="1">
      <alignment horizontal="left" vertical="center"/>
      <protection locked="0"/>
    </xf>
    <xf numFmtId="0" fontId="32" fillId="0" borderId="3" xfId="2" applyFont="1" applyBorder="1" applyAlignment="1" applyProtection="1">
      <alignment horizontal="left" vertical="center"/>
      <protection locked="0"/>
    </xf>
    <xf numFmtId="0" fontId="30" fillId="2" borderId="0" xfId="2" applyFont="1" applyFill="1" applyBorder="1" applyAlignment="1" applyProtection="1">
      <alignment horizontal="center" vertical="center"/>
      <protection locked="0"/>
    </xf>
    <xf numFmtId="0" fontId="30" fillId="2" borderId="15" xfId="2" applyFont="1" applyFill="1" applyBorder="1" applyAlignment="1" applyProtection="1">
      <alignment horizontal="center" vertical="center"/>
      <protection locked="0"/>
    </xf>
    <xf numFmtId="0" fontId="32" fillId="0" borderId="4" xfId="2" applyFont="1" applyBorder="1" applyAlignment="1" applyProtection="1">
      <alignment horizontal="left" vertical="center"/>
      <protection locked="0"/>
    </xf>
    <xf numFmtId="0" fontId="32" fillId="0" borderId="3" xfId="2" applyFont="1" applyBorder="1" applyAlignment="1" applyProtection="1">
      <alignment horizontal="left" vertical="center"/>
      <protection locked="0"/>
    </xf>
    <xf numFmtId="0" fontId="32" fillId="0" borderId="4" xfId="2" applyFont="1" applyBorder="1" applyAlignment="1" applyProtection="1">
      <alignment horizontal="left" vertical="center"/>
      <protection locked="0"/>
    </xf>
    <xf numFmtId="0" fontId="32" fillId="0" borderId="3" xfId="2" applyFont="1" applyBorder="1" applyAlignment="1" applyProtection="1">
      <alignment horizontal="left" vertical="center"/>
      <protection locked="0"/>
    </xf>
    <xf numFmtId="0" fontId="30" fillId="2" borderId="0" xfId="2" applyFont="1" applyFill="1" applyBorder="1" applyAlignment="1" applyProtection="1">
      <alignment horizontal="center" vertical="center"/>
      <protection locked="0"/>
    </xf>
    <xf numFmtId="0" fontId="30" fillId="2" borderId="15" xfId="2" applyFont="1" applyFill="1" applyBorder="1" applyAlignment="1" applyProtection="1">
      <alignment horizontal="center" vertical="center"/>
      <protection locked="0"/>
    </xf>
    <xf numFmtId="0" fontId="38" fillId="0" borderId="15" xfId="0" applyFont="1" applyBorder="1" applyAlignment="1" applyProtection="1">
      <alignment horizontal="center" vertical="center"/>
      <protection locked="0"/>
    </xf>
    <xf numFmtId="0" fontId="30" fillId="2" borderId="0" xfId="2" applyFont="1" applyFill="1" applyBorder="1" applyAlignment="1" applyProtection="1">
      <alignment horizontal="center" vertical="center"/>
      <protection locked="0"/>
    </xf>
    <xf numFmtId="0" fontId="30" fillId="2" borderId="15" xfId="2" applyFont="1" applyFill="1" applyBorder="1" applyAlignment="1" applyProtection="1">
      <alignment horizontal="center" vertical="center"/>
      <protection locked="0"/>
    </xf>
    <xf numFmtId="0" fontId="32" fillId="0" borderId="4" xfId="2" applyFont="1" applyBorder="1" applyAlignment="1" applyProtection="1">
      <alignment horizontal="left" vertical="center"/>
      <protection locked="0"/>
    </xf>
    <xf numFmtId="0" fontId="32" fillId="0" borderId="3" xfId="2" applyFont="1" applyBorder="1" applyAlignment="1" applyProtection="1">
      <alignment horizontal="left" vertical="center"/>
      <protection locked="0"/>
    </xf>
    <xf numFmtId="0" fontId="32" fillId="0" borderId="4" xfId="2" applyFont="1" applyBorder="1" applyAlignment="1" applyProtection="1">
      <alignment horizontal="left" vertical="center"/>
      <protection locked="0"/>
    </xf>
    <xf numFmtId="0" fontId="32" fillId="0" borderId="3" xfId="2" applyFont="1" applyBorder="1" applyAlignment="1" applyProtection="1">
      <alignment horizontal="left" vertical="center"/>
      <protection locked="0"/>
    </xf>
    <xf numFmtId="0" fontId="30" fillId="2" borderId="0" xfId="2" applyFont="1" applyFill="1" applyBorder="1" applyAlignment="1" applyProtection="1">
      <alignment horizontal="center" vertical="center"/>
      <protection locked="0"/>
    </xf>
    <xf numFmtId="0" fontId="30" fillId="2" borderId="15" xfId="2" applyFont="1" applyFill="1" applyBorder="1" applyAlignment="1" applyProtection="1">
      <alignment horizontal="center" vertical="center"/>
      <protection locked="0"/>
    </xf>
    <xf numFmtId="0" fontId="30" fillId="2" borderId="0" xfId="2" applyFont="1" applyFill="1" applyBorder="1" applyAlignment="1" applyProtection="1">
      <alignment horizontal="center" vertical="center"/>
      <protection locked="0"/>
    </xf>
    <xf numFmtId="0" fontId="30" fillId="2" borderId="15" xfId="2" applyFont="1" applyFill="1" applyBorder="1" applyAlignment="1" applyProtection="1">
      <alignment horizontal="center" vertical="center"/>
      <protection locked="0"/>
    </xf>
    <xf numFmtId="0" fontId="32" fillId="0" borderId="4" xfId="2" applyFont="1" applyBorder="1" applyAlignment="1" applyProtection="1">
      <alignment horizontal="left" vertical="center"/>
      <protection locked="0"/>
    </xf>
    <xf numFmtId="0" fontId="32" fillId="0" borderId="3" xfId="2" applyFont="1" applyBorder="1" applyAlignment="1" applyProtection="1">
      <alignment horizontal="left" vertical="center"/>
      <protection locked="0"/>
    </xf>
    <xf numFmtId="0" fontId="32" fillId="0" borderId="4" xfId="2" applyFont="1" applyBorder="1" applyAlignment="1" applyProtection="1">
      <alignment horizontal="left" vertical="center"/>
      <protection locked="0"/>
    </xf>
    <xf numFmtId="0" fontId="32" fillId="0" borderId="3" xfId="2" applyFont="1" applyBorder="1" applyAlignment="1" applyProtection="1">
      <alignment horizontal="left" vertical="center"/>
      <protection locked="0"/>
    </xf>
    <xf numFmtId="0" fontId="30" fillId="2" borderId="0" xfId="2" applyFont="1" applyFill="1" applyBorder="1" applyAlignment="1" applyProtection="1">
      <alignment horizontal="center" vertical="center"/>
      <protection locked="0"/>
    </xf>
    <xf numFmtId="0" fontId="30" fillId="2" borderId="15" xfId="2" applyFont="1" applyFill="1" applyBorder="1" applyAlignment="1" applyProtection="1">
      <alignment horizontal="center" vertical="center"/>
      <protection locked="0"/>
    </xf>
    <xf numFmtId="0" fontId="30" fillId="2" borderId="0" xfId="2" applyFont="1" applyFill="1" applyBorder="1" applyAlignment="1" applyProtection="1">
      <alignment horizontal="center" vertical="center"/>
      <protection locked="0"/>
    </xf>
    <xf numFmtId="0" fontId="30" fillId="2" borderId="15" xfId="2" applyFont="1" applyFill="1" applyBorder="1" applyAlignment="1" applyProtection="1">
      <alignment horizontal="center" vertical="center"/>
      <protection locked="0"/>
    </xf>
    <xf numFmtId="0" fontId="32" fillId="0" borderId="4" xfId="2" applyFont="1" applyBorder="1" applyAlignment="1" applyProtection="1">
      <alignment horizontal="left" vertical="center"/>
      <protection locked="0"/>
    </xf>
    <xf numFmtId="0" fontId="32" fillId="0" borderId="3" xfId="2" applyFont="1" applyBorder="1" applyAlignment="1" applyProtection="1">
      <alignment horizontal="left" vertical="center"/>
      <protection locked="0"/>
    </xf>
    <xf numFmtId="0" fontId="30" fillId="2" borderId="0" xfId="2" applyFont="1" applyFill="1" applyBorder="1" applyAlignment="1" applyProtection="1">
      <alignment horizontal="center" vertical="center"/>
      <protection locked="0"/>
    </xf>
    <xf numFmtId="0" fontId="30" fillId="2" borderId="15" xfId="2" applyFont="1" applyFill="1" applyBorder="1" applyAlignment="1" applyProtection="1">
      <alignment horizontal="center" vertical="center"/>
      <protection locked="0"/>
    </xf>
    <xf numFmtId="0" fontId="32" fillId="0" borderId="4" xfId="2" applyFont="1" applyBorder="1" applyAlignment="1" applyProtection="1">
      <alignment horizontal="left" vertical="center"/>
      <protection locked="0"/>
    </xf>
    <xf numFmtId="0" fontId="32" fillId="0" borderId="3" xfId="2" applyFont="1" applyBorder="1" applyAlignment="1" applyProtection="1">
      <alignment horizontal="left" vertical="center"/>
      <protection locked="0"/>
    </xf>
    <xf numFmtId="0" fontId="30" fillId="2" borderId="0" xfId="2" applyFont="1" applyFill="1" applyBorder="1" applyAlignment="1" applyProtection="1">
      <alignment horizontal="center" vertical="center"/>
      <protection locked="0"/>
    </xf>
    <xf numFmtId="0" fontId="30" fillId="2" borderId="15" xfId="2" applyFont="1" applyFill="1" applyBorder="1" applyAlignment="1" applyProtection="1">
      <alignment horizontal="center" vertical="center"/>
      <protection locked="0"/>
    </xf>
    <xf numFmtId="0" fontId="32" fillId="0" borderId="4" xfId="2" applyFont="1" applyBorder="1" applyAlignment="1" applyProtection="1">
      <alignment horizontal="left" vertical="center"/>
      <protection locked="0"/>
    </xf>
    <xf numFmtId="0" fontId="32" fillId="0" borderId="3" xfId="2" applyFont="1" applyBorder="1" applyAlignment="1" applyProtection="1">
      <alignment horizontal="left" vertical="center"/>
      <protection locked="0"/>
    </xf>
    <xf numFmtId="0" fontId="19" fillId="0" borderId="15" xfId="2" applyFont="1" applyBorder="1" applyAlignment="1" applyProtection="1">
      <alignment horizontal="left" vertical="center"/>
      <protection hidden="1"/>
    </xf>
    <xf numFmtId="2" fontId="20" fillId="0" borderId="15" xfId="2" applyNumberFormat="1" applyFont="1" applyBorder="1" applyAlignment="1" applyProtection="1">
      <alignment horizontal="center" vertical="center"/>
      <protection hidden="1"/>
    </xf>
    <xf numFmtId="2" fontId="19" fillId="0" borderId="15" xfId="2" applyNumberFormat="1" applyFont="1" applyBorder="1" applyAlignment="1" applyProtection="1">
      <alignment horizontal="left" vertical="center"/>
      <protection hidden="1"/>
    </xf>
    <xf numFmtId="2" fontId="13" fillId="2" borderId="15" xfId="2" applyNumberFormat="1" applyFont="1" applyFill="1" applyBorder="1" applyAlignment="1" applyProtection="1">
      <alignment horizontal="center" vertical="center"/>
      <protection hidden="1"/>
    </xf>
    <xf numFmtId="0" fontId="13" fillId="2" borderId="15" xfId="2" applyFont="1" applyFill="1" applyBorder="1" applyAlignment="1" applyProtection="1">
      <alignment horizontal="center" vertical="center"/>
      <protection hidden="1"/>
    </xf>
    <xf numFmtId="0" fontId="22" fillId="3" borderId="0" xfId="2" applyNumberFormat="1" applyFont="1" applyFill="1" applyBorder="1" applyAlignment="1" applyProtection="1">
      <alignment horizontal="center" vertical="center"/>
    </xf>
    <xf numFmtId="0" fontId="23" fillId="3" borderId="0" xfId="0" applyFont="1" applyFill="1" applyBorder="1" applyAlignment="1" applyProtection="1">
      <alignment horizontal="center" vertical="center"/>
    </xf>
    <xf numFmtId="169" fontId="11" fillId="2" borderId="0" xfId="2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3" fillId="2" borderId="0" xfId="2" applyFont="1" applyFill="1" applyBorder="1" applyAlignment="1" applyProtection="1">
      <alignment horizontal="center" vertical="center"/>
      <protection hidden="1"/>
    </xf>
    <xf numFmtId="0" fontId="2" fillId="0" borderId="0" xfId="1" applyNumberFormat="1" applyAlignment="1" applyProtection="1">
      <alignment horizontal="left"/>
      <protection locked="0"/>
    </xf>
    <xf numFmtId="0" fontId="1" fillId="0" borderId="0" xfId="2" applyAlignment="1" applyProtection="1">
      <alignment horizontal="left"/>
      <protection locked="0"/>
    </xf>
    <xf numFmtId="0" fontId="2" fillId="0" borderId="0" xfId="1" applyAlignment="1" applyProtection="1">
      <alignment horizontal="left"/>
      <protection locked="0"/>
    </xf>
    <xf numFmtId="0" fontId="16" fillId="2" borderId="0" xfId="2" applyFont="1" applyFill="1" applyBorder="1" applyAlignment="1" applyProtection="1">
      <alignment horizontal="center" vertical="center"/>
      <protection hidden="1"/>
    </xf>
    <xf numFmtId="0" fontId="13" fillId="2" borderId="9" xfId="2" applyFont="1" applyFill="1" applyBorder="1" applyAlignment="1" applyProtection="1">
      <alignment horizontal="center" vertical="center"/>
      <protection hidden="1"/>
    </xf>
    <xf numFmtId="0" fontId="32" fillId="0" borderId="4" xfId="2" applyFont="1" applyBorder="1" applyAlignment="1" applyProtection="1">
      <alignment horizontal="left" vertical="center"/>
      <protection locked="0"/>
    </xf>
    <xf numFmtId="0" fontId="32" fillId="0" borderId="3" xfId="2" applyFont="1" applyBorder="1" applyAlignment="1" applyProtection="1">
      <alignment horizontal="left" vertical="center"/>
      <protection locked="0"/>
    </xf>
    <xf numFmtId="0" fontId="32" fillId="0" borderId="5" xfId="2" applyFont="1" applyBorder="1" applyAlignment="1" applyProtection="1">
      <alignment horizontal="left" vertical="center"/>
      <protection locked="0"/>
    </xf>
    <xf numFmtId="9" fontId="32" fillId="0" borderId="4" xfId="2" applyNumberFormat="1" applyFont="1" applyBorder="1" applyAlignment="1" applyProtection="1">
      <alignment horizontal="center" vertical="center"/>
      <protection locked="0"/>
    </xf>
    <xf numFmtId="9" fontId="32" fillId="0" borderId="5" xfId="2" applyNumberFormat="1" applyFont="1" applyBorder="1" applyAlignment="1" applyProtection="1">
      <alignment horizontal="center" vertical="center"/>
      <protection locked="0"/>
    </xf>
    <xf numFmtId="0" fontId="32" fillId="0" borderId="1" xfId="2" applyFont="1" applyBorder="1" applyAlignment="1" applyProtection="1">
      <alignment horizontal="left" vertical="center"/>
      <protection locked="0"/>
    </xf>
    <xf numFmtId="166" fontId="32" fillId="0" borderId="4" xfId="2" applyNumberFormat="1" applyFont="1" applyBorder="1" applyAlignment="1">
      <alignment horizontal="center" vertical="center"/>
    </xf>
    <xf numFmtId="166" fontId="32" fillId="0" borderId="5" xfId="2" applyNumberFormat="1" applyFont="1" applyBorder="1" applyAlignment="1">
      <alignment horizontal="center" vertical="center"/>
    </xf>
    <xf numFmtId="166" fontId="32" fillId="0" borderId="10" xfId="2" applyNumberFormat="1" applyFont="1" applyBorder="1" applyAlignment="1" applyProtection="1">
      <alignment horizontal="center" vertical="center"/>
      <protection locked="0"/>
    </xf>
    <xf numFmtId="166" fontId="32" fillId="0" borderId="11" xfId="2" applyNumberFormat="1" applyFont="1" applyBorder="1" applyAlignment="1" applyProtection="1">
      <alignment horizontal="center" vertical="center"/>
      <protection locked="0"/>
    </xf>
    <xf numFmtId="0" fontId="32" fillId="0" borderId="4" xfId="2" applyFont="1" applyBorder="1" applyAlignment="1" applyProtection="1">
      <alignment horizontal="center" vertical="center"/>
      <protection locked="0"/>
    </xf>
    <xf numFmtId="0" fontId="32" fillId="0" borderId="3" xfId="2" applyFont="1" applyBorder="1" applyAlignment="1" applyProtection="1">
      <alignment horizontal="center" vertical="center"/>
      <protection locked="0"/>
    </xf>
    <xf numFmtId="0" fontId="32" fillId="0" borderId="5" xfId="2" applyFont="1" applyBorder="1" applyAlignment="1" applyProtection="1">
      <alignment horizontal="center" vertical="center"/>
      <protection locked="0"/>
    </xf>
    <xf numFmtId="168" fontId="32" fillId="0" borderId="4" xfId="2" applyNumberFormat="1" applyFont="1" applyBorder="1" applyAlignment="1" applyProtection="1">
      <alignment horizontal="center" vertical="center"/>
      <protection hidden="1"/>
    </xf>
    <xf numFmtId="168" fontId="32" fillId="0" borderId="5" xfId="2" applyNumberFormat="1" applyFont="1" applyBorder="1" applyAlignment="1" applyProtection="1">
      <alignment horizontal="center" vertical="center"/>
      <protection hidden="1"/>
    </xf>
    <xf numFmtId="0" fontId="32" fillId="0" borderId="3" xfId="2" applyFont="1" applyBorder="1" applyAlignment="1">
      <alignment horizontal="center" vertical="center"/>
    </xf>
    <xf numFmtId="0" fontId="32" fillId="0" borderId="5" xfId="2" applyFont="1" applyBorder="1" applyAlignment="1">
      <alignment horizontal="center" vertical="center"/>
    </xf>
    <xf numFmtId="0" fontId="30" fillId="2" borderId="0" xfId="2" applyFont="1" applyFill="1" applyBorder="1" applyAlignment="1" applyProtection="1">
      <alignment horizontal="center" vertical="center"/>
      <protection locked="0"/>
    </xf>
    <xf numFmtId="0" fontId="30" fillId="2" borderId="0" xfId="2" applyFont="1" applyFill="1" applyBorder="1" applyAlignment="1" applyProtection="1">
      <alignment horizontal="center"/>
      <protection locked="0"/>
    </xf>
    <xf numFmtId="0" fontId="32" fillId="0" borderId="10" xfId="2" applyFont="1" applyBorder="1" applyAlignment="1" applyProtection="1">
      <alignment horizontal="center" vertical="center"/>
      <protection locked="0"/>
    </xf>
    <xf numFmtId="0" fontId="32" fillId="0" borderId="7" xfId="2" applyFont="1" applyBorder="1" applyAlignment="1" applyProtection="1">
      <alignment horizontal="center" vertical="center"/>
      <protection locked="0"/>
    </xf>
    <xf numFmtId="0" fontId="32" fillId="0" borderId="11" xfId="2" applyFont="1" applyBorder="1" applyAlignment="1" applyProtection="1">
      <alignment horizontal="center" vertical="center"/>
      <protection locked="0"/>
    </xf>
    <xf numFmtId="168" fontId="32" fillId="0" borderId="10" xfId="2" applyNumberFormat="1" applyFont="1" applyBorder="1" applyAlignment="1" applyProtection="1">
      <alignment horizontal="center" vertical="center"/>
      <protection hidden="1"/>
    </xf>
    <xf numFmtId="168" fontId="32" fillId="0" borderId="11" xfId="2" applyNumberFormat="1" applyFont="1" applyBorder="1" applyAlignment="1" applyProtection="1">
      <alignment horizontal="center" vertical="center"/>
      <protection hidden="1"/>
    </xf>
    <xf numFmtId="0" fontId="32" fillId="0" borderId="13" xfId="2" applyFont="1" applyBorder="1" applyAlignment="1" applyProtection="1">
      <alignment horizontal="center" vertical="center"/>
      <protection locked="0"/>
    </xf>
    <xf numFmtId="0" fontId="32" fillId="0" borderId="12" xfId="2" applyFont="1" applyBorder="1" applyAlignment="1" applyProtection="1">
      <alignment horizontal="center" vertical="center"/>
      <protection locked="0"/>
    </xf>
    <xf numFmtId="0" fontId="32" fillId="0" borderId="14" xfId="2" applyFont="1" applyBorder="1" applyAlignment="1" applyProtection="1">
      <alignment horizontal="center" vertical="center"/>
      <protection locked="0"/>
    </xf>
    <xf numFmtId="0" fontId="30" fillId="2" borderId="0" xfId="2" applyNumberFormat="1" applyFont="1" applyFill="1" applyBorder="1" applyAlignment="1" applyProtection="1">
      <alignment horizontal="center" vertical="center"/>
      <protection locked="0"/>
    </xf>
    <xf numFmtId="0" fontId="34" fillId="0" borderId="20" xfId="0" applyFont="1" applyBorder="1" applyAlignment="1"/>
    <xf numFmtId="0" fontId="30" fillId="2" borderId="15" xfId="2" applyFont="1" applyFill="1" applyBorder="1" applyAlignment="1" applyProtection="1">
      <alignment horizontal="center" vertical="center"/>
      <protection locked="0"/>
    </xf>
    <xf numFmtId="0" fontId="30" fillId="2" borderId="19" xfId="2" applyFont="1" applyFill="1" applyBorder="1" applyAlignment="1" applyProtection="1">
      <alignment horizontal="center" vertical="center"/>
      <protection locked="0"/>
    </xf>
    <xf numFmtId="167" fontId="32" fillId="0" borderId="10" xfId="2" applyNumberFormat="1" applyFont="1" applyBorder="1" applyAlignment="1" applyProtection="1">
      <alignment horizontal="center" vertical="center"/>
      <protection hidden="1"/>
    </xf>
    <xf numFmtId="167" fontId="32" fillId="0" borderId="11" xfId="2" applyNumberFormat="1" applyFont="1" applyBorder="1" applyAlignment="1" applyProtection="1">
      <alignment horizontal="center" vertical="center"/>
      <protection hidden="1"/>
    </xf>
    <xf numFmtId="2" fontId="29" fillId="0" borderId="10" xfId="2" applyNumberFormat="1" applyFont="1" applyBorder="1" applyAlignment="1" applyProtection="1">
      <alignment horizontal="center" vertical="center"/>
      <protection hidden="1"/>
    </xf>
    <xf numFmtId="2" fontId="29" fillId="0" borderId="11" xfId="2" applyNumberFormat="1" applyFont="1" applyBorder="1" applyAlignment="1" applyProtection="1">
      <alignment horizontal="center" vertical="center"/>
      <protection hidden="1"/>
    </xf>
    <xf numFmtId="167" fontId="32" fillId="0" borderId="2" xfId="2" applyNumberFormat="1" applyFont="1" applyBorder="1" applyAlignment="1">
      <alignment horizontal="center" vertical="center"/>
    </xf>
  </cellXfs>
  <cellStyles count="321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Hyperlink" xfId="1" builtinId="8"/>
    <cellStyle name="Normal" xfId="0" builtinId="0"/>
    <cellStyle name="Normal 2" xfId="2" xr:uid="{00000000-0005-0000-0000-000040010000}"/>
  </cellStyles>
  <dxfs count="72"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'1'!$D$5:$D$34</c:f>
              <c:numCache>
                <c:formatCode>General</c:formatCode>
                <c:ptCount val="30"/>
                <c:pt idx="0">
                  <c:v>2</c:v>
                </c:pt>
                <c:pt idx="3">
                  <c:v>7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19</c:v>
                </c:pt>
                <c:pt idx="8">
                  <c:v>5</c:v>
                </c:pt>
                <c:pt idx="9">
                  <c:v>15</c:v>
                </c:pt>
                <c:pt idx="10">
                  <c:v>27</c:v>
                </c:pt>
                <c:pt idx="11">
                  <c:v>14</c:v>
                </c:pt>
                <c:pt idx="12">
                  <c:v>13</c:v>
                </c:pt>
                <c:pt idx="13">
                  <c:v>13</c:v>
                </c:pt>
                <c:pt idx="14">
                  <c:v>33</c:v>
                </c:pt>
                <c:pt idx="1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7-3942-84B4-ECE4B274F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5.5</c:v>
                </c:pt>
                <c:pt idx="5">
                  <c:v>5.333333333333333</c:v>
                </c:pt>
                <c:pt idx="6">
                  <c:v>5.25</c:v>
                </c:pt>
                <c:pt idx="7">
                  <c:v>8</c:v>
                </c:pt>
                <c:pt idx="8">
                  <c:v>7.5</c:v>
                </c:pt>
                <c:pt idx="9">
                  <c:v>8.5714285714285712</c:v>
                </c:pt>
                <c:pt idx="10">
                  <c:v>10.875</c:v>
                </c:pt>
                <c:pt idx="11">
                  <c:v>11.222222222222221</c:v>
                </c:pt>
                <c:pt idx="12">
                  <c:v>11.4</c:v>
                </c:pt>
                <c:pt idx="13">
                  <c:v>11.545454545454545</c:v>
                </c:pt>
                <c:pt idx="14">
                  <c:v>13.333333333333334</c:v>
                </c:pt>
                <c:pt idx="15">
                  <c:v>12.615384615384615</c:v>
                </c:pt>
                <c:pt idx="16">
                  <c:v>12.615384615384615</c:v>
                </c:pt>
                <c:pt idx="17">
                  <c:v>12.615384615384615</c:v>
                </c:pt>
                <c:pt idx="18">
                  <c:v>12.615384615384615</c:v>
                </c:pt>
                <c:pt idx="19">
                  <c:v>12.615384615384615</c:v>
                </c:pt>
                <c:pt idx="20">
                  <c:v>12.615384615384615</c:v>
                </c:pt>
                <c:pt idx="21">
                  <c:v>12.615384615384615</c:v>
                </c:pt>
                <c:pt idx="22">
                  <c:v>12.615384615384615</c:v>
                </c:pt>
                <c:pt idx="23">
                  <c:v>12.615384615384615</c:v>
                </c:pt>
                <c:pt idx="24">
                  <c:v>12.615384615384615</c:v>
                </c:pt>
                <c:pt idx="25">
                  <c:v>12.615384615384615</c:v>
                </c:pt>
                <c:pt idx="26">
                  <c:v>12.615384615384615</c:v>
                </c:pt>
                <c:pt idx="27">
                  <c:v>12.615384615384615</c:v>
                </c:pt>
                <c:pt idx="28">
                  <c:v>12.615384615384615</c:v>
                </c:pt>
                <c:pt idx="29">
                  <c:v>12.615384615384615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A7-3942-84B4-ECE4B274F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'2'!$D$5:$D$34</c:f>
              <c:numCache>
                <c:formatCode>General</c:formatCode>
                <c:ptCount val="30"/>
                <c:pt idx="1">
                  <c:v>7</c:v>
                </c:pt>
                <c:pt idx="2">
                  <c:v>0</c:v>
                </c:pt>
                <c:pt idx="5">
                  <c:v>8</c:v>
                </c:pt>
                <c:pt idx="6">
                  <c:v>5</c:v>
                </c:pt>
                <c:pt idx="7">
                  <c:v>0</c:v>
                </c:pt>
                <c:pt idx="8">
                  <c:v>12</c:v>
                </c:pt>
                <c:pt idx="9">
                  <c:v>5</c:v>
                </c:pt>
                <c:pt idx="10">
                  <c:v>0</c:v>
                </c:pt>
                <c:pt idx="1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3-4147-A85B-174A7720C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15</c:v>
                </c:pt>
                <c:pt idx="6">
                  <c:v>20</c:v>
                </c:pt>
                <c:pt idx="7">
                  <c:v>20</c:v>
                </c:pt>
                <c:pt idx="8">
                  <c:v>32</c:v>
                </c:pt>
                <c:pt idx="9">
                  <c:v>18.5</c:v>
                </c:pt>
                <c:pt idx="10">
                  <c:v>18.5</c:v>
                </c:pt>
                <c:pt idx="11">
                  <c:v>18.5</c:v>
                </c:pt>
                <c:pt idx="12">
                  <c:v>14.333333333333334</c:v>
                </c:pt>
                <c:pt idx="13">
                  <c:v>14.333333333333334</c:v>
                </c:pt>
                <c:pt idx="14">
                  <c:v>14.333333333333334</c:v>
                </c:pt>
                <c:pt idx="15">
                  <c:v>14.333333333333334</c:v>
                </c:pt>
                <c:pt idx="16">
                  <c:v>14.333333333333334</c:v>
                </c:pt>
                <c:pt idx="17">
                  <c:v>14.333333333333334</c:v>
                </c:pt>
                <c:pt idx="18">
                  <c:v>14.333333333333334</c:v>
                </c:pt>
                <c:pt idx="19">
                  <c:v>14.333333333333334</c:v>
                </c:pt>
                <c:pt idx="20">
                  <c:v>14.333333333333334</c:v>
                </c:pt>
                <c:pt idx="21">
                  <c:v>14.333333333333334</c:v>
                </c:pt>
                <c:pt idx="22">
                  <c:v>14.333333333333334</c:v>
                </c:pt>
                <c:pt idx="23">
                  <c:v>14.333333333333334</c:v>
                </c:pt>
                <c:pt idx="24">
                  <c:v>14.333333333333334</c:v>
                </c:pt>
                <c:pt idx="25">
                  <c:v>14.333333333333334</c:v>
                </c:pt>
                <c:pt idx="26">
                  <c:v>14.333333333333334</c:v>
                </c:pt>
                <c:pt idx="27">
                  <c:v>14.333333333333334</c:v>
                </c:pt>
                <c:pt idx="28">
                  <c:v>14.333333333333334</c:v>
                </c:pt>
                <c:pt idx="29">
                  <c:v>14.333333333333334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83-4147-A85B-174A7720C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'3'!$D$5:$D$34</c:f>
              <c:numCache>
                <c:formatCode>General</c:formatCode>
                <c:ptCount val="30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A-2344-AD9A-569DE2954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'3'!$V$5:$V$34</c:f>
              <c:numCache>
                <c:formatCode>0.00</c:formatCode>
                <c:ptCount val="3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A-2344-AD9A-569DE2954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'4'!$D$5:$D$34</c:f>
              <c:numCache>
                <c:formatCode>General</c:formatCode>
                <c:ptCount val="3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6-1B4E-B377-1681F6AB9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B6-1B4E-B377-1681F6AB9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'5'!$D$5:$D$34</c:f>
              <c:numCache>
                <c:formatCode>General</c:formatCode>
                <c:ptCount val="30"/>
                <c:pt idx="1">
                  <c:v>10</c:v>
                </c:pt>
                <c:pt idx="3">
                  <c:v>10</c:v>
                </c:pt>
                <c:pt idx="5">
                  <c:v>54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57-7544-B4B7-6D99FBDF1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'5'!$V$5:$V$34</c:f>
              <c:numCache>
                <c:formatCode>0.00</c:formatCode>
                <c:ptCount val="30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24.666666666666668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  <c:pt idx="24">
                  <c:v>24</c:v>
                </c:pt>
                <c:pt idx="25">
                  <c:v>24</c:v>
                </c:pt>
                <c:pt idx="26">
                  <c:v>24</c:v>
                </c:pt>
                <c:pt idx="27">
                  <c:v>24</c:v>
                </c:pt>
                <c:pt idx="28">
                  <c:v>24</c:v>
                </c:pt>
                <c:pt idx="29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57-7544-B4B7-6D99FBDF1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'6'!$D$5:$D$34</c:f>
              <c:numCache>
                <c:formatCode>General</c:formatCode>
                <c:ptCount val="30"/>
                <c:pt idx="0">
                  <c:v>20</c:v>
                </c:pt>
                <c:pt idx="1">
                  <c:v>81</c:v>
                </c:pt>
                <c:pt idx="2">
                  <c:v>24</c:v>
                </c:pt>
                <c:pt idx="3">
                  <c:v>27</c:v>
                </c:pt>
                <c:pt idx="4">
                  <c:v>0</c:v>
                </c:pt>
                <c:pt idx="5">
                  <c:v>36</c:v>
                </c:pt>
                <c:pt idx="6">
                  <c:v>9</c:v>
                </c:pt>
                <c:pt idx="7">
                  <c:v>10</c:v>
                </c:pt>
                <c:pt idx="8">
                  <c:v>20</c:v>
                </c:pt>
                <c:pt idx="9">
                  <c:v>15</c:v>
                </c:pt>
                <c:pt idx="10">
                  <c:v>0</c:v>
                </c:pt>
                <c:pt idx="11">
                  <c:v>17</c:v>
                </c:pt>
                <c:pt idx="12">
                  <c:v>42</c:v>
                </c:pt>
                <c:pt idx="13">
                  <c:v>21</c:v>
                </c:pt>
                <c:pt idx="14">
                  <c:v>10</c:v>
                </c:pt>
                <c:pt idx="15">
                  <c:v>10</c:v>
                </c:pt>
                <c:pt idx="16">
                  <c:v>3</c:v>
                </c:pt>
                <c:pt idx="1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62-2F41-B3E6-DA361E9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'6'!$V$5:$V$34</c:f>
              <c:numCache>
                <c:formatCode>0.00</c:formatCode>
                <c:ptCount val="30"/>
                <c:pt idx="0">
                  <c:v>20</c:v>
                </c:pt>
                <c:pt idx="1">
                  <c:v>50.5</c:v>
                </c:pt>
                <c:pt idx="2">
                  <c:v>41.666666666666664</c:v>
                </c:pt>
                <c:pt idx="3">
                  <c:v>38</c:v>
                </c:pt>
                <c:pt idx="4">
                  <c:v>30.4</c:v>
                </c:pt>
                <c:pt idx="5">
                  <c:v>37.6</c:v>
                </c:pt>
                <c:pt idx="6">
                  <c:v>32.833333333333336</c:v>
                </c:pt>
                <c:pt idx="7">
                  <c:v>29.571428571428573</c:v>
                </c:pt>
                <c:pt idx="8">
                  <c:v>28.375</c:v>
                </c:pt>
                <c:pt idx="9">
                  <c:v>26.888888888888889</c:v>
                </c:pt>
                <c:pt idx="10">
                  <c:v>24.2</c:v>
                </c:pt>
                <c:pt idx="11">
                  <c:v>23.545454545454547</c:v>
                </c:pt>
                <c:pt idx="12">
                  <c:v>25.083333333333332</c:v>
                </c:pt>
                <c:pt idx="13">
                  <c:v>24.76923076923077</c:v>
                </c:pt>
                <c:pt idx="14">
                  <c:v>23.714285714285715</c:v>
                </c:pt>
                <c:pt idx="15">
                  <c:v>22.8</c:v>
                </c:pt>
                <c:pt idx="16">
                  <c:v>21.5625</c:v>
                </c:pt>
                <c:pt idx="17">
                  <c:v>22.058823529411764</c:v>
                </c:pt>
                <c:pt idx="18">
                  <c:v>22.058823529411764</c:v>
                </c:pt>
                <c:pt idx="19">
                  <c:v>22.058823529411764</c:v>
                </c:pt>
                <c:pt idx="20">
                  <c:v>22.058823529411764</c:v>
                </c:pt>
                <c:pt idx="21">
                  <c:v>22.058823529411764</c:v>
                </c:pt>
                <c:pt idx="22">
                  <c:v>22.058823529411764</c:v>
                </c:pt>
                <c:pt idx="23">
                  <c:v>22.058823529411764</c:v>
                </c:pt>
                <c:pt idx="24">
                  <c:v>22.058823529411764</c:v>
                </c:pt>
                <c:pt idx="25">
                  <c:v>22.058823529411764</c:v>
                </c:pt>
                <c:pt idx="26">
                  <c:v>22.058823529411764</c:v>
                </c:pt>
                <c:pt idx="27">
                  <c:v>22.058823529411764</c:v>
                </c:pt>
                <c:pt idx="28">
                  <c:v>22.058823529411764</c:v>
                </c:pt>
                <c:pt idx="29">
                  <c:v>22.058823529411764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62-2F41-B3E6-DA361E9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'7'!$D$5:$D$34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9-AD4C-9D83-3993FBD97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'7'!$V$5:$V$34</c:f>
              <c:numCache>
                <c:formatCode>0.00</c:formatCode>
                <c:ptCount val="30"/>
                <c:pt idx="0">
                  <c:v>1</c:v>
                </c:pt>
                <c:pt idx="1">
                  <c:v>1.5</c:v>
                </c:pt>
                <c:pt idx="2">
                  <c:v>2.3333333333333335</c:v>
                </c:pt>
                <c:pt idx="3">
                  <c:v>2.3333333333333335</c:v>
                </c:pt>
                <c:pt idx="4">
                  <c:v>2.3333333333333335</c:v>
                </c:pt>
                <c:pt idx="5">
                  <c:v>2.3333333333333335</c:v>
                </c:pt>
                <c:pt idx="6">
                  <c:v>2.3333333333333335</c:v>
                </c:pt>
                <c:pt idx="7">
                  <c:v>2.3333333333333335</c:v>
                </c:pt>
                <c:pt idx="8">
                  <c:v>2.3333333333333335</c:v>
                </c:pt>
                <c:pt idx="9">
                  <c:v>2.3333333333333335</c:v>
                </c:pt>
                <c:pt idx="10">
                  <c:v>2.3333333333333335</c:v>
                </c:pt>
                <c:pt idx="11">
                  <c:v>2.3333333333333335</c:v>
                </c:pt>
                <c:pt idx="12">
                  <c:v>2.3333333333333335</c:v>
                </c:pt>
                <c:pt idx="13">
                  <c:v>2.3333333333333335</c:v>
                </c:pt>
                <c:pt idx="14">
                  <c:v>2.3333333333333335</c:v>
                </c:pt>
                <c:pt idx="15">
                  <c:v>2.3333333333333335</c:v>
                </c:pt>
                <c:pt idx="16">
                  <c:v>2.3333333333333335</c:v>
                </c:pt>
                <c:pt idx="17">
                  <c:v>2.3333333333333335</c:v>
                </c:pt>
                <c:pt idx="18">
                  <c:v>2.3333333333333335</c:v>
                </c:pt>
                <c:pt idx="19">
                  <c:v>2.3333333333333335</c:v>
                </c:pt>
                <c:pt idx="20">
                  <c:v>2.3333333333333335</c:v>
                </c:pt>
                <c:pt idx="21">
                  <c:v>2.3333333333333335</c:v>
                </c:pt>
                <c:pt idx="22">
                  <c:v>2.3333333333333335</c:v>
                </c:pt>
                <c:pt idx="23">
                  <c:v>2.3333333333333335</c:v>
                </c:pt>
                <c:pt idx="24">
                  <c:v>2.3333333333333335</c:v>
                </c:pt>
                <c:pt idx="25">
                  <c:v>2.3333333333333335</c:v>
                </c:pt>
                <c:pt idx="26">
                  <c:v>2.3333333333333335</c:v>
                </c:pt>
                <c:pt idx="27">
                  <c:v>2.3333333333333335</c:v>
                </c:pt>
                <c:pt idx="28">
                  <c:v>2.3333333333333335</c:v>
                </c:pt>
                <c:pt idx="29">
                  <c:v>2.3333333333333335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E9-AD4C-9D83-3993FBD97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'8'!$D$5:$D$34</c:f>
              <c:numCache>
                <c:formatCode>General</c:formatCode>
                <c:ptCount val="30"/>
                <c:pt idx="2">
                  <c:v>2</c:v>
                </c:pt>
                <c:pt idx="3">
                  <c:v>1</c:v>
                </c:pt>
                <c:pt idx="9">
                  <c:v>19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D-254B-91CE-FAD84ED3A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'8'!$V$5:$V$34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22</c:v>
                </c:pt>
                <c:pt idx="10">
                  <c:v>22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4D-254B-91CE-FAD84ED3A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'9'!$D$5:$D$34</c:f>
              <c:numCache>
                <c:formatCode>General</c:formatCode>
                <c:ptCount val="30"/>
                <c:pt idx="1">
                  <c:v>3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20-644E-A85E-BAEF6E94C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'9'!$V$5:$V$34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20-644E-A85E-BAEF6E94C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'10'!$D$5:$D$34</c:f>
              <c:numCache>
                <c:formatCode>General</c:formatCode>
                <c:ptCount val="30"/>
                <c:pt idx="0">
                  <c:v>69</c:v>
                </c:pt>
                <c:pt idx="1">
                  <c:v>44</c:v>
                </c:pt>
                <c:pt idx="2">
                  <c:v>0</c:v>
                </c:pt>
                <c:pt idx="3">
                  <c:v>23</c:v>
                </c:pt>
                <c:pt idx="4">
                  <c:v>36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B-7A45-80B6-67BFEC4AA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'10'!$V$5:$V$34</c:f>
              <c:numCache>
                <c:formatCode>0.00</c:formatCode>
                <c:ptCount val="30"/>
                <c:pt idx="0">
                  <c:v>69</c:v>
                </c:pt>
                <c:pt idx="1">
                  <c:v>56.5</c:v>
                </c:pt>
                <c:pt idx="2">
                  <c:v>37.666666666666664</c:v>
                </c:pt>
                <c:pt idx="3">
                  <c:v>34</c:v>
                </c:pt>
                <c:pt idx="4">
                  <c:v>34.4</c:v>
                </c:pt>
                <c:pt idx="5">
                  <c:v>37.6</c:v>
                </c:pt>
                <c:pt idx="6">
                  <c:v>37.6</c:v>
                </c:pt>
                <c:pt idx="7">
                  <c:v>37.6</c:v>
                </c:pt>
                <c:pt idx="8">
                  <c:v>37.6</c:v>
                </c:pt>
                <c:pt idx="9">
                  <c:v>37.6</c:v>
                </c:pt>
                <c:pt idx="10">
                  <c:v>37.6</c:v>
                </c:pt>
                <c:pt idx="11">
                  <c:v>37.6</c:v>
                </c:pt>
                <c:pt idx="12">
                  <c:v>37.6</c:v>
                </c:pt>
                <c:pt idx="13">
                  <c:v>37.6</c:v>
                </c:pt>
                <c:pt idx="14">
                  <c:v>37.6</c:v>
                </c:pt>
                <c:pt idx="15">
                  <c:v>37.6</c:v>
                </c:pt>
                <c:pt idx="16">
                  <c:v>37.6</c:v>
                </c:pt>
                <c:pt idx="17">
                  <c:v>37.6</c:v>
                </c:pt>
                <c:pt idx="18">
                  <c:v>37.6</c:v>
                </c:pt>
                <c:pt idx="19">
                  <c:v>37.6</c:v>
                </c:pt>
                <c:pt idx="20">
                  <c:v>37.6</c:v>
                </c:pt>
                <c:pt idx="21">
                  <c:v>37.6</c:v>
                </c:pt>
                <c:pt idx="22">
                  <c:v>37.6</c:v>
                </c:pt>
                <c:pt idx="23">
                  <c:v>37.6</c:v>
                </c:pt>
                <c:pt idx="24">
                  <c:v>37.6</c:v>
                </c:pt>
                <c:pt idx="25">
                  <c:v>37.6</c:v>
                </c:pt>
                <c:pt idx="26">
                  <c:v>37.6</c:v>
                </c:pt>
                <c:pt idx="27">
                  <c:v>37.6</c:v>
                </c:pt>
                <c:pt idx="28">
                  <c:v>37.6</c:v>
                </c:pt>
                <c:pt idx="29">
                  <c:v>37.6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5B-7A45-80B6-67BFEC4AA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'11'!$D$5:$D$34</c:f>
              <c:numCache>
                <c:formatCode>General</c:formatCode>
                <c:ptCount val="30"/>
                <c:pt idx="0">
                  <c:v>12</c:v>
                </c:pt>
                <c:pt idx="1">
                  <c:v>0</c:v>
                </c:pt>
                <c:pt idx="2">
                  <c:v>13</c:v>
                </c:pt>
                <c:pt idx="3">
                  <c:v>5</c:v>
                </c:pt>
                <c:pt idx="4">
                  <c:v>5</c:v>
                </c:pt>
                <c:pt idx="5">
                  <c:v>10</c:v>
                </c:pt>
                <c:pt idx="6">
                  <c:v>1</c:v>
                </c:pt>
                <c:pt idx="7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6-0042-83B2-27E61314B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'11'!$V$5:$V$34</c:f>
              <c:numCache>
                <c:formatCode>0.00</c:formatCode>
                <c:ptCount val="30"/>
                <c:pt idx="0">
                  <c:v>12</c:v>
                </c:pt>
                <c:pt idx="1">
                  <c:v>6</c:v>
                </c:pt>
                <c:pt idx="2">
                  <c:v>8.3333333333333339</c:v>
                </c:pt>
                <c:pt idx="3">
                  <c:v>10</c:v>
                </c:pt>
                <c:pt idx="4">
                  <c:v>8.75</c:v>
                </c:pt>
                <c:pt idx="5">
                  <c:v>11.25</c:v>
                </c:pt>
                <c:pt idx="6">
                  <c:v>9.1999999999999993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86-0042-83B2-27E61314B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'12'!$D$5:$D$34</c:f>
              <c:numCache>
                <c:formatCode>General</c:formatCode>
                <c:ptCount val="30"/>
                <c:pt idx="0">
                  <c:v>13</c:v>
                </c:pt>
                <c:pt idx="1">
                  <c:v>6</c:v>
                </c:pt>
                <c:pt idx="3">
                  <c:v>5</c:v>
                </c:pt>
                <c:pt idx="4">
                  <c:v>11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14</c:v>
                </c:pt>
                <c:pt idx="12">
                  <c:v>1</c:v>
                </c:pt>
                <c:pt idx="13">
                  <c:v>9</c:v>
                </c:pt>
                <c:pt idx="1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0-3D4D-84BC-00FB9E2A9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'12'!$V$5:$V$34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</c:v>
                </c:pt>
                <c:pt idx="4">
                  <c:v>17.5</c:v>
                </c:pt>
                <c:pt idx="5">
                  <c:v>17.5</c:v>
                </c:pt>
                <c:pt idx="6">
                  <c:v>11.666666666666666</c:v>
                </c:pt>
                <c:pt idx="7">
                  <c:v>9.5</c:v>
                </c:pt>
                <c:pt idx="8">
                  <c:v>9.5</c:v>
                </c:pt>
                <c:pt idx="9">
                  <c:v>10.4</c:v>
                </c:pt>
                <c:pt idx="10">
                  <c:v>10.4</c:v>
                </c:pt>
                <c:pt idx="11">
                  <c:v>10.4</c:v>
                </c:pt>
                <c:pt idx="12">
                  <c:v>8.8333333333333339</c:v>
                </c:pt>
                <c:pt idx="13">
                  <c:v>8.8571428571428577</c:v>
                </c:pt>
                <c:pt idx="14">
                  <c:v>8.375</c:v>
                </c:pt>
                <c:pt idx="15">
                  <c:v>8.375</c:v>
                </c:pt>
                <c:pt idx="16">
                  <c:v>8.375</c:v>
                </c:pt>
                <c:pt idx="17">
                  <c:v>8.375</c:v>
                </c:pt>
                <c:pt idx="18">
                  <c:v>8.375</c:v>
                </c:pt>
                <c:pt idx="19">
                  <c:v>8.375</c:v>
                </c:pt>
                <c:pt idx="20">
                  <c:v>8.375</c:v>
                </c:pt>
                <c:pt idx="21">
                  <c:v>8.375</c:v>
                </c:pt>
                <c:pt idx="22">
                  <c:v>8.375</c:v>
                </c:pt>
                <c:pt idx="23">
                  <c:v>8.375</c:v>
                </c:pt>
                <c:pt idx="24">
                  <c:v>8.375</c:v>
                </c:pt>
                <c:pt idx="25">
                  <c:v>8.375</c:v>
                </c:pt>
                <c:pt idx="26">
                  <c:v>8.375</c:v>
                </c:pt>
                <c:pt idx="27">
                  <c:v>8.375</c:v>
                </c:pt>
                <c:pt idx="28">
                  <c:v>8.375</c:v>
                </c:pt>
                <c:pt idx="29">
                  <c:v>8.375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20-3D4D-84BC-00FB9E2A9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'13'!$D$5:$D$34</c:f>
              <c:numCache>
                <c:formatCode>General</c:formatCode>
                <c:ptCount val="30"/>
                <c:pt idx="0">
                  <c:v>11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9-1340-8CAD-F9CBC1A13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'13'!$V$5:$V$34</c:f>
              <c:numCache>
                <c:formatCode>0.00</c:formatCode>
                <c:ptCount val="30"/>
                <c:pt idx="0">
                  <c:v>11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A9-1340-8CAD-F9CBC1A13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'14'!$D$5:$D$34</c:f>
              <c:numCache>
                <c:formatCode>General</c:formatCode>
                <c:ptCount val="30"/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9-F844-9E11-5634CE779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'14'!$V$5:$V$34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1.5</c:v>
                </c:pt>
                <c:pt idx="3">
                  <c:v>1</c:v>
                </c:pt>
                <c:pt idx="4">
                  <c:v>0.75</c:v>
                </c:pt>
                <c:pt idx="5">
                  <c:v>1.25</c:v>
                </c:pt>
                <c:pt idx="6">
                  <c:v>2.25</c:v>
                </c:pt>
                <c:pt idx="7">
                  <c:v>2.25</c:v>
                </c:pt>
                <c:pt idx="8">
                  <c:v>2.25</c:v>
                </c:pt>
                <c:pt idx="9">
                  <c:v>2.25</c:v>
                </c:pt>
                <c:pt idx="10">
                  <c:v>2.25</c:v>
                </c:pt>
                <c:pt idx="11">
                  <c:v>2.25</c:v>
                </c:pt>
                <c:pt idx="12">
                  <c:v>2.25</c:v>
                </c:pt>
                <c:pt idx="13">
                  <c:v>2.25</c:v>
                </c:pt>
                <c:pt idx="14">
                  <c:v>2.25</c:v>
                </c:pt>
                <c:pt idx="15">
                  <c:v>2.25</c:v>
                </c:pt>
                <c:pt idx="16">
                  <c:v>2.25</c:v>
                </c:pt>
                <c:pt idx="17">
                  <c:v>2.25</c:v>
                </c:pt>
                <c:pt idx="18">
                  <c:v>2.25</c:v>
                </c:pt>
                <c:pt idx="19">
                  <c:v>2.25</c:v>
                </c:pt>
                <c:pt idx="20">
                  <c:v>2.25</c:v>
                </c:pt>
                <c:pt idx="21">
                  <c:v>2.25</c:v>
                </c:pt>
                <c:pt idx="22">
                  <c:v>2.25</c:v>
                </c:pt>
                <c:pt idx="23">
                  <c:v>2.25</c:v>
                </c:pt>
                <c:pt idx="24">
                  <c:v>2.25</c:v>
                </c:pt>
                <c:pt idx="25">
                  <c:v>2.25</c:v>
                </c:pt>
                <c:pt idx="26">
                  <c:v>2.25</c:v>
                </c:pt>
                <c:pt idx="27">
                  <c:v>2.25</c:v>
                </c:pt>
                <c:pt idx="28">
                  <c:v>2.25</c:v>
                </c:pt>
                <c:pt idx="29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49-F844-9E11-5634CE779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'15'!$D$5:$D$34</c:f>
              <c:numCache>
                <c:formatCode>General</c:formatCode>
                <c:ptCount val="30"/>
                <c:pt idx="0">
                  <c:v>12</c:v>
                </c:pt>
                <c:pt idx="1">
                  <c:v>0</c:v>
                </c:pt>
                <c:pt idx="2">
                  <c:v>20</c:v>
                </c:pt>
                <c:pt idx="3">
                  <c:v>5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67-F54C-BDC4-DF0A1AC7E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'15'!$V$5:$V$34</c:f>
              <c:numCache>
                <c:formatCode>0.00</c:formatCode>
                <c:ptCount val="30"/>
                <c:pt idx="0">
                  <c:v>12</c:v>
                </c:pt>
                <c:pt idx="1">
                  <c:v>6</c:v>
                </c:pt>
                <c:pt idx="2">
                  <c:v>10.666666666666666</c:v>
                </c:pt>
                <c:pt idx="3">
                  <c:v>9.25</c:v>
                </c:pt>
                <c:pt idx="4">
                  <c:v>9.25</c:v>
                </c:pt>
                <c:pt idx="5">
                  <c:v>7.8</c:v>
                </c:pt>
                <c:pt idx="6">
                  <c:v>6.833333333333333</c:v>
                </c:pt>
                <c:pt idx="7">
                  <c:v>6.833333333333333</c:v>
                </c:pt>
                <c:pt idx="8">
                  <c:v>6.833333333333333</c:v>
                </c:pt>
                <c:pt idx="9">
                  <c:v>6.833333333333333</c:v>
                </c:pt>
                <c:pt idx="10">
                  <c:v>6.833333333333333</c:v>
                </c:pt>
                <c:pt idx="11">
                  <c:v>6.833333333333333</c:v>
                </c:pt>
                <c:pt idx="12">
                  <c:v>6.833333333333333</c:v>
                </c:pt>
                <c:pt idx="13">
                  <c:v>6.833333333333333</c:v>
                </c:pt>
                <c:pt idx="14">
                  <c:v>6.833333333333333</c:v>
                </c:pt>
                <c:pt idx="15">
                  <c:v>6.833333333333333</c:v>
                </c:pt>
                <c:pt idx="16">
                  <c:v>6.833333333333333</c:v>
                </c:pt>
                <c:pt idx="17">
                  <c:v>6.833333333333333</c:v>
                </c:pt>
                <c:pt idx="18">
                  <c:v>6.833333333333333</c:v>
                </c:pt>
                <c:pt idx="19">
                  <c:v>6.833333333333333</c:v>
                </c:pt>
                <c:pt idx="20">
                  <c:v>6.833333333333333</c:v>
                </c:pt>
                <c:pt idx="21">
                  <c:v>6.833333333333333</c:v>
                </c:pt>
                <c:pt idx="22">
                  <c:v>6.833333333333333</c:v>
                </c:pt>
                <c:pt idx="23">
                  <c:v>6.833333333333333</c:v>
                </c:pt>
                <c:pt idx="24">
                  <c:v>6.833333333333333</c:v>
                </c:pt>
                <c:pt idx="25">
                  <c:v>6.833333333333333</c:v>
                </c:pt>
                <c:pt idx="26">
                  <c:v>6.833333333333333</c:v>
                </c:pt>
                <c:pt idx="27">
                  <c:v>6.833333333333333</c:v>
                </c:pt>
                <c:pt idx="28">
                  <c:v>6.833333333333333</c:v>
                </c:pt>
                <c:pt idx="29">
                  <c:v>6.833333333333333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7-F54C-BDC4-DF0A1AC7E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'16'!$D$5:$D$34</c:f>
              <c:numCache>
                <c:formatCode>General</c:formatCode>
                <c:ptCount val="30"/>
                <c:pt idx="0">
                  <c:v>4</c:v>
                </c:pt>
                <c:pt idx="1">
                  <c:v>1</c:v>
                </c:pt>
                <c:pt idx="3">
                  <c:v>30</c:v>
                </c:pt>
                <c:pt idx="4">
                  <c:v>57</c:v>
                </c:pt>
                <c:pt idx="5">
                  <c:v>48</c:v>
                </c:pt>
                <c:pt idx="6">
                  <c:v>10</c:v>
                </c:pt>
                <c:pt idx="7">
                  <c:v>0</c:v>
                </c:pt>
                <c:pt idx="8">
                  <c:v>20</c:v>
                </c:pt>
                <c:pt idx="9">
                  <c:v>1</c:v>
                </c:pt>
                <c:pt idx="1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5-0C4E-B165-5E2B5D327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'16'!$V$5:$V$34</c:f>
              <c:numCache>
                <c:formatCode>0.00</c:formatCode>
                <c:ptCount val="30"/>
                <c:pt idx="0">
                  <c:v>4</c:v>
                </c:pt>
                <c:pt idx="1">
                  <c:v>2.5</c:v>
                </c:pt>
                <c:pt idx="2">
                  <c:v>2.5</c:v>
                </c:pt>
                <c:pt idx="3">
                  <c:v>11.666666666666666</c:v>
                </c:pt>
                <c:pt idx="4">
                  <c:v>30.666666666666668</c:v>
                </c:pt>
                <c:pt idx="5">
                  <c:v>46.666666666666664</c:v>
                </c:pt>
                <c:pt idx="6">
                  <c:v>50</c:v>
                </c:pt>
                <c:pt idx="7">
                  <c:v>37.5</c:v>
                </c:pt>
                <c:pt idx="8">
                  <c:v>34</c:v>
                </c:pt>
                <c:pt idx="9">
                  <c:v>28.5</c:v>
                </c:pt>
                <c:pt idx="10">
                  <c:v>28.857142857142858</c:v>
                </c:pt>
                <c:pt idx="11">
                  <c:v>28.857142857142858</c:v>
                </c:pt>
                <c:pt idx="12">
                  <c:v>28.857142857142858</c:v>
                </c:pt>
                <c:pt idx="13">
                  <c:v>28.857142857142858</c:v>
                </c:pt>
                <c:pt idx="14">
                  <c:v>28.857142857142858</c:v>
                </c:pt>
                <c:pt idx="15">
                  <c:v>28.857142857142858</c:v>
                </c:pt>
                <c:pt idx="16">
                  <c:v>28.857142857142858</c:v>
                </c:pt>
                <c:pt idx="17">
                  <c:v>28.857142857142858</c:v>
                </c:pt>
                <c:pt idx="18">
                  <c:v>28.857142857142858</c:v>
                </c:pt>
                <c:pt idx="19">
                  <c:v>28.857142857142858</c:v>
                </c:pt>
                <c:pt idx="20">
                  <c:v>28.857142857142858</c:v>
                </c:pt>
                <c:pt idx="21">
                  <c:v>28.857142857142858</c:v>
                </c:pt>
                <c:pt idx="22">
                  <c:v>28.857142857142858</c:v>
                </c:pt>
                <c:pt idx="23">
                  <c:v>28.857142857142858</c:v>
                </c:pt>
                <c:pt idx="24">
                  <c:v>28.857142857142858</c:v>
                </c:pt>
                <c:pt idx="25">
                  <c:v>28.857142857142858</c:v>
                </c:pt>
                <c:pt idx="26">
                  <c:v>28.857142857142858</c:v>
                </c:pt>
                <c:pt idx="27">
                  <c:v>28.857142857142858</c:v>
                </c:pt>
                <c:pt idx="28">
                  <c:v>28.857142857142858</c:v>
                </c:pt>
                <c:pt idx="29">
                  <c:v>28.857142857142858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65-0C4E-B165-5E2B5D327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'17'!$D$5:$D$34</c:f>
              <c:numCache>
                <c:formatCode>General</c:formatCode>
                <c:ptCount val="30"/>
                <c:pt idx="0">
                  <c:v>16</c:v>
                </c:pt>
                <c:pt idx="1">
                  <c:v>19</c:v>
                </c:pt>
                <c:pt idx="2">
                  <c:v>20</c:v>
                </c:pt>
                <c:pt idx="3">
                  <c:v>20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2-4B40-B143-11B9A57A3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'17'!$V$5:$V$34</c:f>
              <c:numCache>
                <c:formatCode>0.00</c:formatCode>
                <c:ptCount val="30"/>
                <c:pt idx="0">
                  <c:v>16</c:v>
                </c:pt>
                <c:pt idx="1">
                  <c:v>17.5</c:v>
                </c:pt>
                <c:pt idx="2">
                  <c:v>18.333333333333332</c:v>
                </c:pt>
                <c:pt idx="3">
                  <c:v>18.75</c:v>
                </c:pt>
                <c:pt idx="4">
                  <c:v>19.25</c:v>
                </c:pt>
                <c:pt idx="5">
                  <c:v>19.25</c:v>
                </c:pt>
                <c:pt idx="6">
                  <c:v>19.25</c:v>
                </c:pt>
                <c:pt idx="7">
                  <c:v>19.25</c:v>
                </c:pt>
                <c:pt idx="8">
                  <c:v>19.25</c:v>
                </c:pt>
                <c:pt idx="9">
                  <c:v>19.25</c:v>
                </c:pt>
                <c:pt idx="10">
                  <c:v>19.25</c:v>
                </c:pt>
                <c:pt idx="11">
                  <c:v>19.25</c:v>
                </c:pt>
                <c:pt idx="12">
                  <c:v>19.25</c:v>
                </c:pt>
                <c:pt idx="13">
                  <c:v>19.25</c:v>
                </c:pt>
                <c:pt idx="14">
                  <c:v>19.25</c:v>
                </c:pt>
                <c:pt idx="15">
                  <c:v>19.25</c:v>
                </c:pt>
                <c:pt idx="16">
                  <c:v>19.25</c:v>
                </c:pt>
                <c:pt idx="17">
                  <c:v>19.25</c:v>
                </c:pt>
                <c:pt idx="18">
                  <c:v>19.25</c:v>
                </c:pt>
                <c:pt idx="19">
                  <c:v>19.25</c:v>
                </c:pt>
                <c:pt idx="20">
                  <c:v>19.25</c:v>
                </c:pt>
                <c:pt idx="21">
                  <c:v>19.25</c:v>
                </c:pt>
                <c:pt idx="22">
                  <c:v>19.25</c:v>
                </c:pt>
                <c:pt idx="23">
                  <c:v>19.25</c:v>
                </c:pt>
                <c:pt idx="24">
                  <c:v>19.25</c:v>
                </c:pt>
                <c:pt idx="25">
                  <c:v>19.25</c:v>
                </c:pt>
                <c:pt idx="26">
                  <c:v>19.25</c:v>
                </c:pt>
                <c:pt idx="27">
                  <c:v>19.25</c:v>
                </c:pt>
                <c:pt idx="28">
                  <c:v>19.25</c:v>
                </c:pt>
                <c:pt idx="29">
                  <c:v>19.25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E2-4B40-B143-11B9A57A3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'18'!$D$5:$D$34</c:f>
              <c:numCache>
                <c:formatCode>General</c:formatCode>
                <c:ptCount val="30"/>
                <c:pt idx="0">
                  <c:v>7</c:v>
                </c:pt>
                <c:pt idx="2">
                  <c:v>0</c:v>
                </c:pt>
                <c:pt idx="3">
                  <c:v>9</c:v>
                </c:pt>
                <c:pt idx="4">
                  <c:v>7</c:v>
                </c:pt>
                <c:pt idx="5">
                  <c:v>3</c:v>
                </c:pt>
                <c:pt idx="6">
                  <c:v>15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4">
                  <c:v>0</c:v>
                </c:pt>
                <c:pt idx="1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1-3E4F-BABA-9B5510307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'18'!$V$5:$V$34</c:f>
              <c:numCache>
                <c:formatCode>0.00</c:formatCode>
                <c:ptCount val="30"/>
                <c:pt idx="0">
                  <c:v>7</c:v>
                </c:pt>
                <c:pt idx="1">
                  <c:v>7</c:v>
                </c:pt>
                <c:pt idx="2">
                  <c:v>3.5</c:v>
                </c:pt>
                <c:pt idx="3">
                  <c:v>5.333333333333333</c:v>
                </c:pt>
                <c:pt idx="4">
                  <c:v>5.75</c:v>
                </c:pt>
                <c:pt idx="5">
                  <c:v>5.2</c:v>
                </c:pt>
                <c:pt idx="6">
                  <c:v>6.833333333333333</c:v>
                </c:pt>
                <c:pt idx="7">
                  <c:v>6</c:v>
                </c:pt>
                <c:pt idx="8">
                  <c:v>5.25</c:v>
                </c:pt>
                <c:pt idx="9">
                  <c:v>5.1111111111111107</c:v>
                </c:pt>
                <c:pt idx="10">
                  <c:v>5.2222222222222223</c:v>
                </c:pt>
                <c:pt idx="11">
                  <c:v>4.7</c:v>
                </c:pt>
                <c:pt idx="12">
                  <c:v>4.4545454545454541</c:v>
                </c:pt>
                <c:pt idx="13">
                  <c:v>4.4545454545454541</c:v>
                </c:pt>
                <c:pt idx="14">
                  <c:v>4.083333333333333</c:v>
                </c:pt>
                <c:pt idx="15">
                  <c:v>4.9230769230769234</c:v>
                </c:pt>
                <c:pt idx="16">
                  <c:v>4.9230769230769234</c:v>
                </c:pt>
                <c:pt idx="17">
                  <c:v>4.9230769230769234</c:v>
                </c:pt>
                <c:pt idx="18">
                  <c:v>4.9230769230769234</c:v>
                </c:pt>
                <c:pt idx="19">
                  <c:v>4.9230769230769234</c:v>
                </c:pt>
                <c:pt idx="20">
                  <c:v>4.9230769230769234</c:v>
                </c:pt>
                <c:pt idx="21">
                  <c:v>4.9230769230769234</c:v>
                </c:pt>
                <c:pt idx="22">
                  <c:v>4.9230769230769234</c:v>
                </c:pt>
                <c:pt idx="23">
                  <c:v>4.9230769230769234</c:v>
                </c:pt>
                <c:pt idx="24">
                  <c:v>4.9230769230769234</c:v>
                </c:pt>
                <c:pt idx="25">
                  <c:v>4.9230769230769234</c:v>
                </c:pt>
                <c:pt idx="26">
                  <c:v>4.9230769230769234</c:v>
                </c:pt>
                <c:pt idx="27">
                  <c:v>4.9230769230769234</c:v>
                </c:pt>
                <c:pt idx="28">
                  <c:v>4.9230769230769234</c:v>
                </c:pt>
                <c:pt idx="29">
                  <c:v>4.9230769230769234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81-3E4F-BABA-9B5510307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'19'!$D$5:$D$34</c:f>
              <c:numCache>
                <c:formatCode>General</c:formatCode>
                <c:ptCount val="30"/>
                <c:pt idx="0">
                  <c:v>4</c:v>
                </c:pt>
                <c:pt idx="2">
                  <c:v>13</c:v>
                </c:pt>
                <c:pt idx="3">
                  <c:v>11</c:v>
                </c:pt>
                <c:pt idx="4">
                  <c:v>4</c:v>
                </c:pt>
                <c:pt idx="6">
                  <c:v>9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1-714A-849C-82952345B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'19'!$V$5:$V$34</c:f>
              <c:numCache>
                <c:formatCode>0.00</c:formatCode>
                <c:ptCount val="30"/>
                <c:pt idx="0">
                  <c:v>4</c:v>
                </c:pt>
                <c:pt idx="1">
                  <c:v>4</c:v>
                </c:pt>
                <c:pt idx="2">
                  <c:v>8.5</c:v>
                </c:pt>
                <c:pt idx="3">
                  <c:v>14</c:v>
                </c:pt>
                <c:pt idx="4">
                  <c:v>10.666666666666666</c:v>
                </c:pt>
                <c:pt idx="5">
                  <c:v>10.666666666666666</c:v>
                </c:pt>
                <c:pt idx="6">
                  <c:v>10.25</c:v>
                </c:pt>
                <c:pt idx="7">
                  <c:v>10.25</c:v>
                </c:pt>
                <c:pt idx="8">
                  <c:v>8.4</c:v>
                </c:pt>
                <c:pt idx="9">
                  <c:v>8.4</c:v>
                </c:pt>
                <c:pt idx="10">
                  <c:v>8.4</c:v>
                </c:pt>
                <c:pt idx="11">
                  <c:v>8.4</c:v>
                </c:pt>
                <c:pt idx="12">
                  <c:v>8.4</c:v>
                </c:pt>
                <c:pt idx="13">
                  <c:v>8.4</c:v>
                </c:pt>
                <c:pt idx="14">
                  <c:v>8.4</c:v>
                </c:pt>
                <c:pt idx="15">
                  <c:v>8.4</c:v>
                </c:pt>
                <c:pt idx="16">
                  <c:v>8.4</c:v>
                </c:pt>
                <c:pt idx="17">
                  <c:v>8.4</c:v>
                </c:pt>
                <c:pt idx="18">
                  <c:v>8.4</c:v>
                </c:pt>
                <c:pt idx="19">
                  <c:v>8.4</c:v>
                </c:pt>
                <c:pt idx="20">
                  <c:v>8.4</c:v>
                </c:pt>
                <c:pt idx="21">
                  <c:v>8.4</c:v>
                </c:pt>
                <c:pt idx="22">
                  <c:v>8.4</c:v>
                </c:pt>
                <c:pt idx="23">
                  <c:v>8.4</c:v>
                </c:pt>
                <c:pt idx="24">
                  <c:v>8.4</c:v>
                </c:pt>
                <c:pt idx="25">
                  <c:v>8.4</c:v>
                </c:pt>
                <c:pt idx="26">
                  <c:v>8.4</c:v>
                </c:pt>
                <c:pt idx="27">
                  <c:v>8.4</c:v>
                </c:pt>
                <c:pt idx="28">
                  <c:v>8.4</c:v>
                </c:pt>
                <c:pt idx="29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61-714A-849C-82952345B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'20'!$D$5:$D$34</c:f>
              <c:numCache>
                <c:formatCode>General</c:formatCode>
                <c:ptCount val="30"/>
                <c:pt idx="0">
                  <c:v>1</c:v>
                </c:pt>
                <c:pt idx="1">
                  <c:v>7</c:v>
                </c:pt>
                <c:pt idx="2">
                  <c:v>14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D-8545-ACD1-696407C21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'20'!$V$5:$V$34</c:f>
              <c:numCache>
                <c:formatCode>0.00</c:formatCode>
                <c:ptCount val="30"/>
                <c:pt idx="0">
                  <c:v>1</c:v>
                </c:pt>
                <c:pt idx="1">
                  <c:v>4</c:v>
                </c:pt>
                <c:pt idx="2">
                  <c:v>7.333333333333333</c:v>
                </c:pt>
                <c:pt idx="3">
                  <c:v>6.25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D-8545-ACD1-696407C21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'21'!$D$5:$D$34</c:f>
              <c:numCache>
                <c:formatCode>General</c:formatCode>
                <c:ptCount val="30"/>
                <c:pt idx="0">
                  <c:v>0</c:v>
                </c:pt>
                <c:pt idx="2">
                  <c:v>2</c:v>
                </c:pt>
                <c:pt idx="3">
                  <c:v>9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7-5B42-8496-7BA76BBE4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'21'!$V$5:$V$34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5.5</c:v>
                </c:pt>
                <c:pt idx="4">
                  <c:v>8.3333333333333339</c:v>
                </c:pt>
                <c:pt idx="5">
                  <c:v>6.25</c:v>
                </c:pt>
                <c:pt idx="6">
                  <c:v>5</c:v>
                </c:pt>
                <c:pt idx="7">
                  <c:v>4.833333333333333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87-5B42-8496-7BA76BBE4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'22'!$D$5:$D$34</c:f>
              <c:numCache>
                <c:formatCode>General</c:formatCode>
                <c:ptCount val="30"/>
                <c:pt idx="0">
                  <c:v>7</c:v>
                </c:pt>
                <c:pt idx="2">
                  <c:v>17</c:v>
                </c:pt>
                <c:pt idx="3">
                  <c:v>1</c:v>
                </c:pt>
                <c:pt idx="4">
                  <c:v>0</c:v>
                </c:pt>
                <c:pt idx="5">
                  <c:v>26</c:v>
                </c:pt>
                <c:pt idx="7">
                  <c:v>21</c:v>
                </c:pt>
                <c:pt idx="8">
                  <c:v>14</c:v>
                </c:pt>
                <c:pt idx="10">
                  <c:v>23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7-2649-8672-79CA89750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'22'!$V$5:$V$34</c:f>
              <c:numCache>
                <c:formatCode>0.00</c:formatCode>
                <c:ptCount val="30"/>
                <c:pt idx="0">
                  <c:v>7</c:v>
                </c:pt>
                <c:pt idx="1">
                  <c:v>7</c:v>
                </c:pt>
                <c:pt idx="2">
                  <c:v>12</c:v>
                </c:pt>
                <c:pt idx="3">
                  <c:v>12.5</c:v>
                </c:pt>
                <c:pt idx="4">
                  <c:v>8.3333333333333339</c:v>
                </c:pt>
                <c:pt idx="5">
                  <c:v>12.75</c:v>
                </c:pt>
                <c:pt idx="6">
                  <c:v>12.75</c:v>
                </c:pt>
                <c:pt idx="7">
                  <c:v>14.4</c:v>
                </c:pt>
                <c:pt idx="8">
                  <c:v>14.333333333333334</c:v>
                </c:pt>
                <c:pt idx="9">
                  <c:v>14.333333333333334</c:v>
                </c:pt>
                <c:pt idx="10">
                  <c:v>15.571428571428571</c:v>
                </c:pt>
                <c:pt idx="11">
                  <c:v>13.875</c:v>
                </c:pt>
                <c:pt idx="12">
                  <c:v>13.875</c:v>
                </c:pt>
                <c:pt idx="13">
                  <c:v>13.875</c:v>
                </c:pt>
                <c:pt idx="14">
                  <c:v>13.875</c:v>
                </c:pt>
                <c:pt idx="15">
                  <c:v>13.875</c:v>
                </c:pt>
                <c:pt idx="16">
                  <c:v>13.875</c:v>
                </c:pt>
                <c:pt idx="17">
                  <c:v>13.875</c:v>
                </c:pt>
                <c:pt idx="18">
                  <c:v>13.875</c:v>
                </c:pt>
                <c:pt idx="19">
                  <c:v>13.875</c:v>
                </c:pt>
                <c:pt idx="20">
                  <c:v>13.875</c:v>
                </c:pt>
                <c:pt idx="21">
                  <c:v>13.875</c:v>
                </c:pt>
                <c:pt idx="22">
                  <c:v>13.875</c:v>
                </c:pt>
                <c:pt idx="23">
                  <c:v>13.875</c:v>
                </c:pt>
                <c:pt idx="24">
                  <c:v>13.875</c:v>
                </c:pt>
                <c:pt idx="25">
                  <c:v>13.875</c:v>
                </c:pt>
                <c:pt idx="26">
                  <c:v>13.875</c:v>
                </c:pt>
                <c:pt idx="27">
                  <c:v>13.875</c:v>
                </c:pt>
                <c:pt idx="28">
                  <c:v>13.875</c:v>
                </c:pt>
                <c:pt idx="29">
                  <c:v>13.875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B7-2649-8672-79CA89750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'23'!$D$5:$D$34</c:f>
              <c:numCache>
                <c:formatCode>General</c:formatCode>
                <c:ptCount val="30"/>
                <c:pt idx="0">
                  <c:v>12</c:v>
                </c:pt>
                <c:pt idx="2">
                  <c:v>14</c:v>
                </c:pt>
                <c:pt idx="4">
                  <c:v>8</c:v>
                </c:pt>
                <c:pt idx="5">
                  <c:v>16</c:v>
                </c:pt>
                <c:pt idx="7">
                  <c:v>61</c:v>
                </c:pt>
                <c:pt idx="8">
                  <c:v>49</c:v>
                </c:pt>
                <c:pt idx="9">
                  <c:v>66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6-9E41-BBCE-37EA30005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'23'!$V$5:$V$34</c:f>
              <c:numCache>
                <c:formatCode>0.00</c:formatCode>
                <c:ptCount val="30"/>
                <c:pt idx="0">
                  <c:v>12</c:v>
                </c:pt>
                <c:pt idx="1">
                  <c:v>12</c:v>
                </c:pt>
                <c:pt idx="2">
                  <c:v>13</c:v>
                </c:pt>
                <c:pt idx="3">
                  <c:v>13</c:v>
                </c:pt>
                <c:pt idx="4">
                  <c:v>11.333333333333334</c:v>
                </c:pt>
                <c:pt idx="5">
                  <c:v>12.5</c:v>
                </c:pt>
                <c:pt idx="6">
                  <c:v>12.5</c:v>
                </c:pt>
                <c:pt idx="7">
                  <c:v>27.75</c:v>
                </c:pt>
                <c:pt idx="8">
                  <c:v>32</c:v>
                </c:pt>
                <c:pt idx="9">
                  <c:v>37.666666666666664</c:v>
                </c:pt>
                <c:pt idx="10">
                  <c:v>37.666666666666664</c:v>
                </c:pt>
                <c:pt idx="11">
                  <c:v>39.833333333333336</c:v>
                </c:pt>
                <c:pt idx="12">
                  <c:v>39.833333333333336</c:v>
                </c:pt>
                <c:pt idx="13">
                  <c:v>39.833333333333336</c:v>
                </c:pt>
                <c:pt idx="14">
                  <c:v>39.833333333333336</c:v>
                </c:pt>
                <c:pt idx="15">
                  <c:v>39.833333333333336</c:v>
                </c:pt>
                <c:pt idx="16">
                  <c:v>39.833333333333336</c:v>
                </c:pt>
                <c:pt idx="17">
                  <c:v>39.833333333333336</c:v>
                </c:pt>
                <c:pt idx="18">
                  <c:v>39.833333333333336</c:v>
                </c:pt>
                <c:pt idx="19">
                  <c:v>39.833333333333336</c:v>
                </c:pt>
                <c:pt idx="20">
                  <c:v>39.833333333333336</c:v>
                </c:pt>
                <c:pt idx="21">
                  <c:v>39.833333333333336</c:v>
                </c:pt>
                <c:pt idx="22">
                  <c:v>39.833333333333336</c:v>
                </c:pt>
                <c:pt idx="23">
                  <c:v>39.833333333333336</c:v>
                </c:pt>
                <c:pt idx="24">
                  <c:v>39.833333333333336</c:v>
                </c:pt>
                <c:pt idx="25">
                  <c:v>39.833333333333336</c:v>
                </c:pt>
                <c:pt idx="26">
                  <c:v>39.833333333333336</c:v>
                </c:pt>
                <c:pt idx="27">
                  <c:v>39.833333333333336</c:v>
                </c:pt>
                <c:pt idx="28">
                  <c:v>39.833333333333336</c:v>
                </c:pt>
                <c:pt idx="29">
                  <c:v>39.833333333333336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E6-9E41-BBCE-37EA30005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'24'!$D$5:$D$34</c:f>
              <c:numCache>
                <c:formatCode>General</c:formatCode>
                <c:ptCount val="30"/>
                <c:pt idx="0">
                  <c:v>5</c:v>
                </c:pt>
                <c:pt idx="1">
                  <c:v>17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  <c:pt idx="6">
                  <c:v>10</c:v>
                </c:pt>
                <c:pt idx="7">
                  <c:v>7</c:v>
                </c:pt>
                <c:pt idx="8">
                  <c:v>1</c:v>
                </c:pt>
                <c:pt idx="10">
                  <c:v>18</c:v>
                </c:pt>
                <c:pt idx="11">
                  <c:v>8</c:v>
                </c:pt>
                <c:pt idx="12">
                  <c:v>6</c:v>
                </c:pt>
                <c:pt idx="13">
                  <c:v>29</c:v>
                </c:pt>
                <c:pt idx="14">
                  <c:v>5</c:v>
                </c:pt>
                <c:pt idx="16">
                  <c:v>7</c:v>
                </c:pt>
                <c:pt idx="1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A-4C4E-BA0F-97B5EEE4F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'24'!$V$5:$V$34</c:f>
              <c:numCache>
                <c:formatCode>0.00</c:formatCode>
                <c:ptCount val="30"/>
                <c:pt idx="0">
                  <c:v>5</c:v>
                </c:pt>
                <c:pt idx="1">
                  <c:v>11</c:v>
                </c:pt>
                <c:pt idx="2">
                  <c:v>7.666666666666667</c:v>
                </c:pt>
                <c:pt idx="3">
                  <c:v>6.5</c:v>
                </c:pt>
                <c:pt idx="4">
                  <c:v>5.2</c:v>
                </c:pt>
                <c:pt idx="5">
                  <c:v>5</c:v>
                </c:pt>
                <c:pt idx="6">
                  <c:v>5.7142857142857144</c:v>
                </c:pt>
                <c:pt idx="7">
                  <c:v>5.875</c:v>
                </c:pt>
                <c:pt idx="8">
                  <c:v>5.333333333333333</c:v>
                </c:pt>
                <c:pt idx="9">
                  <c:v>5.333333333333333</c:v>
                </c:pt>
                <c:pt idx="10">
                  <c:v>6.6</c:v>
                </c:pt>
                <c:pt idx="11">
                  <c:v>6.7272727272727275</c:v>
                </c:pt>
                <c:pt idx="12">
                  <c:v>7.2727272727272725</c:v>
                </c:pt>
                <c:pt idx="13">
                  <c:v>9.0833333333333339</c:v>
                </c:pt>
                <c:pt idx="14">
                  <c:v>8.7692307692307701</c:v>
                </c:pt>
                <c:pt idx="15">
                  <c:v>8.7692307692307701</c:v>
                </c:pt>
                <c:pt idx="16">
                  <c:v>9.3076923076923084</c:v>
                </c:pt>
                <c:pt idx="17">
                  <c:v>9.4285714285714288</c:v>
                </c:pt>
                <c:pt idx="18">
                  <c:v>9.4285714285714288</c:v>
                </c:pt>
                <c:pt idx="19">
                  <c:v>9.4285714285714288</c:v>
                </c:pt>
                <c:pt idx="20">
                  <c:v>9.4285714285714288</c:v>
                </c:pt>
                <c:pt idx="21">
                  <c:v>9.4285714285714288</c:v>
                </c:pt>
                <c:pt idx="22">
                  <c:v>9.4285714285714288</c:v>
                </c:pt>
                <c:pt idx="23">
                  <c:v>9.4285714285714288</c:v>
                </c:pt>
                <c:pt idx="24">
                  <c:v>9.4285714285714288</c:v>
                </c:pt>
                <c:pt idx="25">
                  <c:v>9.4285714285714288</c:v>
                </c:pt>
                <c:pt idx="26">
                  <c:v>9.4285714285714288</c:v>
                </c:pt>
                <c:pt idx="27">
                  <c:v>9.4285714285714288</c:v>
                </c:pt>
                <c:pt idx="28">
                  <c:v>9.4285714285714288</c:v>
                </c:pt>
                <c:pt idx="29">
                  <c:v>9.4285714285714288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AA-4C4E-BA0F-97B5EEE4F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'25'!$D$5:$D$34</c:f>
              <c:numCache>
                <c:formatCode>General</c:formatCode>
                <c:ptCount val="30"/>
                <c:pt idx="0">
                  <c:v>0</c:v>
                </c:pt>
                <c:pt idx="2">
                  <c:v>17</c:v>
                </c:pt>
                <c:pt idx="3">
                  <c:v>1</c:v>
                </c:pt>
                <c:pt idx="5">
                  <c:v>0</c:v>
                </c:pt>
                <c:pt idx="7">
                  <c:v>14</c:v>
                </c:pt>
                <c:pt idx="8">
                  <c:v>0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F-DE4B-A571-170BBF6B0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'25'!$V$5:$V$34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17</c:v>
                </c:pt>
                <c:pt idx="3">
                  <c:v>9</c:v>
                </c:pt>
                <c:pt idx="4">
                  <c:v>9</c:v>
                </c:pt>
                <c:pt idx="5">
                  <c:v>6</c:v>
                </c:pt>
                <c:pt idx="6">
                  <c:v>6</c:v>
                </c:pt>
                <c:pt idx="7">
                  <c:v>8</c:v>
                </c:pt>
                <c:pt idx="8">
                  <c:v>6.4</c:v>
                </c:pt>
                <c:pt idx="9">
                  <c:v>6.4</c:v>
                </c:pt>
                <c:pt idx="10">
                  <c:v>6.4</c:v>
                </c:pt>
                <c:pt idx="11">
                  <c:v>10.6</c:v>
                </c:pt>
                <c:pt idx="12">
                  <c:v>10.6</c:v>
                </c:pt>
                <c:pt idx="13">
                  <c:v>10.6</c:v>
                </c:pt>
                <c:pt idx="14">
                  <c:v>10.6</c:v>
                </c:pt>
                <c:pt idx="15">
                  <c:v>10.6</c:v>
                </c:pt>
                <c:pt idx="16">
                  <c:v>10.6</c:v>
                </c:pt>
                <c:pt idx="17">
                  <c:v>10.6</c:v>
                </c:pt>
                <c:pt idx="18">
                  <c:v>10.6</c:v>
                </c:pt>
                <c:pt idx="19">
                  <c:v>10.6</c:v>
                </c:pt>
                <c:pt idx="20">
                  <c:v>10.6</c:v>
                </c:pt>
                <c:pt idx="21">
                  <c:v>10.6</c:v>
                </c:pt>
                <c:pt idx="22">
                  <c:v>10.6</c:v>
                </c:pt>
                <c:pt idx="23">
                  <c:v>10.6</c:v>
                </c:pt>
                <c:pt idx="24">
                  <c:v>10.6</c:v>
                </c:pt>
                <c:pt idx="25">
                  <c:v>10.6</c:v>
                </c:pt>
                <c:pt idx="26">
                  <c:v>10.6</c:v>
                </c:pt>
                <c:pt idx="27">
                  <c:v>10.6</c:v>
                </c:pt>
                <c:pt idx="28">
                  <c:v>10.6</c:v>
                </c:pt>
                <c:pt idx="29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CF-DE4B-A571-170BBF6B0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'26'!$D$5:$D$34</c:f>
              <c:numCache>
                <c:formatCode>General</c:formatCode>
                <c:ptCount val="30"/>
                <c:pt idx="0">
                  <c:v>8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E-3F4D-BB39-B6F984456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'26'!$V$5:$V$34</c:f>
              <c:numCache>
                <c:formatCode>0.00</c:formatCode>
                <c:ptCount val="30"/>
                <c:pt idx="0">
                  <c:v>8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  <c:pt idx="5">
                  <c:v>4.5</c:v>
                </c:pt>
                <c:pt idx="6">
                  <c:v>4.5</c:v>
                </c:pt>
                <c:pt idx="7">
                  <c:v>4.5</c:v>
                </c:pt>
                <c:pt idx="8">
                  <c:v>4.5</c:v>
                </c:pt>
                <c:pt idx="9">
                  <c:v>4.5</c:v>
                </c:pt>
                <c:pt idx="10">
                  <c:v>4.5</c:v>
                </c:pt>
                <c:pt idx="11">
                  <c:v>4.5</c:v>
                </c:pt>
                <c:pt idx="12">
                  <c:v>4.5</c:v>
                </c:pt>
                <c:pt idx="13">
                  <c:v>4.5</c:v>
                </c:pt>
                <c:pt idx="14">
                  <c:v>4.5</c:v>
                </c:pt>
                <c:pt idx="15">
                  <c:v>4.5</c:v>
                </c:pt>
                <c:pt idx="16">
                  <c:v>4.5</c:v>
                </c:pt>
                <c:pt idx="17">
                  <c:v>4.5</c:v>
                </c:pt>
                <c:pt idx="18">
                  <c:v>4.5</c:v>
                </c:pt>
                <c:pt idx="19">
                  <c:v>4.5</c:v>
                </c:pt>
                <c:pt idx="20">
                  <c:v>4.5</c:v>
                </c:pt>
                <c:pt idx="21">
                  <c:v>4.5</c:v>
                </c:pt>
                <c:pt idx="22">
                  <c:v>4.5</c:v>
                </c:pt>
                <c:pt idx="23">
                  <c:v>4.5</c:v>
                </c:pt>
                <c:pt idx="24">
                  <c:v>4.5</c:v>
                </c:pt>
                <c:pt idx="25">
                  <c:v>4.5</c:v>
                </c:pt>
                <c:pt idx="26">
                  <c:v>4.5</c:v>
                </c:pt>
                <c:pt idx="27">
                  <c:v>4.5</c:v>
                </c:pt>
                <c:pt idx="28">
                  <c:v>4.5</c:v>
                </c:pt>
                <c:pt idx="29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4E-3F4D-BB39-B6F984456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'27'!$D$5:$D$34</c:f>
              <c:numCache>
                <c:formatCode>General</c:formatCode>
                <c:ptCount val="30"/>
                <c:pt idx="0">
                  <c:v>0</c:v>
                </c:pt>
                <c:pt idx="1">
                  <c:v>24</c:v>
                </c:pt>
                <c:pt idx="2">
                  <c:v>9</c:v>
                </c:pt>
                <c:pt idx="3">
                  <c:v>2</c:v>
                </c:pt>
                <c:pt idx="4">
                  <c:v>36</c:v>
                </c:pt>
                <c:pt idx="5">
                  <c:v>17</c:v>
                </c:pt>
                <c:pt idx="6">
                  <c:v>7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30</c:v>
                </c:pt>
                <c:pt idx="11">
                  <c:v>58</c:v>
                </c:pt>
                <c:pt idx="12">
                  <c:v>52</c:v>
                </c:pt>
                <c:pt idx="13">
                  <c:v>0</c:v>
                </c:pt>
                <c:pt idx="14">
                  <c:v>5</c:v>
                </c:pt>
                <c:pt idx="1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F-734C-AC8B-6F2DC9AF0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'27'!$V$5:$V$34</c:f>
              <c:numCache>
                <c:formatCode>0.00</c:formatCode>
                <c:ptCount val="30"/>
                <c:pt idx="0">
                  <c:v>0</c:v>
                </c:pt>
                <c:pt idx="1">
                  <c:v>24</c:v>
                </c:pt>
                <c:pt idx="2">
                  <c:v>16.5</c:v>
                </c:pt>
                <c:pt idx="3">
                  <c:v>11.666666666666666</c:v>
                </c:pt>
                <c:pt idx="4">
                  <c:v>23.666666666666668</c:v>
                </c:pt>
                <c:pt idx="5">
                  <c:v>22</c:v>
                </c:pt>
                <c:pt idx="6">
                  <c:v>19</c:v>
                </c:pt>
                <c:pt idx="7">
                  <c:v>15.833333333333334</c:v>
                </c:pt>
                <c:pt idx="8">
                  <c:v>13.714285714285714</c:v>
                </c:pt>
                <c:pt idx="9">
                  <c:v>12.375</c:v>
                </c:pt>
                <c:pt idx="10">
                  <c:v>14.333333333333334</c:v>
                </c:pt>
                <c:pt idx="11">
                  <c:v>18.7</c:v>
                </c:pt>
                <c:pt idx="12">
                  <c:v>23.9</c:v>
                </c:pt>
                <c:pt idx="13">
                  <c:v>21.727272727272727</c:v>
                </c:pt>
                <c:pt idx="14">
                  <c:v>20.333333333333332</c:v>
                </c:pt>
                <c:pt idx="15">
                  <c:v>21.692307692307693</c:v>
                </c:pt>
                <c:pt idx="16">
                  <c:v>21.692307692307693</c:v>
                </c:pt>
                <c:pt idx="17">
                  <c:v>21.692307692307693</c:v>
                </c:pt>
                <c:pt idx="18">
                  <c:v>21.692307692307693</c:v>
                </c:pt>
                <c:pt idx="19">
                  <c:v>21.692307692307693</c:v>
                </c:pt>
                <c:pt idx="20">
                  <c:v>21.692307692307693</c:v>
                </c:pt>
                <c:pt idx="21">
                  <c:v>21.692307692307693</c:v>
                </c:pt>
                <c:pt idx="22">
                  <c:v>21.692307692307693</c:v>
                </c:pt>
                <c:pt idx="23">
                  <c:v>21.692307692307693</c:v>
                </c:pt>
                <c:pt idx="24">
                  <c:v>21.692307692307693</c:v>
                </c:pt>
                <c:pt idx="25">
                  <c:v>21.692307692307693</c:v>
                </c:pt>
                <c:pt idx="26">
                  <c:v>21.692307692307693</c:v>
                </c:pt>
                <c:pt idx="27">
                  <c:v>21.692307692307693</c:v>
                </c:pt>
                <c:pt idx="28">
                  <c:v>21.692307692307693</c:v>
                </c:pt>
                <c:pt idx="29">
                  <c:v>21.692307692307693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F-734C-AC8B-6F2DC9AF0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'28'!$D$5:$D$34</c:f>
              <c:numCache>
                <c:formatCode>General</c:formatCode>
                <c:ptCount val="30"/>
                <c:pt idx="1">
                  <c:v>14</c:v>
                </c:pt>
                <c:pt idx="2">
                  <c:v>0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06-3E43-B3A6-8AEA0DF22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'28'!$V$5:$V$34</c:f>
              <c:numCache>
                <c:formatCode>0.00</c:formatCode>
                <c:ptCount val="30"/>
                <c:pt idx="0">
                  <c:v>0</c:v>
                </c:pt>
                <c:pt idx="1">
                  <c:v>14</c:v>
                </c:pt>
                <c:pt idx="2">
                  <c:v>7</c:v>
                </c:pt>
                <c:pt idx="3">
                  <c:v>20.333333333333332</c:v>
                </c:pt>
                <c:pt idx="4">
                  <c:v>20.333333333333332</c:v>
                </c:pt>
                <c:pt idx="5">
                  <c:v>20.333333333333332</c:v>
                </c:pt>
                <c:pt idx="6">
                  <c:v>20.333333333333332</c:v>
                </c:pt>
                <c:pt idx="7">
                  <c:v>20.333333333333332</c:v>
                </c:pt>
                <c:pt idx="8">
                  <c:v>20.333333333333332</c:v>
                </c:pt>
                <c:pt idx="9">
                  <c:v>20.333333333333332</c:v>
                </c:pt>
                <c:pt idx="10">
                  <c:v>20.333333333333332</c:v>
                </c:pt>
                <c:pt idx="11">
                  <c:v>20.333333333333332</c:v>
                </c:pt>
                <c:pt idx="12">
                  <c:v>20.333333333333332</c:v>
                </c:pt>
                <c:pt idx="13">
                  <c:v>20.333333333333332</c:v>
                </c:pt>
                <c:pt idx="14">
                  <c:v>20.333333333333332</c:v>
                </c:pt>
                <c:pt idx="15">
                  <c:v>20.333333333333332</c:v>
                </c:pt>
                <c:pt idx="16">
                  <c:v>20.333333333333332</c:v>
                </c:pt>
                <c:pt idx="17">
                  <c:v>20.333333333333332</c:v>
                </c:pt>
                <c:pt idx="18">
                  <c:v>20.333333333333332</c:v>
                </c:pt>
                <c:pt idx="19">
                  <c:v>20.333333333333332</c:v>
                </c:pt>
                <c:pt idx="20">
                  <c:v>20.333333333333332</c:v>
                </c:pt>
                <c:pt idx="21">
                  <c:v>20.333333333333332</c:v>
                </c:pt>
                <c:pt idx="22">
                  <c:v>20.333333333333332</c:v>
                </c:pt>
                <c:pt idx="23">
                  <c:v>20.333333333333332</c:v>
                </c:pt>
                <c:pt idx="24">
                  <c:v>20.333333333333332</c:v>
                </c:pt>
                <c:pt idx="25">
                  <c:v>20.333333333333332</c:v>
                </c:pt>
                <c:pt idx="26">
                  <c:v>20.333333333333332</c:v>
                </c:pt>
                <c:pt idx="27">
                  <c:v>20.333333333333332</c:v>
                </c:pt>
                <c:pt idx="28">
                  <c:v>20.333333333333332</c:v>
                </c:pt>
                <c:pt idx="29">
                  <c:v>20.333333333333332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06-3E43-B3A6-8AEA0DF22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'29'!$D$5:$D$34</c:f>
              <c:numCache>
                <c:formatCode>General</c:formatCode>
                <c:ptCount val="30"/>
                <c:pt idx="0">
                  <c:v>3</c:v>
                </c:pt>
                <c:pt idx="1">
                  <c:v>0</c:v>
                </c:pt>
                <c:pt idx="2">
                  <c:v>5</c:v>
                </c:pt>
                <c:pt idx="4">
                  <c:v>15</c:v>
                </c:pt>
                <c:pt idx="5">
                  <c:v>9</c:v>
                </c:pt>
                <c:pt idx="8">
                  <c:v>2</c:v>
                </c:pt>
                <c:pt idx="9">
                  <c:v>27</c:v>
                </c:pt>
                <c:pt idx="10">
                  <c:v>72</c:v>
                </c:pt>
                <c:pt idx="11">
                  <c:v>74</c:v>
                </c:pt>
                <c:pt idx="12">
                  <c:v>15</c:v>
                </c:pt>
                <c:pt idx="13">
                  <c:v>24</c:v>
                </c:pt>
                <c:pt idx="1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A3-C740-BA9F-113168347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'29'!$V$5:$V$34</c:f>
              <c:numCache>
                <c:formatCode>0.00</c:formatCode>
                <c:ptCount val="30"/>
                <c:pt idx="0">
                  <c:v>3</c:v>
                </c:pt>
                <c:pt idx="1">
                  <c:v>1.5</c:v>
                </c:pt>
                <c:pt idx="2">
                  <c:v>2.6666666666666665</c:v>
                </c:pt>
                <c:pt idx="3">
                  <c:v>2.6666666666666665</c:v>
                </c:pt>
                <c:pt idx="4">
                  <c:v>5.75</c:v>
                </c:pt>
                <c:pt idx="5">
                  <c:v>6.4</c:v>
                </c:pt>
                <c:pt idx="6">
                  <c:v>6.4</c:v>
                </c:pt>
                <c:pt idx="7">
                  <c:v>6.4</c:v>
                </c:pt>
                <c:pt idx="8">
                  <c:v>5.666666666666667</c:v>
                </c:pt>
                <c:pt idx="9">
                  <c:v>8.7142857142857135</c:v>
                </c:pt>
                <c:pt idx="10">
                  <c:v>19</c:v>
                </c:pt>
                <c:pt idx="11">
                  <c:v>29.571428571428573</c:v>
                </c:pt>
                <c:pt idx="12">
                  <c:v>27.75</c:v>
                </c:pt>
                <c:pt idx="13">
                  <c:v>27.333333333333332</c:v>
                </c:pt>
                <c:pt idx="14">
                  <c:v>26.5</c:v>
                </c:pt>
                <c:pt idx="15">
                  <c:v>26.5</c:v>
                </c:pt>
                <c:pt idx="16">
                  <c:v>26.5</c:v>
                </c:pt>
                <c:pt idx="17">
                  <c:v>26.5</c:v>
                </c:pt>
                <c:pt idx="18">
                  <c:v>26.5</c:v>
                </c:pt>
                <c:pt idx="19">
                  <c:v>26.5</c:v>
                </c:pt>
                <c:pt idx="20">
                  <c:v>26.5</c:v>
                </c:pt>
                <c:pt idx="21">
                  <c:v>26.5</c:v>
                </c:pt>
                <c:pt idx="22">
                  <c:v>26.5</c:v>
                </c:pt>
                <c:pt idx="23">
                  <c:v>26.5</c:v>
                </c:pt>
                <c:pt idx="24">
                  <c:v>26.5</c:v>
                </c:pt>
                <c:pt idx="25">
                  <c:v>26.5</c:v>
                </c:pt>
                <c:pt idx="26">
                  <c:v>26.5</c:v>
                </c:pt>
                <c:pt idx="27">
                  <c:v>26.5</c:v>
                </c:pt>
                <c:pt idx="28">
                  <c:v>26.5</c:v>
                </c:pt>
                <c:pt idx="29">
                  <c:v>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3-C740-BA9F-113168347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'30'!$D$5:$D$34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D-5F46-B26D-9F8F447B2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'30'!$V$5:$V$34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D-5F46-B26D-9F8F447B2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'31'!$D$5:$D$34</c:f>
              <c:numCache>
                <c:formatCode>General</c:formatCode>
                <c:ptCount val="30"/>
                <c:pt idx="0">
                  <c:v>8</c:v>
                </c:pt>
                <c:pt idx="1">
                  <c:v>8</c:v>
                </c:pt>
                <c:pt idx="2">
                  <c:v>4</c:v>
                </c:pt>
                <c:pt idx="4">
                  <c:v>5</c:v>
                </c:pt>
                <c:pt idx="5">
                  <c:v>7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0-8F4A-82BB-C39419A30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'31'!$V$5:$V$34</c:f>
              <c:numCache>
                <c:formatCode>0.00</c:formatCode>
                <c:ptCount val="30"/>
                <c:pt idx="0">
                  <c:v>8</c:v>
                </c:pt>
                <c:pt idx="1">
                  <c:v>8</c:v>
                </c:pt>
                <c:pt idx="2">
                  <c:v>6.666666666666667</c:v>
                </c:pt>
                <c:pt idx="3">
                  <c:v>6.666666666666667</c:v>
                </c:pt>
                <c:pt idx="4">
                  <c:v>6.25</c:v>
                </c:pt>
                <c:pt idx="5">
                  <c:v>8</c:v>
                </c:pt>
                <c:pt idx="6">
                  <c:v>8</c:v>
                </c:pt>
                <c:pt idx="7">
                  <c:v>8.25</c:v>
                </c:pt>
                <c:pt idx="8">
                  <c:v>8.25</c:v>
                </c:pt>
                <c:pt idx="9">
                  <c:v>8.25</c:v>
                </c:pt>
                <c:pt idx="10">
                  <c:v>8.25</c:v>
                </c:pt>
                <c:pt idx="11">
                  <c:v>8.25</c:v>
                </c:pt>
                <c:pt idx="12">
                  <c:v>8.25</c:v>
                </c:pt>
                <c:pt idx="13">
                  <c:v>8.25</c:v>
                </c:pt>
                <c:pt idx="14">
                  <c:v>8.25</c:v>
                </c:pt>
                <c:pt idx="15">
                  <c:v>8.25</c:v>
                </c:pt>
                <c:pt idx="16">
                  <c:v>8.25</c:v>
                </c:pt>
                <c:pt idx="17">
                  <c:v>8.25</c:v>
                </c:pt>
                <c:pt idx="18">
                  <c:v>8.25</c:v>
                </c:pt>
                <c:pt idx="19">
                  <c:v>8.25</c:v>
                </c:pt>
                <c:pt idx="20">
                  <c:v>8.25</c:v>
                </c:pt>
                <c:pt idx="21">
                  <c:v>8.25</c:v>
                </c:pt>
                <c:pt idx="22">
                  <c:v>8.25</c:v>
                </c:pt>
                <c:pt idx="23">
                  <c:v>8.25</c:v>
                </c:pt>
                <c:pt idx="24">
                  <c:v>8.25</c:v>
                </c:pt>
                <c:pt idx="25">
                  <c:v>8.25</c:v>
                </c:pt>
                <c:pt idx="26">
                  <c:v>8.25</c:v>
                </c:pt>
                <c:pt idx="27">
                  <c:v>8.25</c:v>
                </c:pt>
                <c:pt idx="28">
                  <c:v>8.25</c:v>
                </c:pt>
                <c:pt idx="29">
                  <c:v>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0-8F4A-82BB-C39419A30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'32'!$D$5:$D$34</c:f>
              <c:numCache>
                <c:formatCode>General</c:formatCode>
                <c:ptCount val="30"/>
                <c:pt idx="0">
                  <c:v>4</c:v>
                </c:pt>
                <c:pt idx="1">
                  <c:v>0</c:v>
                </c:pt>
                <c:pt idx="2">
                  <c:v>6</c:v>
                </c:pt>
                <c:pt idx="3">
                  <c:v>2</c:v>
                </c:pt>
                <c:pt idx="4">
                  <c:v>35</c:v>
                </c:pt>
                <c:pt idx="5">
                  <c:v>0</c:v>
                </c:pt>
                <c:pt idx="6">
                  <c:v>8</c:v>
                </c:pt>
                <c:pt idx="8">
                  <c:v>7</c:v>
                </c:pt>
                <c:pt idx="9">
                  <c:v>22</c:v>
                </c:pt>
                <c:pt idx="10">
                  <c:v>22</c:v>
                </c:pt>
                <c:pt idx="11">
                  <c:v>29</c:v>
                </c:pt>
                <c:pt idx="12">
                  <c:v>3</c:v>
                </c:pt>
                <c:pt idx="13">
                  <c:v>4</c:v>
                </c:pt>
                <c:pt idx="1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E-6147-AA19-2FDC3AB1A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'32'!$V$5:$V$34</c:f>
              <c:numCache>
                <c:formatCode>0.00</c:formatCode>
                <c:ptCount val="30"/>
                <c:pt idx="0">
                  <c:v>4</c:v>
                </c:pt>
                <c:pt idx="1">
                  <c:v>2</c:v>
                </c:pt>
                <c:pt idx="2">
                  <c:v>3.3333333333333335</c:v>
                </c:pt>
                <c:pt idx="3">
                  <c:v>3</c:v>
                </c:pt>
                <c:pt idx="4">
                  <c:v>11.75</c:v>
                </c:pt>
                <c:pt idx="5">
                  <c:v>9.4</c:v>
                </c:pt>
                <c:pt idx="6">
                  <c:v>9.1666666666666661</c:v>
                </c:pt>
                <c:pt idx="7">
                  <c:v>9.1666666666666661</c:v>
                </c:pt>
                <c:pt idx="8">
                  <c:v>8.8571428571428577</c:v>
                </c:pt>
                <c:pt idx="9">
                  <c:v>10.5</c:v>
                </c:pt>
                <c:pt idx="10">
                  <c:v>11.777777777777779</c:v>
                </c:pt>
                <c:pt idx="11">
                  <c:v>13.5</c:v>
                </c:pt>
                <c:pt idx="12">
                  <c:v>12.545454545454545</c:v>
                </c:pt>
                <c:pt idx="13">
                  <c:v>11.833333333333334</c:v>
                </c:pt>
                <c:pt idx="14">
                  <c:v>13.461538461538462</c:v>
                </c:pt>
                <c:pt idx="15">
                  <c:v>13.461538461538462</c:v>
                </c:pt>
                <c:pt idx="16">
                  <c:v>13.461538461538462</c:v>
                </c:pt>
                <c:pt idx="17">
                  <c:v>13.461538461538462</c:v>
                </c:pt>
                <c:pt idx="18">
                  <c:v>13.461538461538462</c:v>
                </c:pt>
                <c:pt idx="19">
                  <c:v>13.461538461538462</c:v>
                </c:pt>
                <c:pt idx="20">
                  <c:v>13.461538461538462</c:v>
                </c:pt>
                <c:pt idx="21">
                  <c:v>13.461538461538462</c:v>
                </c:pt>
                <c:pt idx="22">
                  <c:v>13.461538461538462</c:v>
                </c:pt>
                <c:pt idx="23">
                  <c:v>13.461538461538462</c:v>
                </c:pt>
                <c:pt idx="24">
                  <c:v>13.461538461538462</c:v>
                </c:pt>
                <c:pt idx="25">
                  <c:v>13.461538461538462</c:v>
                </c:pt>
                <c:pt idx="26">
                  <c:v>13.461538461538462</c:v>
                </c:pt>
                <c:pt idx="27">
                  <c:v>13.461538461538462</c:v>
                </c:pt>
                <c:pt idx="28">
                  <c:v>13.461538461538462</c:v>
                </c:pt>
                <c:pt idx="29">
                  <c:v>13.461538461538462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FE-6147-AA19-2FDC3AB1A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'33'!$D$5:$D$34</c:f>
              <c:numCache>
                <c:formatCode>General</c:formatCode>
                <c:ptCount val="30"/>
                <c:pt idx="1">
                  <c:v>1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3-454D-8EAC-CA622BD12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'33'!$V$5:$V$34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5.5</c:v>
                </c:pt>
                <c:pt idx="4">
                  <c:v>5.5</c:v>
                </c:pt>
                <c:pt idx="5">
                  <c:v>5.5</c:v>
                </c:pt>
                <c:pt idx="6">
                  <c:v>5.5</c:v>
                </c:pt>
                <c:pt idx="7">
                  <c:v>5.5</c:v>
                </c:pt>
                <c:pt idx="8">
                  <c:v>5.5</c:v>
                </c:pt>
                <c:pt idx="9">
                  <c:v>5.5</c:v>
                </c:pt>
                <c:pt idx="10">
                  <c:v>5.5</c:v>
                </c:pt>
                <c:pt idx="11">
                  <c:v>5.5</c:v>
                </c:pt>
                <c:pt idx="12">
                  <c:v>5.5</c:v>
                </c:pt>
                <c:pt idx="13">
                  <c:v>5.5</c:v>
                </c:pt>
                <c:pt idx="14">
                  <c:v>5.5</c:v>
                </c:pt>
                <c:pt idx="15">
                  <c:v>5.5</c:v>
                </c:pt>
                <c:pt idx="16">
                  <c:v>5.5</c:v>
                </c:pt>
                <c:pt idx="17">
                  <c:v>5.5</c:v>
                </c:pt>
                <c:pt idx="18">
                  <c:v>5.5</c:v>
                </c:pt>
                <c:pt idx="19">
                  <c:v>5.5</c:v>
                </c:pt>
                <c:pt idx="20">
                  <c:v>5.5</c:v>
                </c:pt>
                <c:pt idx="21">
                  <c:v>5.5</c:v>
                </c:pt>
                <c:pt idx="22">
                  <c:v>5.5</c:v>
                </c:pt>
                <c:pt idx="23">
                  <c:v>5.5</c:v>
                </c:pt>
                <c:pt idx="24">
                  <c:v>5.5</c:v>
                </c:pt>
                <c:pt idx="25">
                  <c:v>5.5</c:v>
                </c:pt>
                <c:pt idx="26">
                  <c:v>5.5</c:v>
                </c:pt>
                <c:pt idx="27">
                  <c:v>5.5</c:v>
                </c:pt>
                <c:pt idx="28">
                  <c:v>5.5</c:v>
                </c:pt>
                <c:pt idx="29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3-454D-8EAC-CA622BD12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'34'!$D$5:$D$34</c:f>
              <c:numCache>
                <c:formatCode>General</c:formatCode>
                <c:ptCount val="30"/>
                <c:pt idx="0">
                  <c:v>41</c:v>
                </c:pt>
                <c:pt idx="1">
                  <c:v>20</c:v>
                </c:pt>
                <c:pt idx="2">
                  <c:v>2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F-7B41-9830-3B277F13E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'34'!$V$5:$V$34</c:f>
              <c:numCache>
                <c:formatCode>0.00</c:formatCode>
                <c:ptCount val="30"/>
                <c:pt idx="0">
                  <c:v>41</c:v>
                </c:pt>
                <c:pt idx="1">
                  <c:v>30.5</c:v>
                </c:pt>
                <c:pt idx="2">
                  <c:v>21</c:v>
                </c:pt>
                <c:pt idx="3">
                  <c:v>18.5</c:v>
                </c:pt>
                <c:pt idx="4">
                  <c:v>18.5</c:v>
                </c:pt>
                <c:pt idx="5">
                  <c:v>18.5</c:v>
                </c:pt>
                <c:pt idx="6">
                  <c:v>18.5</c:v>
                </c:pt>
                <c:pt idx="7">
                  <c:v>18.5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18.5</c:v>
                </c:pt>
                <c:pt idx="12">
                  <c:v>18.5</c:v>
                </c:pt>
                <c:pt idx="13">
                  <c:v>18.5</c:v>
                </c:pt>
                <c:pt idx="14">
                  <c:v>18.5</c:v>
                </c:pt>
                <c:pt idx="15">
                  <c:v>18.5</c:v>
                </c:pt>
                <c:pt idx="16">
                  <c:v>18.5</c:v>
                </c:pt>
                <c:pt idx="17">
                  <c:v>18.5</c:v>
                </c:pt>
                <c:pt idx="18">
                  <c:v>18.5</c:v>
                </c:pt>
                <c:pt idx="19">
                  <c:v>18.5</c:v>
                </c:pt>
                <c:pt idx="20">
                  <c:v>18.5</c:v>
                </c:pt>
                <c:pt idx="21">
                  <c:v>18.5</c:v>
                </c:pt>
                <c:pt idx="22">
                  <c:v>18.5</c:v>
                </c:pt>
                <c:pt idx="23">
                  <c:v>18.5</c:v>
                </c:pt>
                <c:pt idx="24">
                  <c:v>18.5</c:v>
                </c:pt>
                <c:pt idx="25">
                  <c:v>18.5</c:v>
                </c:pt>
                <c:pt idx="26">
                  <c:v>18.5</c:v>
                </c:pt>
                <c:pt idx="27">
                  <c:v>18.5</c:v>
                </c:pt>
                <c:pt idx="28">
                  <c:v>18.5</c:v>
                </c:pt>
                <c:pt idx="29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F-7B41-9830-3B277F13E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'35'!$D$5:$D$34</c:f>
              <c:numCache>
                <c:formatCode>General</c:formatCode>
                <c:ptCount val="30"/>
                <c:pt idx="0">
                  <c:v>7</c:v>
                </c:pt>
                <c:pt idx="1">
                  <c:v>32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A-AB48-BB5E-922632544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'35'!$V$5:$V$34</c:f>
              <c:numCache>
                <c:formatCode>0.00</c:formatCode>
                <c:ptCount val="30"/>
                <c:pt idx="0">
                  <c:v>7</c:v>
                </c:pt>
                <c:pt idx="1">
                  <c:v>19.5</c:v>
                </c:pt>
                <c:pt idx="2">
                  <c:v>19.5</c:v>
                </c:pt>
                <c:pt idx="3">
                  <c:v>19.5</c:v>
                </c:pt>
                <c:pt idx="4">
                  <c:v>13.333333333333334</c:v>
                </c:pt>
                <c:pt idx="5">
                  <c:v>13.333333333333334</c:v>
                </c:pt>
                <c:pt idx="6">
                  <c:v>10</c:v>
                </c:pt>
                <c:pt idx="7">
                  <c:v>8.1999999999999993</c:v>
                </c:pt>
                <c:pt idx="8">
                  <c:v>8.1999999999999993</c:v>
                </c:pt>
                <c:pt idx="9">
                  <c:v>8.1999999999999993</c:v>
                </c:pt>
                <c:pt idx="10">
                  <c:v>8.1999999999999993</c:v>
                </c:pt>
                <c:pt idx="11">
                  <c:v>8.1999999999999993</c:v>
                </c:pt>
                <c:pt idx="12">
                  <c:v>8.1999999999999993</c:v>
                </c:pt>
                <c:pt idx="13">
                  <c:v>8.1999999999999993</c:v>
                </c:pt>
                <c:pt idx="14">
                  <c:v>8.1999999999999993</c:v>
                </c:pt>
                <c:pt idx="15">
                  <c:v>8.1999999999999993</c:v>
                </c:pt>
                <c:pt idx="16">
                  <c:v>8.1999999999999993</c:v>
                </c:pt>
                <c:pt idx="17">
                  <c:v>8.1999999999999993</c:v>
                </c:pt>
                <c:pt idx="18">
                  <c:v>8.1999999999999993</c:v>
                </c:pt>
                <c:pt idx="19">
                  <c:v>8.1999999999999993</c:v>
                </c:pt>
                <c:pt idx="20">
                  <c:v>8.1999999999999993</c:v>
                </c:pt>
                <c:pt idx="21">
                  <c:v>8.1999999999999993</c:v>
                </c:pt>
                <c:pt idx="22">
                  <c:v>8.1999999999999993</c:v>
                </c:pt>
                <c:pt idx="23">
                  <c:v>8.1999999999999993</c:v>
                </c:pt>
                <c:pt idx="24">
                  <c:v>8.1999999999999993</c:v>
                </c:pt>
                <c:pt idx="25">
                  <c:v>8.1999999999999993</c:v>
                </c:pt>
                <c:pt idx="26">
                  <c:v>8.1999999999999993</c:v>
                </c:pt>
                <c:pt idx="27">
                  <c:v>8.1999999999999993</c:v>
                </c:pt>
                <c:pt idx="28">
                  <c:v>8.1999999999999993</c:v>
                </c:pt>
                <c:pt idx="29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BA-AB48-BB5E-922632544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'36'!$D$5:$D$34</c:f>
              <c:numCache>
                <c:formatCode>General</c:formatCode>
                <c:ptCount val="30"/>
                <c:pt idx="0">
                  <c:v>41</c:v>
                </c:pt>
                <c:pt idx="1">
                  <c:v>34</c:v>
                </c:pt>
                <c:pt idx="2">
                  <c:v>33</c:v>
                </c:pt>
                <c:pt idx="3">
                  <c:v>29</c:v>
                </c:pt>
                <c:pt idx="4">
                  <c:v>79</c:v>
                </c:pt>
                <c:pt idx="5">
                  <c:v>14</c:v>
                </c:pt>
                <c:pt idx="6">
                  <c:v>3</c:v>
                </c:pt>
                <c:pt idx="7">
                  <c:v>40</c:v>
                </c:pt>
                <c:pt idx="8">
                  <c:v>62</c:v>
                </c:pt>
                <c:pt idx="9">
                  <c:v>39</c:v>
                </c:pt>
                <c:pt idx="10">
                  <c:v>24</c:v>
                </c:pt>
                <c:pt idx="11">
                  <c:v>36</c:v>
                </c:pt>
                <c:pt idx="12">
                  <c:v>52</c:v>
                </c:pt>
                <c:pt idx="13">
                  <c:v>33</c:v>
                </c:pt>
                <c:pt idx="14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8-374D-BB1F-902B15946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'36'!$V$5:$V$34</c:f>
              <c:numCache>
                <c:formatCode>0.00</c:formatCode>
                <c:ptCount val="30"/>
                <c:pt idx="0">
                  <c:v>41</c:v>
                </c:pt>
                <c:pt idx="1">
                  <c:v>37.5</c:v>
                </c:pt>
                <c:pt idx="2">
                  <c:v>36</c:v>
                </c:pt>
                <c:pt idx="3">
                  <c:v>34.25</c:v>
                </c:pt>
                <c:pt idx="4">
                  <c:v>43.2</c:v>
                </c:pt>
                <c:pt idx="5">
                  <c:v>38.333333333333336</c:v>
                </c:pt>
                <c:pt idx="6">
                  <c:v>33.285714285714285</c:v>
                </c:pt>
                <c:pt idx="7">
                  <c:v>34.125</c:v>
                </c:pt>
                <c:pt idx="8">
                  <c:v>37.222222222222221</c:v>
                </c:pt>
                <c:pt idx="9">
                  <c:v>37.4</c:v>
                </c:pt>
                <c:pt idx="10">
                  <c:v>36.18181818181818</c:v>
                </c:pt>
                <c:pt idx="11">
                  <c:v>36.166666666666664</c:v>
                </c:pt>
                <c:pt idx="12">
                  <c:v>40.5</c:v>
                </c:pt>
                <c:pt idx="13">
                  <c:v>39.92307692307692</c:v>
                </c:pt>
                <c:pt idx="14">
                  <c:v>47.384615384615387</c:v>
                </c:pt>
                <c:pt idx="15">
                  <c:v>47.384615384615387</c:v>
                </c:pt>
                <c:pt idx="16">
                  <c:v>47.384615384615387</c:v>
                </c:pt>
                <c:pt idx="17">
                  <c:v>47.384615384615387</c:v>
                </c:pt>
                <c:pt idx="18">
                  <c:v>47.384615384615387</c:v>
                </c:pt>
                <c:pt idx="19">
                  <c:v>47.384615384615387</c:v>
                </c:pt>
                <c:pt idx="20">
                  <c:v>47.384615384615387</c:v>
                </c:pt>
                <c:pt idx="21">
                  <c:v>47.384615384615387</c:v>
                </c:pt>
                <c:pt idx="22">
                  <c:v>47.384615384615387</c:v>
                </c:pt>
                <c:pt idx="23">
                  <c:v>47.384615384615387</c:v>
                </c:pt>
                <c:pt idx="24">
                  <c:v>47.384615384615387</c:v>
                </c:pt>
                <c:pt idx="25">
                  <c:v>47.384615384615387</c:v>
                </c:pt>
                <c:pt idx="26">
                  <c:v>47.384615384615387</c:v>
                </c:pt>
                <c:pt idx="27">
                  <c:v>47.384615384615387</c:v>
                </c:pt>
                <c:pt idx="28">
                  <c:v>47.384615384615387</c:v>
                </c:pt>
                <c:pt idx="29">
                  <c:v>47.384615384615387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8-374D-BB1F-902B15946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'37'!$D$5:$D$34</c:f>
              <c:numCache>
                <c:formatCode>General</c:formatCode>
                <c:ptCount val="30"/>
                <c:pt idx="0">
                  <c:v>19</c:v>
                </c:pt>
                <c:pt idx="2">
                  <c:v>20</c:v>
                </c:pt>
                <c:pt idx="3">
                  <c:v>52</c:v>
                </c:pt>
                <c:pt idx="5">
                  <c:v>19</c:v>
                </c:pt>
                <c:pt idx="6">
                  <c:v>2</c:v>
                </c:pt>
                <c:pt idx="7">
                  <c:v>0</c:v>
                </c:pt>
                <c:pt idx="8">
                  <c:v>7</c:v>
                </c:pt>
                <c:pt idx="9">
                  <c:v>2</c:v>
                </c:pt>
                <c:pt idx="12">
                  <c:v>15</c:v>
                </c:pt>
                <c:pt idx="13">
                  <c:v>38</c:v>
                </c:pt>
                <c:pt idx="14">
                  <c:v>7</c:v>
                </c:pt>
                <c:pt idx="16">
                  <c:v>28</c:v>
                </c:pt>
                <c:pt idx="17">
                  <c:v>6</c:v>
                </c:pt>
                <c:pt idx="18">
                  <c:v>18</c:v>
                </c:pt>
                <c:pt idx="19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04-6A43-92DB-956B4E213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'37'!$V$5:$V$34</c:f>
              <c:numCache>
                <c:formatCode>0.00</c:formatCode>
                <c:ptCount val="30"/>
                <c:pt idx="0">
                  <c:v>19</c:v>
                </c:pt>
                <c:pt idx="1">
                  <c:v>19</c:v>
                </c:pt>
                <c:pt idx="2">
                  <c:v>19.5</c:v>
                </c:pt>
                <c:pt idx="3">
                  <c:v>30.333333333333332</c:v>
                </c:pt>
                <c:pt idx="4">
                  <c:v>30.333333333333332</c:v>
                </c:pt>
                <c:pt idx="5">
                  <c:v>27.5</c:v>
                </c:pt>
                <c:pt idx="6">
                  <c:v>28</c:v>
                </c:pt>
                <c:pt idx="7">
                  <c:v>22.4</c:v>
                </c:pt>
                <c:pt idx="8">
                  <c:v>23.8</c:v>
                </c:pt>
                <c:pt idx="9">
                  <c:v>20.166666666666668</c:v>
                </c:pt>
                <c:pt idx="10">
                  <c:v>20.166666666666668</c:v>
                </c:pt>
                <c:pt idx="11">
                  <c:v>20.166666666666668</c:v>
                </c:pt>
                <c:pt idx="12">
                  <c:v>19.428571428571427</c:v>
                </c:pt>
                <c:pt idx="13">
                  <c:v>24.857142857142858</c:v>
                </c:pt>
                <c:pt idx="14">
                  <c:v>22.625</c:v>
                </c:pt>
                <c:pt idx="15">
                  <c:v>22.625</c:v>
                </c:pt>
                <c:pt idx="16">
                  <c:v>23.222222222222221</c:v>
                </c:pt>
                <c:pt idx="17">
                  <c:v>21.5</c:v>
                </c:pt>
                <c:pt idx="18">
                  <c:v>21.181818181818183</c:v>
                </c:pt>
                <c:pt idx="19">
                  <c:v>25.5</c:v>
                </c:pt>
                <c:pt idx="20">
                  <c:v>25.5</c:v>
                </c:pt>
                <c:pt idx="21">
                  <c:v>25.5</c:v>
                </c:pt>
                <c:pt idx="22">
                  <c:v>25.5</c:v>
                </c:pt>
                <c:pt idx="23">
                  <c:v>25.5</c:v>
                </c:pt>
                <c:pt idx="24">
                  <c:v>25.5</c:v>
                </c:pt>
                <c:pt idx="25">
                  <c:v>25.5</c:v>
                </c:pt>
                <c:pt idx="26">
                  <c:v>25.5</c:v>
                </c:pt>
                <c:pt idx="27">
                  <c:v>25.5</c:v>
                </c:pt>
                <c:pt idx="28">
                  <c:v>25.5</c:v>
                </c:pt>
                <c:pt idx="29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04-6A43-92DB-956B4E213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'38'!$D$5:$D$34</c:f>
              <c:numCache>
                <c:formatCode>General</c:formatCode>
                <c:ptCount val="30"/>
                <c:pt idx="0">
                  <c:v>0</c:v>
                </c:pt>
                <c:pt idx="1">
                  <c:v>7</c:v>
                </c:pt>
                <c:pt idx="2">
                  <c:v>48</c:v>
                </c:pt>
                <c:pt idx="3">
                  <c:v>33</c:v>
                </c:pt>
                <c:pt idx="4">
                  <c:v>2</c:v>
                </c:pt>
                <c:pt idx="5">
                  <c:v>5</c:v>
                </c:pt>
                <c:pt idx="6">
                  <c:v>27</c:v>
                </c:pt>
                <c:pt idx="7">
                  <c:v>25</c:v>
                </c:pt>
                <c:pt idx="8">
                  <c:v>22</c:v>
                </c:pt>
                <c:pt idx="9">
                  <c:v>40</c:v>
                </c:pt>
                <c:pt idx="10">
                  <c:v>34</c:v>
                </c:pt>
                <c:pt idx="11">
                  <c:v>2</c:v>
                </c:pt>
                <c:pt idx="12">
                  <c:v>27</c:v>
                </c:pt>
                <c:pt idx="13">
                  <c:v>25</c:v>
                </c:pt>
                <c:pt idx="14">
                  <c:v>17</c:v>
                </c:pt>
                <c:pt idx="15">
                  <c:v>31</c:v>
                </c:pt>
                <c:pt idx="16">
                  <c:v>9</c:v>
                </c:pt>
                <c:pt idx="17">
                  <c:v>35</c:v>
                </c:pt>
                <c:pt idx="18">
                  <c:v>8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B-5940-81D8-5A1683CA5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'38'!$V$5:$V$34</c:f>
              <c:numCache>
                <c:formatCode>0.00</c:formatCode>
                <c:ptCount val="30"/>
                <c:pt idx="0">
                  <c:v>0</c:v>
                </c:pt>
                <c:pt idx="1">
                  <c:v>3.5</c:v>
                </c:pt>
                <c:pt idx="2">
                  <c:v>27.5</c:v>
                </c:pt>
                <c:pt idx="3">
                  <c:v>29.333333333333332</c:v>
                </c:pt>
                <c:pt idx="4">
                  <c:v>22.5</c:v>
                </c:pt>
                <c:pt idx="5">
                  <c:v>19</c:v>
                </c:pt>
                <c:pt idx="6">
                  <c:v>20.333333333333332</c:v>
                </c:pt>
                <c:pt idx="7">
                  <c:v>21</c:v>
                </c:pt>
                <c:pt idx="8">
                  <c:v>21.125</c:v>
                </c:pt>
                <c:pt idx="9">
                  <c:v>23.222222222222221</c:v>
                </c:pt>
                <c:pt idx="10">
                  <c:v>24.3</c:v>
                </c:pt>
                <c:pt idx="11">
                  <c:v>22.272727272727273</c:v>
                </c:pt>
                <c:pt idx="12">
                  <c:v>22.666666666666668</c:v>
                </c:pt>
                <c:pt idx="13">
                  <c:v>22.846153846153847</c:v>
                </c:pt>
                <c:pt idx="14">
                  <c:v>22.428571428571427</c:v>
                </c:pt>
                <c:pt idx="15">
                  <c:v>23</c:v>
                </c:pt>
                <c:pt idx="16">
                  <c:v>22.125</c:v>
                </c:pt>
                <c:pt idx="17">
                  <c:v>22.882352941176471</c:v>
                </c:pt>
                <c:pt idx="18">
                  <c:v>22.055555555555557</c:v>
                </c:pt>
                <c:pt idx="19">
                  <c:v>21</c:v>
                </c:pt>
                <c:pt idx="20">
                  <c:v>20.05</c:v>
                </c:pt>
                <c:pt idx="21">
                  <c:v>20.05</c:v>
                </c:pt>
                <c:pt idx="22">
                  <c:v>20.05</c:v>
                </c:pt>
                <c:pt idx="23">
                  <c:v>20.05</c:v>
                </c:pt>
                <c:pt idx="24">
                  <c:v>20.05</c:v>
                </c:pt>
                <c:pt idx="25">
                  <c:v>20.05</c:v>
                </c:pt>
                <c:pt idx="26">
                  <c:v>20.05</c:v>
                </c:pt>
                <c:pt idx="27">
                  <c:v>20.05</c:v>
                </c:pt>
                <c:pt idx="28">
                  <c:v>20.05</c:v>
                </c:pt>
                <c:pt idx="29">
                  <c:v>20.05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0B-5940-81D8-5A1683CA5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'39'!$D$5:$D$34</c:f>
              <c:numCache>
                <c:formatCode>General</c:formatCode>
                <c:ptCount val="30"/>
                <c:pt idx="0">
                  <c:v>16</c:v>
                </c:pt>
                <c:pt idx="2">
                  <c:v>18</c:v>
                </c:pt>
                <c:pt idx="3">
                  <c:v>16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0B-AD49-BEBE-B9BBEDDBF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'39'!$V$5:$V$34</c:f>
              <c:numCache>
                <c:formatCode>0.00</c:formatCode>
                <c:ptCount val="30"/>
                <c:pt idx="0">
                  <c:v>16</c:v>
                </c:pt>
                <c:pt idx="1">
                  <c:v>16</c:v>
                </c:pt>
                <c:pt idx="2">
                  <c:v>17</c:v>
                </c:pt>
                <c:pt idx="3">
                  <c:v>25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0B-AD49-BEBE-B9BBEDDBF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'40'!$D$5:$D$34</c:f>
              <c:numCache>
                <c:formatCode>General</c:formatCode>
                <c:ptCount val="30"/>
                <c:pt idx="0">
                  <c:v>15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C-1947-9EA4-D0FC8424D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'40'!$V$5:$V$34</c:f>
              <c:numCache>
                <c:formatCode>0.00</c:formatCode>
                <c:ptCount val="30"/>
                <c:pt idx="0">
                  <c:v>15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22</c:v>
                </c:pt>
                <c:pt idx="26">
                  <c:v>22</c:v>
                </c:pt>
                <c:pt idx="27">
                  <c:v>22</c:v>
                </c:pt>
                <c:pt idx="28">
                  <c:v>22</c:v>
                </c:pt>
                <c:pt idx="29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EC-1947-9EA4-D0FC8424D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'41'!$D$5:$D$34</c:f>
              <c:numCache>
                <c:formatCode>General</c:formatCode>
                <c:ptCount val="30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2-E740-8337-9F1D6A4A5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'41'!$V$5:$V$34</c:f>
              <c:numCache>
                <c:formatCode>0.00</c:formatCode>
                <c:ptCount val="3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2-E740-8337-9F1D6A4A5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'42'!$D$5:$D$34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24</c:v>
                </c:pt>
                <c:pt idx="3">
                  <c:v>32</c:v>
                </c:pt>
                <c:pt idx="5">
                  <c:v>1</c:v>
                </c:pt>
                <c:pt idx="6">
                  <c:v>37</c:v>
                </c:pt>
                <c:pt idx="7">
                  <c:v>8</c:v>
                </c:pt>
                <c:pt idx="8">
                  <c:v>29</c:v>
                </c:pt>
                <c:pt idx="9">
                  <c:v>6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7-7D46-8709-EADF8B702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'42'!$V$5:$V$34</c:f>
              <c:numCache>
                <c:formatCode>0.00</c:formatCode>
                <c:ptCount val="30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28.5</c:v>
                </c:pt>
                <c:pt idx="4">
                  <c:v>28.5</c:v>
                </c:pt>
                <c:pt idx="5">
                  <c:v>19.333333333333332</c:v>
                </c:pt>
                <c:pt idx="6">
                  <c:v>23.75</c:v>
                </c:pt>
                <c:pt idx="7">
                  <c:v>20.6</c:v>
                </c:pt>
                <c:pt idx="8">
                  <c:v>22</c:v>
                </c:pt>
                <c:pt idx="9">
                  <c:v>23</c:v>
                </c:pt>
                <c:pt idx="10">
                  <c:v>23</c:v>
                </c:pt>
                <c:pt idx="11">
                  <c:v>22.428571428571427</c:v>
                </c:pt>
                <c:pt idx="12">
                  <c:v>22.428571428571427</c:v>
                </c:pt>
                <c:pt idx="13">
                  <c:v>22.428571428571427</c:v>
                </c:pt>
                <c:pt idx="14">
                  <c:v>22.428571428571427</c:v>
                </c:pt>
                <c:pt idx="15">
                  <c:v>22.428571428571427</c:v>
                </c:pt>
                <c:pt idx="16">
                  <c:v>22.428571428571427</c:v>
                </c:pt>
                <c:pt idx="17">
                  <c:v>22.428571428571427</c:v>
                </c:pt>
                <c:pt idx="18">
                  <c:v>22.428571428571427</c:v>
                </c:pt>
                <c:pt idx="19">
                  <c:v>22.428571428571427</c:v>
                </c:pt>
                <c:pt idx="20">
                  <c:v>22.428571428571427</c:v>
                </c:pt>
                <c:pt idx="21">
                  <c:v>22.428571428571427</c:v>
                </c:pt>
                <c:pt idx="22">
                  <c:v>22.428571428571427</c:v>
                </c:pt>
                <c:pt idx="23">
                  <c:v>22.428571428571427</c:v>
                </c:pt>
                <c:pt idx="24">
                  <c:v>22.428571428571427</c:v>
                </c:pt>
                <c:pt idx="25">
                  <c:v>22.428571428571427</c:v>
                </c:pt>
                <c:pt idx="26">
                  <c:v>22.428571428571427</c:v>
                </c:pt>
                <c:pt idx="27">
                  <c:v>22.428571428571427</c:v>
                </c:pt>
                <c:pt idx="28">
                  <c:v>22.428571428571427</c:v>
                </c:pt>
                <c:pt idx="29">
                  <c:v>22.428571428571427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97-7D46-8709-EADF8B702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'43'!$D$5:$D$34</c:f>
              <c:numCache>
                <c:formatCode>General</c:formatCode>
                <c:ptCount val="30"/>
                <c:pt idx="0">
                  <c:v>25</c:v>
                </c:pt>
                <c:pt idx="1">
                  <c:v>9</c:v>
                </c:pt>
                <c:pt idx="2">
                  <c:v>1</c:v>
                </c:pt>
                <c:pt idx="3">
                  <c:v>19</c:v>
                </c:pt>
                <c:pt idx="4">
                  <c:v>39</c:v>
                </c:pt>
                <c:pt idx="5">
                  <c:v>18</c:v>
                </c:pt>
                <c:pt idx="6">
                  <c:v>5</c:v>
                </c:pt>
                <c:pt idx="7">
                  <c:v>21</c:v>
                </c:pt>
                <c:pt idx="8">
                  <c:v>53</c:v>
                </c:pt>
                <c:pt idx="9">
                  <c:v>14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7-8342-8C3C-AC97A63AF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'43'!$V$5:$V$34</c:f>
              <c:numCache>
                <c:formatCode>0.00</c:formatCode>
                <c:ptCount val="30"/>
                <c:pt idx="0">
                  <c:v>25</c:v>
                </c:pt>
                <c:pt idx="1">
                  <c:v>17</c:v>
                </c:pt>
                <c:pt idx="2">
                  <c:v>11.666666666666666</c:v>
                </c:pt>
                <c:pt idx="3">
                  <c:v>13.5</c:v>
                </c:pt>
                <c:pt idx="4">
                  <c:v>23.25</c:v>
                </c:pt>
                <c:pt idx="5">
                  <c:v>22.2</c:v>
                </c:pt>
                <c:pt idx="6">
                  <c:v>19.333333333333332</c:v>
                </c:pt>
                <c:pt idx="7">
                  <c:v>19.571428571428573</c:v>
                </c:pt>
                <c:pt idx="8">
                  <c:v>23.75</c:v>
                </c:pt>
                <c:pt idx="9">
                  <c:v>22.666666666666668</c:v>
                </c:pt>
                <c:pt idx="10">
                  <c:v>20.8</c:v>
                </c:pt>
                <c:pt idx="11">
                  <c:v>20.8</c:v>
                </c:pt>
                <c:pt idx="12">
                  <c:v>20.8</c:v>
                </c:pt>
                <c:pt idx="13">
                  <c:v>20.8</c:v>
                </c:pt>
                <c:pt idx="14">
                  <c:v>20.8</c:v>
                </c:pt>
                <c:pt idx="15">
                  <c:v>20.8</c:v>
                </c:pt>
                <c:pt idx="16">
                  <c:v>20.8</c:v>
                </c:pt>
                <c:pt idx="17">
                  <c:v>20.8</c:v>
                </c:pt>
                <c:pt idx="18">
                  <c:v>20.8</c:v>
                </c:pt>
                <c:pt idx="19">
                  <c:v>20.8</c:v>
                </c:pt>
                <c:pt idx="20">
                  <c:v>20.8</c:v>
                </c:pt>
                <c:pt idx="21">
                  <c:v>20.8</c:v>
                </c:pt>
                <c:pt idx="22">
                  <c:v>20.8</c:v>
                </c:pt>
                <c:pt idx="23">
                  <c:v>20.8</c:v>
                </c:pt>
                <c:pt idx="24">
                  <c:v>20.8</c:v>
                </c:pt>
                <c:pt idx="25">
                  <c:v>20.8</c:v>
                </c:pt>
                <c:pt idx="26">
                  <c:v>20.8</c:v>
                </c:pt>
                <c:pt idx="27">
                  <c:v>20.8</c:v>
                </c:pt>
                <c:pt idx="28">
                  <c:v>20.8</c:v>
                </c:pt>
                <c:pt idx="29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37-8342-8C3C-AC97A63AF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'44'!$D$5:$D$34</c:f>
              <c:numCache>
                <c:formatCode>General</c:formatCode>
                <c:ptCount val="30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4-754E-B9C2-B372142B1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'44'!$V$5:$V$34</c:f>
              <c:numCache>
                <c:formatCode>0.00</c:formatCode>
                <c:ptCount val="30"/>
                <c:pt idx="0">
                  <c:v>1</c:v>
                </c:pt>
                <c:pt idx="1">
                  <c:v>0.5</c:v>
                </c:pt>
                <c:pt idx="2">
                  <c:v>0.66666666666666663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64-754E-B9C2-B372142B1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'45'!$D$5:$D$34</c:f>
              <c:numCache>
                <c:formatCode>General</c:formatCode>
                <c:ptCount val="30"/>
                <c:pt idx="0">
                  <c:v>13</c:v>
                </c:pt>
                <c:pt idx="1">
                  <c:v>11</c:v>
                </c:pt>
                <c:pt idx="2">
                  <c:v>0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6-F24E-9E80-020359FC1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'45'!$V$5:$V$34</c:f>
              <c:numCache>
                <c:formatCode>0.00</c:formatCode>
                <c:ptCount val="30"/>
                <c:pt idx="0">
                  <c:v>13</c:v>
                </c:pt>
                <c:pt idx="1">
                  <c:v>12</c:v>
                </c:pt>
                <c:pt idx="2">
                  <c:v>8</c:v>
                </c:pt>
                <c:pt idx="3">
                  <c:v>8.75</c:v>
                </c:pt>
                <c:pt idx="4">
                  <c:v>8.75</c:v>
                </c:pt>
                <c:pt idx="5">
                  <c:v>8.75</c:v>
                </c:pt>
                <c:pt idx="6">
                  <c:v>8.75</c:v>
                </c:pt>
                <c:pt idx="7">
                  <c:v>8.75</c:v>
                </c:pt>
                <c:pt idx="8">
                  <c:v>8.75</c:v>
                </c:pt>
                <c:pt idx="9">
                  <c:v>8.75</c:v>
                </c:pt>
                <c:pt idx="10">
                  <c:v>8.75</c:v>
                </c:pt>
                <c:pt idx="11">
                  <c:v>8.75</c:v>
                </c:pt>
                <c:pt idx="12">
                  <c:v>8.75</c:v>
                </c:pt>
                <c:pt idx="13">
                  <c:v>8.75</c:v>
                </c:pt>
                <c:pt idx="14">
                  <c:v>8.75</c:v>
                </c:pt>
                <c:pt idx="15">
                  <c:v>8.75</c:v>
                </c:pt>
                <c:pt idx="16">
                  <c:v>8.75</c:v>
                </c:pt>
                <c:pt idx="17">
                  <c:v>8.75</c:v>
                </c:pt>
                <c:pt idx="18">
                  <c:v>8.75</c:v>
                </c:pt>
                <c:pt idx="19">
                  <c:v>8.75</c:v>
                </c:pt>
                <c:pt idx="20">
                  <c:v>8.75</c:v>
                </c:pt>
                <c:pt idx="21">
                  <c:v>8.75</c:v>
                </c:pt>
                <c:pt idx="22">
                  <c:v>8.75</c:v>
                </c:pt>
                <c:pt idx="23">
                  <c:v>8.75</c:v>
                </c:pt>
                <c:pt idx="24">
                  <c:v>8.75</c:v>
                </c:pt>
                <c:pt idx="25">
                  <c:v>8.75</c:v>
                </c:pt>
                <c:pt idx="26">
                  <c:v>8.75</c:v>
                </c:pt>
                <c:pt idx="27">
                  <c:v>8.75</c:v>
                </c:pt>
                <c:pt idx="28">
                  <c:v>8.75</c:v>
                </c:pt>
                <c:pt idx="29">
                  <c:v>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46-F24E-9E80-020359FC1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'46'!$D$5:$D$34</c:f>
              <c:numCache>
                <c:formatCode>General</c:formatCode>
                <c:ptCount val="30"/>
                <c:pt idx="0">
                  <c:v>18</c:v>
                </c:pt>
                <c:pt idx="1">
                  <c:v>29</c:v>
                </c:pt>
                <c:pt idx="2">
                  <c:v>16</c:v>
                </c:pt>
                <c:pt idx="3">
                  <c:v>22</c:v>
                </c:pt>
                <c:pt idx="4">
                  <c:v>0</c:v>
                </c:pt>
                <c:pt idx="5">
                  <c:v>26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86-5345-9F01-316F6F39F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'46'!$V$5:$V$34</c:f>
              <c:numCache>
                <c:formatCode>0.00</c:formatCode>
                <c:ptCount val="30"/>
                <c:pt idx="0">
                  <c:v>18</c:v>
                </c:pt>
                <c:pt idx="1">
                  <c:v>23.5</c:v>
                </c:pt>
                <c:pt idx="2">
                  <c:v>21</c:v>
                </c:pt>
                <c:pt idx="3">
                  <c:v>21.25</c:v>
                </c:pt>
                <c:pt idx="4">
                  <c:v>17</c:v>
                </c:pt>
                <c:pt idx="5">
                  <c:v>18.5</c:v>
                </c:pt>
                <c:pt idx="6">
                  <c:v>17.428571428571427</c:v>
                </c:pt>
                <c:pt idx="7">
                  <c:v>17.428571428571427</c:v>
                </c:pt>
                <c:pt idx="8">
                  <c:v>17.428571428571427</c:v>
                </c:pt>
                <c:pt idx="9">
                  <c:v>17.428571428571427</c:v>
                </c:pt>
                <c:pt idx="10">
                  <c:v>17.428571428571427</c:v>
                </c:pt>
                <c:pt idx="11">
                  <c:v>17.428571428571427</c:v>
                </c:pt>
                <c:pt idx="12">
                  <c:v>17.428571428571427</c:v>
                </c:pt>
                <c:pt idx="13">
                  <c:v>17.428571428571427</c:v>
                </c:pt>
                <c:pt idx="14">
                  <c:v>17.428571428571427</c:v>
                </c:pt>
                <c:pt idx="15">
                  <c:v>17.428571428571427</c:v>
                </c:pt>
                <c:pt idx="16">
                  <c:v>17.428571428571427</c:v>
                </c:pt>
                <c:pt idx="17">
                  <c:v>17.428571428571427</c:v>
                </c:pt>
                <c:pt idx="18">
                  <c:v>17.428571428571427</c:v>
                </c:pt>
                <c:pt idx="19">
                  <c:v>17.428571428571427</c:v>
                </c:pt>
                <c:pt idx="20">
                  <c:v>17.428571428571427</c:v>
                </c:pt>
                <c:pt idx="21">
                  <c:v>17.428571428571427</c:v>
                </c:pt>
                <c:pt idx="22">
                  <c:v>17.428571428571427</c:v>
                </c:pt>
                <c:pt idx="23">
                  <c:v>17.428571428571427</c:v>
                </c:pt>
                <c:pt idx="24">
                  <c:v>17.428571428571427</c:v>
                </c:pt>
                <c:pt idx="25">
                  <c:v>17.428571428571427</c:v>
                </c:pt>
                <c:pt idx="26">
                  <c:v>17.428571428571427</c:v>
                </c:pt>
                <c:pt idx="27">
                  <c:v>17.428571428571427</c:v>
                </c:pt>
                <c:pt idx="28">
                  <c:v>17.428571428571427</c:v>
                </c:pt>
                <c:pt idx="29">
                  <c:v>17.428571428571427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86-5345-9F01-316F6F39F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'47'!$D$5:$D$34</c:f>
              <c:numCache>
                <c:formatCode>General</c:formatCode>
                <c:ptCount val="30"/>
                <c:pt idx="0">
                  <c:v>0</c:v>
                </c:pt>
                <c:pt idx="1">
                  <c:v>6</c:v>
                </c:pt>
                <c:pt idx="2">
                  <c:v>28</c:v>
                </c:pt>
                <c:pt idx="3">
                  <c:v>1</c:v>
                </c:pt>
                <c:pt idx="4">
                  <c:v>14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3-4344-8D01-F4AE23D57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'47'!$V$5:$V$34</c:f>
              <c:numCache>
                <c:formatCode>0.00</c:formatCode>
                <c:ptCount val="30"/>
                <c:pt idx="0">
                  <c:v>0</c:v>
                </c:pt>
                <c:pt idx="1">
                  <c:v>3</c:v>
                </c:pt>
                <c:pt idx="2">
                  <c:v>11.333333333333334</c:v>
                </c:pt>
                <c:pt idx="3">
                  <c:v>8.75</c:v>
                </c:pt>
                <c:pt idx="4">
                  <c:v>9.8000000000000007</c:v>
                </c:pt>
                <c:pt idx="5">
                  <c:v>8.1666666666666661</c:v>
                </c:pt>
                <c:pt idx="6">
                  <c:v>8.1666666666666661</c:v>
                </c:pt>
                <c:pt idx="7">
                  <c:v>8.1666666666666661</c:v>
                </c:pt>
                <c:pt idx="8">
                  <c:v>8.1666666666666661</c:v>
                </c:pt>
                <c:pt idx="9">
                  <c:v>8.1666666666666661</c:v>
                </c:pt>
                <c:pt idx="10">
                  <c:v>8.1666666666666661</c:v>
                </c:pt>
                <c:pt idx="11">
                  <c:v>8.1666666666666661</c:v>
                </c:pt>
                <c:pt idx="12">
                  <c:v>8.1666666666666661</c:v>
                </c:pt>
                <c:pt idx="13">
                  <c:v>8.1666666666666661</c:v>
                </c:pt>
                <c:pt idx="14">
                  <c:v>8.1666666666666661</c:v>
                </c:pt>
                <c:pt idx="15">
                  <c:v>8.1666666666666661</c:v>
                </c:pt>
                <c:pt idx="16">
                  <c:v>8.1666666666666661</c:v>
                </c:pt>
                <c:pt idx="17">
                  <c:v>8.1666666666666661</c:v>
                </c:pt>
                <c:pt idx="18">
                  <c:v>8.1666666666666661</c:v>
                </c:pt>
                <c:pt idx="19">
                  <c:v>8.1666666666666661</c:v>
                </c:pt>
                <c:pt idx="20">
                  <c:v>8.1666666666666661</c:v>
                </c:pt>
                <c:pt idx="21">
                  <c:v>8.1666666666666661</c:v>
                </c:pt>
                <c:pt idx="22">
                  <c:v>8.1666666666666661</c:v>
                </c:pt>
                <c:pt idx="23">
                  <c:v>8.1666666666666661</c:v>
                </c:pt>
                <c:pt idx="24">
                  <c:v>8.1666666666666661</c:v>
                </c:pt>
                <c:pt idx="25">
                  <c:v>8.1666666666666661</c:v>
                </c:pt>
                <c:pt idx="26">
                  <c:v>8.1666666666666661</c:v>
                </c:pt>
                <c:pt idx="27">
                  <c:v>8.1666666666666661</c:v>
                </c:pt>
                <c:pt idx="28">
                  <c:v>8.1666666666666661</c:v>
                </c:pt>
                <c:pt idx="29">
                  <c:v>8.1666666666666661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53-4344-8D01-F4AE23D57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'48'!$D$5:$D$34</c:f>
              <c:numCache>
                <c:formatCode>General</c:formatCode>
                <c:ptCount val="30"/>
                <c:pt idx="0">
                  <c:v>24</c:v>
                </c:pt>
                <c:pt idx="1">
                  <c:v>1</c:v>
                </c:pt>
                <c:pt idx="2">
                  <c:v>12</c:v>
                </c:pt>
                <c:pt idx="3">
                  <c:v>6</c:v>
                </c:pt>
                <c:pt idx="4">
                  <c:v>0</c:v>
                </c:pt>
                <c:pt idx="5">
                  <c:v>9</c:v>
                </c:pt>
                <c:pt idx="6">
                  <c:v>26</c:v>
                </c:pt>
                <c:pt idx="7">
                  <c:v>22</c:v>
                </c:pt>
                <c:pt idx="10">
                  <c:v>18</c:v>
                </c:pt>
                <c:pt idx="11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2-E14D-8DF2-B9CEE1970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'48'!$V$5:$V$34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37</c:v>
                </c:pt>
                <c:pt idx="3">
                  <c:v>21.5</c:v>
                </c:pt>
                <c:pt idx="4">
                  <c:v>14.333333333333334</c:v>
                </c:pt>
                <c:pt idx="5">
                  <c:v>17.333333333333332</c:v>
                </c:pt>
                <c:pt idx="6">
                  <c:v>26</c:v>
                </c:pt>
                <c:pt idx="7">
                  <c:v>33.333333333333336</c:v>
                </c:pt>
                <c:pt idx="8">
                  <c:v>33.333333333333336</c:v>
                </c:pt>
                <c:pt idx="9">
                  <c:v>33.333333333333336</c:v>
                </c:pt>
                <c:pt idx="10">
                  <c:v>39.333333333333336</c:v>
                </c:pt>
                <c:pt idx="11">
                  <c:v>29.5</c:v>
                </c:pt>
                <c:pt idx="12">
                  <c:v>29.5</c:v>
                </c:pt>
                <c:pt idx="13">
                  <c:v>29.5</c:v>
                </c:pt>
                <c:pt idx="14">
                  <c:v>29.75</c:v>
                </c:pt>
                <c:pt idx="15">
                  <c:v>29.75</c:v>
                </c:pt>
                <c:pt idx="16">
                  <c:v>29.75</c:v>
                </c:pt>
                <c:pt idx="17">
                  <c:v>29.75</c:v>
                </c:pt>
                <c:pt idx="18">
                  <c:v>29.75</c:v>
                </c:pt>
                <c:pt idx="19">
                  <c:v>29.75</c:v>
                </c:pt>
                <c:pt idx="20">
                  <c:v>29.75</c:v>
                </c:pt>
                <c:pt idx="21">
                  <c:v>29.75</c:v>
                </c:pt>
                <c:pt idx="22">
                  <c:v>29.75</c:v>
                </c:pt>
                <c:pt idx="23">
                  <c:v>29.75</c:v>
                </c:pt>
                <c:pt idx="24">
                  <c:v>29.75</c:v>
                </c:pt>
                <c:pt idx="25">
                  <c:v>29.75</c:v>
                </c:pt>
                <c:pt idx="26">
                  <c:v>29.75</c:v>
                </c:pt>
                <c:pt idx="27">
                  <c:v>29.75</c:v>
                </c:pt>
                <c:pt idx="28">
                  <c:v>29.75</c:v>
                </c:pt>
                <c:pt idx="29">
                  <c:v>29.75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52-E14D-8DF2-B9CEE1970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'49'!$D$5:$D$34</c:f>
              <c:numCache>
                <c:formatCode>General</c:formatCode>
                <c:ptCount val="30"/>
                <c:pt idx="0">
                  <c:v>11</c:v>
                </c:pt>
                <c:pt idx="2">
                  <c:v>9</c:v>
                </c:pt>
                <c:pt idx="3">
                  <c:v>7</c:v>
                </c:pt>
                <c:pt idx="4">
                  <c:v>24</c:v>
                </c:pt>
                <c:pt idx="6">
                  <c:v>32</c:v>
                </c:pt>
                <c:pt idx="7">
                  <c:v>24</c:v>
                </c:pt>
                <c:pt idx="9">
                  <c:v>28</c:v>
                </c:pt>
                <c:pt idx="10">
                  <c:v>0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E-B64B-95D3-6A708E666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'49'!$V$5:$V$34</c:f>
              <c:numCache>
                <c:formatCode>0.00</c:formatCode>
                <c:ptCount val="30"/>
                <c:pt idx="0">
                  <c:v>11</c:v>
                </c:pt>
                <c:pt idx="1">
                  <c:v>11</c:v>
                </c:pt>
                <c:pt idx="2">
                  <c:v>20</c:v>
                </c:pt>
                <c:pt idx="3">
                  <c:v>27</c:v>
                </c:pt>
                <c:pt idx="4">
                  <c:v>51</c:v>
                </c:pt>
                <c:pt idx="5">
                  <c:v>51</c:v>
                </c:pt>
                <c:pt idx="6">
                  <c:v>41.5</c:v>
                </c:pt>
                <c:pt idx="7">
                  <c:v>53.5</c:v>
                </c:pt>
                <c:pt idx="8">
                  <c:v>53.5</c:v>
                </c:pt>
                <c:pt idx="9">
                  <c:v>67.5</c:v>
                </c:pt>
                <c:pt idx="10">
                  <c:v>45</c:v>
                </c:pt>
                <c:pt idx="11">
                  <c:v>51.666666666666664</c:v>
                </c:pt>
                <c:pt idx="12">
                  <c:v>51.666666666666664</c:v>
                </c:pt>
                <c:pt idx="13">
                  <c:v>51.666666666666664</c:v>
                </c:pt>
                <c:pt idx="14">
                  <c:v>51.666666666666664</c:v>
                </c:pt>
                <c:pt idx="15">
                  <c:v>51.666666666666664</c:v>
                </c:pt>
                <c:pt idx="16">
                  <c:v>51.666666666666664</c:v>
                </c:pt>
                <c:pt idx="17">
                  <c:v>51.666666666666664</c:v>
                </c:pt>
                <c:pt idx="18">
                  <c:v>51.666666666666664</c:v>
                </c:pt>
                <c:pt idx="19">
                  <c:v>51.666666666666664</c:v>
                </c:pt>
                <c:pt idx="20">
                  <c:v>51.666666666666664</c:v>
                </c:pt>
                <c:pt idx="21">
                  <c:v>51.666666666666664</c:v>
                </c:pt>
                <c:pt idx="22">
                  <c:v>51.666666666666664</c:v>
                </c:pt>
                <c:pt idx="23">
                  <c:v>51.666666666666664</c:v>
                </c:pt>
                <c:pt idx="24">
                  <c:v>51.666666666666664</c:v>
                </c:pt>
                <c:pt idx="25">
                  <c:v>51.666666666666664</c:v>
                </c:pt>
                <c:pt idx="26">
                  <c:v>51.666666666666664</c:v>
                </c:pt>
                <c:pt idx="27">
                  <c:v>51.666666666666664</c:v>
                </c:pt>
                <c:pt idx="28">
                  <c:v>51.666666666666664</c:v>
                </c:pt>
                <c:pt idx="29">
                  <c:v>51.666666666666664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1E-B64B-95D3-6A708E666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'50'!$D$5:$D$34</c:f>
              <c:numCache>
                <c:formatCode>General</c:formatCode>
                <c:ptCount val="30"/>
                <c:pt idx="1">
                  <c:v>11</c:v>
                </c:pt>
                <c:pt idx="2">
                  <c:v>10</c:v>
                </c:pt>
                <c:pt idx="5">
                  <c:v>22</c:v>
                </c:pt>
                <c:pt idx="6">
                  <c:v>3</c:v>
                </c:pt>
                <c:pt idx="8">
                  <c:v>0</c:v>
                </c:pt>
                <c:pt idx="9">
                  <c:v>21</c:v>
                </c:pt>
                <c:pt idx="10">
                  <c:v>41</c:v>
                </c:pt>
                <c:pt idx="11">
                  <c:v>20</c:v>
                </c:pt>
                <c:pt idx="12">
                  <c:v>8</c:v>
                </c:pt>
                <c:pt idx="13">
                  <c:v>28</c:v>
                </c:pt>
                <c:pt idx="14">
                  <c:v>2</c:v>
                </c:pt>
                <c:pt idx="15">
                  <c:v>7</c:v>
                </c:pt>
                <c:pt idx="16">
                  <c:v>2</c:v>
                </c:pt>
                <c:pt idx="1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AF-D04C-BC7F-6DE01938D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'50'!$V$5:$V$34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43</c:v>
                </c:pt>
                <c:pt idx="6">
                  <c:v>23</c:v>
                </c:pt>
                <c:pt idx="7">
                  <c:v>23</c:v>
                </c:pt>
                <c:pt idx="8">
                  <c:v>15.333333333333334</c:v>
                </c:pt>
                <c:pt idx="9">
                  <c:v>22.333333333333332</c:v>
                </c:pt>
                <c:pt idx="10">
                  <c:v>36</c:v>
                </c:pt>
                <c:pt idx="11">
                  <c:v>32</c:v>
                </c:pt>
                <c:pt idx="12">
                  <c:v>27.2</c:v>
                </c:pt>
                <c:pt idx="13">
                  <c:v>27.333333333333332</c:v>
                </c:pt>
                <c:pt idx="14">
                  <c:v>23.714285714285715</c:v>
                </c:pt>
                <c:pt idx="15">
                  <c:v>21.625</c:v>
                </c:pt>
                <c:pt idx="16">
                  <c:v>19.444444444444443</c:v>
                </c:pt>
                <c:pt idx="17">
                  <c:v>19.444444444444443</c:v>
                </c:pt>
                <c:pt idx="18">
                  <c:v>18.2</c:v>
                </c:pt>
                <c:pt idx="19">
                  <c:v>18.2</c:v>
                </c:pt>
                <c:pt idx="20">
                  <c:v>18.2</c:v>
                </c:pt>
                <c:pt idx="21">
                  <c:v>18.2</c:v>
                </c:pt>
                <c:pt idx="22">
                  <c:v>18.2</c:v>
                </c:pt>
                <c:pt idx="23">
                  <c:v>18.2</c:v>
                </c:pt>
                <c:pt idx="24">
                  <c:v>18.2</c:v>
                </c:pt>
                <c:pt idx="25">
                  <c:v>18.2</c:v>
                </c:pt>
                <c:pt idx="26">
                  <c:v>18.2</c:v>
                </c:pt>
                <c:pt idx="27">
                  <c:v>18.2</c:v>
                </c:pt>
                <c:pt idx="28">
                  <c:v>18.2</c:v>
                </c:pt>
                <c:pt idx="29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AF-D04C-BC7F-6DE01938D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'51'!$D$5:$D$34</c:f>
              <c:numCache>
                <c:formatCode>General</c:formatCode>
                <c:ptCount val="30"/>
                <c:pt idx="0">
                  <c:v>1</c:v>
                </c:pt>
                <c:pt idx="2">
                  <c:v>17</c:v>
                </c:pt>
                <c:pt idx="3">
                  <c:v>18</c:v>
                </c:pt>
                <c:pt idx="5">
                  <c:v>1</c:v>
                </c:pt>
                <c:pt idx="6">
                  <c:v>10</c:v>
                </c:pt>
                <c:pt idx="8">
                  <c:v>15</c:v>
                </c:pt>
                <c:pt idx="9">
                  <c:v>9</c:v>
                </c:pt>
                <c:pt idx="11">
                  <c:v>10</c:v>
                </c:pt>
                <c:pt idx="12">
                  <c:v>19</c:v>
                </c:pt>
                <c:pt idx="14">
                  <c:v>17</c:v>
                </c:pt>
                <c:pt idx="15">
                  <c:v>2</c:v>
                </c:pt>
                <c:pt idx="1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D-9A48-BF16-45E5DD51F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'51'!$V$5:$V$34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12.333333333333334</c:v>
                </c:pt>
                <c:pt idx="6">
                  <c:v>11.75</c:v>
                </c:pt>
                <c:pt idx="7">
                  <c:v>11.75</c:v>
                </c:pt>
                <c:pt idx="8">
                  <c:v>15.5</c:v>
                </c:pt>
                <c:pt idx="9">
                  <c:v>14.2</c:v>
                </c:pt>
                <c:pt idx="10">
                  <c:v>14.2</c:v>
                </c:pt>
                <c:pt idx="11">
                  <c:v>16.2</c:v>
                </c:pt>
                <c:pt idx="12">
                  <c:v>16.666666666666668</c:v>
                </c:pt>
                <c:pt idx="13">
                  <c:v>16.666666666666668</c:v>
                </c:pt>
                <c:pt idx="14">
                  <c:v>19.5</c:v>
                </c:pt>
                <c:pt idx="15">
                  <c:v>17</c:v>
                </c:pt>
                <c:pt idx="16">
                  <c:v>17</c:v>
                </c:pt>
                <c:pt idx="17">
                  <c:v>17.285714285714285</c:v>
                </c:pt>
                <c:pt idx="18">
                  <c:v>17.285714285714285</c:v>
                </c:pt>
                <c:pt idx="19">
                  <c:v>17.285714285714285</c:v>
                </c:pt>
                <c:pt idx="20">
                  <c:v>17.285714285714285</c:v>
                </c:pt>
                <c:pt idx="21">
                  <c:v>17.285714285714285</c:v>
                </c:pt>
                <c:pt idx="22">
                  <c:v>17.285714285714285</c:v>
                </c:pt>
                <c:pt idx="23">
                  <c:v>17.285714285714285</c:v>
                </c:pt>
                <c:pt idx="24">
                  <c:v>17.285714285714285</c:v>
                </c:pt>
                <c:pt idx="25">
                  <c:v>17.285714285714285</c:v>
                </c:pt>
                <c:pt idx="26">
                  <c:v>17.285714285714285</c:v>
                </c:pt>
                <c:pt idx="27">
                  <c:v>17.285714285714285</c:v>
                </c:pt>
                <c:pt idx="28">
                  <c:v>17.285714285714285</c:v>
                </c:pt>
                <c:pt idx="29">
                  <c:v>17.285714285714285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D-9A48-BF16-45E5DD51F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'52'!$D$5:$D$34</c:f>
              <c:numCache>
                <c:formatCode>General</c:formatCode>
                <c:ptCount val="30"/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15</c:v>
                </c:pt>
                <c:pt idx="9">
                  <c:v>25</c:v>
                </c:pt>
                <c:pt idx="10">
                  <c:v>1</c:v>
                </c:pt>
                <c:pt idx="11">
                  <c:v>0</c:v>
                </c:pt>
                <c:pt idx="14">
                  <c:v>1</c:v>
                </c:pt>
                <c:pt idx="16">
                  <c:v>0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E-FE40-AC03-6B4A9F430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'52'!$V$5:$V$34</c:f>
              <c:numCache>
                <c:formatCode>0.00</c:formatCode>
                <c:ptCount val="30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11</c:v>
                </c:pt>
                <c:pt idx="4">
                  <c:v>11</c:v>
                </c:pt>
                <c:pt idx="5">
                  <c:v>6</c:v>
                </c:pt>
                <c:pt idx="6">
                  <c:v>5.333333333333333</c:v>
                </c:pt>
                <c:pt idx="7">
                  <c:v>4</c:v>
                </c:pt>
                <c:pt idx="8">
                  <c:v>6.2</c:v>
                </c:pt>
                <c:pt idx="9">
                  <c:v>9.3333333333333339</c:v>
                </c:pt>
                <c:pt idx="10">
                  <c:v>8.1428571428571423</c:v>
                </c:pt>
                <c:pt idx="11">
                  <c:v>7.125</c:v>
                </c:pt>
                <c:pt idx="12">
                  <c:v>7.125</c:v>
                </c:pt>
                <c:pt idx="13">
                  <c:v>7.125</c:v>
                </c:pt>
                <c:pt idx="14">
                  <c:v>6.4444444444444446</c:v>
                </c:pt>
                <c:pt idx="15">
                  <c:v>6.4444444444444446</c:v>
                </c:pt>
                <c:pt idx="16">
                  <c:v>5.8</c:v>
                </c:pt>
                <c:pt idx="17">
                  <c:v>5.8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8E-FE40-AC03-6B4A9F430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'53'!$D$5:$D$34</c:f>
              <c:numCache>
                <c:formatCode>General</c:formatCode>
                <c:ptCount val="30"/>
                <c:pt idx="0">
                  <c:v>16</c:v>
                </c:pt>
                <c:pt idx="1">
                  <c:v>6</c:v>
                </c:pt>
                <c:pt idx="2">
                  <c:v>2</c:v>
                </c:pt>
                <c:pt idx="3">
                  <c:v>15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4-0946-ABFD-260D26F65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'53'!$V$5:$V$34</c:f>
              <c:numCache>
                <c:formatCode>0.00</c:formatCode>
                <c:ptCount val="30"/>
                <c:pt idx="0">
                  <c:v>16</c:v>
                </c:pt>
                <c:pt idx="1">
                  <c:v>11</c:v>
                </c:pt>
                <c:pt idx="2">
                  <c:v>8</c:v>
                </c:pt>
                <c:pt idx="3">
                  <c:v>13</c:v>
                </c:pt>
                <c:pt idx="4">
                  <c:v>16.25</c:v>
                </c:pt>
                <c:pt idx="5">
                  <c:v>16.25</c:v>
                </c:pt>
                <c:pt idx="6">
                  <c:v>16.25</c:v>
                </c:pt>
                <c:pt idx="7">
                  <c:v>16.25</c:v>
                </c:pt>
                <c:pt idx="8">
                  <c:v>16.25</c:v>
                </c:pt>
                <c:pt idx="9">
                  <c:v>16.25</c:v>
                </c:pt>
                <c:pt idx="10">
                  <c:v>16.25</c:v>
                </c:pt>
                <c:pt idx="11">
                  <c:v>16.25</c:v>
                </c:pt>
                <c:pt idx="12">
                  <c:v>16.25</c:v>
                </c:pt>
                <c:pt idx="13">
                  <c:v>16.25</c:v>
                </c:pt>
                <c:pt idx="14">
                  <c:v>16.25</c:v>
                </c:pt>
                <c:pt idx="15">
                  <c:v>16.25</c:v>
                </c:pt>
                <c:pt idx="16">
                  <c:v>16.25</c:v>
                </c:pt>
                <c:pt idx="17">
                  <c:v>16.25</c:v>
                </c:pt>
                <c:pt idx="18">
                  <c:v>16.25</c:v>
                </c:pt>
                <c:pt idx="19">
                  <c:v>16.25</c:v>
                </c:pt>
                <c:pt idx="20">
                  <c:v>16.25</c:v>
                </c:pt>
                <c:pt idx="21">
                  <c:v>16.25</c:v>
                </c:pt>
                <c:pt idx="22">
                  <c:v>16.25</c:v>
                </c:pt>
                <c:pt idx="23">
                  <c:v>16.25</c:v>
                </c:pt>
                <c:pt idx="24">
                  <c:v>16.25</c:v>
                </c:pt>
                <c:pt idx="25">
                  <c:v>16.25</c:v>
                </c:pt>
                <c:pt idx="26">
                  <c:v>16.25</c:v>
                </c:pt>
                <c:pt idx="27">
                  <c:v>16.25</c:v>
                </c:pt>
                <c:pt idx="28">
                  <c:v>16.25</c:v>
                </c:pt>
                <c:pt idx="29">
                  <c:v>16.25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24-0946-ABFD-260D26F65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'54'!$D$5:$D$34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EF46-5D44-AE31-77D465438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'54'!$V$5:$V$34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46-5D44-AE31-77D465438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'55'!$D$5:$D$34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</c:v>
                </c:pt>
                <c:pt idx="4">
                  <c:v>0</c:v>
                </c:pt>
                <c:pt idx="7">
                  <c:v>10</c:v>
                </c:pt>
                <c:pt idx="8">
                  <c:v>7</c:v>
                </c:pt>
                <c:pt idx="9">
                  <c:v>11</c:v>
                </c:pt>
                <c:pt idx="10">
                  <c:v>15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2-3F43-8B34-EF0BB7E25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'55'!$V$5:$V$34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7.333333333333333</c:v>
                </c:pt>
                <c:pt idx="4">
                  <c:v>5.5</c:v>
                </c:pt>
                <c:pt idx="5">
                  <c:v>5.5</c:v>
                </c:pt>
                <c:pt idx="6">
                  <c:v>5.5</c:v>
                </c:pt>
                <c:pt idx="7">
                  <c:v>6.4</c:v>
                </c:pt>
                <c:pt idx="8">
                  <c:v>6.5</c:v>
                </c:pt>
                <c:pt idx="9">
                  <c:v>7.1428571428571432</c:v>
                </c:pt>
                <c:pt idx="10">
                  <c:v>9.2857142857142865</c:v>
                </c:pt>
                <c:pt idx="11">
                  <c:v>9.5</c:v>
                </c:pt>
                <c:pt idx="12">
                  <c:v>9.5</c:v>
                </c:pt>
                <c:pt idx="13">
                  <c:v>9.5</c:v>
                </c:pt>
                <c:pt idx="14">
                  <c:v>9.5</c:v>
                </c:pt>
                <c:pt idx="15">
                  <c:v>9.5</c:v>
                </c:pt>
                <c:pt idx="16">
                  <c:v>9.5</c:v>
                </c:pt>
                <c:pt idx="17">
                  <c:v>9.5</c:v>
                </c:pt>
                <c:pt idx="18">
                  <c:v>9.5</c:v>
                </c:pt>
                <c:pt idx="19">
                  <c:v>9.5</c:v>
                </c:pt>
                <c:pt idx="20">
                  <c:v>9.5</c:v>
                </c:pt>
                <c:pt idx="21">
                  <c:v>9.5</c:v>
                </c:pt>
                <c:pt idx="22">
                  <c:v>9.5</c:v>
                </c:pt>
                <c:pt idx="23">
                  <c:v>9.5</c:v>
                </c:pt>
                <c:pt idx="24">
                  <c:v>9.5</c:v>
                </c:pt>
                <c:pt idx="25">
                  <c:v>9.5</c:v>
                </c:pt>
                <c:pt idx="26">
                  <c:v>9.5</c:v>
                </c:pt>
                <c:pt idx="27">
                  <c:v>9.5</c:v>
                </c:pt>
                <c:pt idx="28">
                  <c:v>9.5</c:v>
                </c:pt>
                <c:pt idx="29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32-3F43-8B34-EF0BB7E25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'56'!$D$5:$D$34</c:f>
              <c:numCache>
                <c:formatCode>General</c:formatCode>
                <c:ptCount val="30"/>
                <c:pt idx="0">
                  <c:v>20</c:v>
                </c:pt>
                <c:pt idx="1">
                  <c:v>0</c:v>
                </c:pt>
                <c:pt idx="2">
                  <c:v>1</c:v>
                </c:pt>
                <c:pt idx="4">
                  <c:v>12</c:v>
                </c:pt>
                <c:pt idx="6">
                  <c:v>3</c:v>
                </c:pt>
                <c:pt idx="7">
                  <c:v>10</c:v>
                </c:pt>
                <c:pt idx="8">
                  <c:v>1</c:v>
                </c:pt>
                <c:pt idx="9">
                  <c:v>5</c:v>
                </c:pt>
                <c:pt idx="10">
                  <c:v>7</c:v>
                </c:pt>
                <c:pt idx="11">
                  <c:v>2</c:v>
                </c:pt>
                <c:pt idx="12">
                  <c:v>0</c:v>
                </c:pt>
                <c:pt idx="13">
                  <c:v>28</c:v>
                </c:pt>
                <c:pt idx="14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7</c:v>
                </c:pt>
                <c:pt idx="1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7-1649-81A5-2ED4D6E78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'56'!$V$5:$V$34</c:f>
              <c:numCache>
                <c:formatCode>0.00</c:formatCode>
                <c:ptCount val="30"/>
                <c:pt idx="0">
                  <c:v>20</c:v>
                </c:pt>
                <c:pt idx="1">
                  <c:v>10</c:v>
                </c:pt>
                <c:pt idx="2">
                  <c:v>7</c:v>
                </c:pt>
                <c:pt idx="3">
                  <c:v>7</c:v>
                </c:pt>
                <c:pt idx="4">
                  <c:v>8.25</c:v>
                </c:pt>
                <c:pt idx="5">
                  <c:v>8.25</c:v>
                </c:pt>
                <c:pt idx="6">
                  <c:v>7.2</c:v>
                </c:pt>
                <c:pt idx="7">
                  <c:v>7.666666666666667</c:v>
                </c:pt>
                <c:pt idx="8">
                  <c:v>6.7142857142857144</c:v>
                </c:pt>
                <c:pt idx="9">
                  <c:v>6.5</c:v>
                </c:pt>
                <c:pt idx="10">
                  <c:v>6.5555555555555554</c:v>
                </c:pt>
                <c:pt idx="11">
                  <c:v>6.1</c:v>
                </c:pt>
                <c:pt idx="12">
                  <c:v>5.5454545454545459</c:v>
                </c:pt>
                <c:pt idx="13">
                  <c:v>7.416666666666667</c:v>
                </c:pt>
                <c:pt idx="14">
                  <c:v>6.8461538461538458</c:v>
                </c:pt>
                <c:pt idx="15">
                  <c:v>6.8461538461538458</c:v>
                </c:pt>
                <c:pt idx="16">
                  <c:v>6.5</c:v>
                </c:pt>
                <c:pt idx="17">
                  <c:v>6.0666666666666664</c:v>
                </c:pt>
                <c:pt idx="18">
                  <c:v>6.5333333333333332</c:v>
                </c:pt>
                <c:pt idx="19">
                  <c:v>7.1875</c:v>
                </c:pt>
                <c:pt idx="20">
                  <c:v>7.1875</c:v>
                </c:pt>
                <c:pt idx="21">
                  <c:v>7.1875</c:v>
                </c:pt>
                <c:pt idx="22">
                  <c:v>7.1875</c:v>
                </c:pt>
                <c:pt idx="23">
                  <c:v>7.1875</c:v>
                </c:pt>
                <c:pt idx="24">
                  <c:v>7.1875</c:v>
                </c:pt>
                <c:pt idx="25">
                  <c:v>7.1875</c:v>
                </c:pt>
                <c:pt idx="26">
                  <c:v>7.1875</c:v>
                </c:pt>
                <c:pt idx="27">
                  <c:v>7.1875</c:v>
                </c:pt>
                <c:pt idx="28">
                  <c:v>7.1875</c:v>
                </c:pt>
                <c:pt idx="29">
                  <c:v>7.1875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37-1649-81A5-2ED4D6E78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'57'!$D$5:$D$34</c:f>
              <c:numCache>
                <c:formatCode>General</c:formatCode>
                <c:ptCount val="30"/>
                <c:pt idx="2">
                  <c:v>13</c:v>
                </c:pt>
                <c:pt idx="4">
                  <c:v>0</c:v>
                </c:pt>
                <c:pt idx="5">
                  <c:v>19</c:v>
                </c:pt>
                <c:pt idx="8">
                  <c:v>12</c:v>
                </c:pt>
                <c:pt idx="9">
                  <c:v>2</c:v>
                </c:pt>
                <c:pt idx="13">
                  <c:v>0</c:v>
                </c:pt>
                <c:pt idx="17">
                  <c:v>1</c:v>
                </c:pt>
                <c:pt idx="1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F-E04A-947C-CBE9E8632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'57'!$V$5:$V$34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</c:v>
                </c:pt>
                <c:pt idx="4">
                  <c:v>6.5</c:v>
                </c:pt>
                <c:pt idx="5">
                  <c:v>10.666666666666666</c:v>
                </c:pt>
                <c:pt idx="6">
                  <c:v>10.666666666666666</c:v>
                </c:pt>
                <c:pt idx="7">
                  <c:v>10.666666666666666</c:v>
                </c:pt>
                <c:pt idx="8">
                  <c:v>14.666666666666666</c:v>
                </c:pt>
                <c:pt idx="9">
                  <c:v>11.5</c:v>
                </c:pt>
                <c:pt idx="10">
                  <c:v>11.5</c:v>
                </c:pt>
                <c:pt idx="11">
                  <c:v>11.5</c:v>
                </c:pt>
                <c:pt idx="12">
                  <c:v>11.5</c:v>
                </c:pt>
                <c:pt idx="13">
                  <c:v>9.1999999999999993</c:v>
                </c:pt>
                <c:pt idx="14">
                  <c:v>9.1999999999999993</c:v>
                </c:pt>
                <c:pt idx="15">
                  <c:v>9.1999999999999993</c:v>
                </c:pt>
                <c:pt idx="16">
                  <c:v>9.1999999999999993</c:v>
                </c:pt>
                <c:pt idx="17">
                  <c:v>7.833333333333333</c:v>
                </c:pt>
                <c:pt idx="18">
                  <c:v>7.833333333333333</c:v>
                </c:pt>
                <c:pt idx="19">
                  <c:v>11.333333333333334</c:v>
                </c:pt>
                <c:pt idx="20">
                  <c:v>11.333333333333334</c:v>
                </c:pt>
                <c:pt idx="21">
                  <c:v>11.333333333333334</c:v>
                </c:pt>
                <c:pt idx="22">
                  <c:v>11.333333333333334</c:v>
                </c:pt>
                <c:pt idx="23">
                  <c:v>11.333333333333334</c:v>
                </c:pt>
                <c:pt idx="24">
                  <c:v>11.333333333333334</c:v>
                </c:pt>
                <c:pt idx="25">
                  <c:v>11.333333333333334</c:v>
                </c:pt>
                <c:pt idx="26">
                  <c:v>11.333333333333334</c:v>
                </c:pt>
                <c:pt idx="27">
                  <c:v>11.333333333333334</c:v>
                </c:pt>
                <c:pt idx="28">
                  <c:v>11.333333333333334</c:v>
                </c:pt>
                <c:pt idx="29">
                  <c:v>11.333333333333334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AF-E04A-947C-CBE9E8632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'58'!$D$5:$D$34</c:f>
              <c:numCache>
                <c:formatCode>General</c:formatCode>
                <c:ptCount val="30"/>
                <c:pt idx="1">
                  <c:v>6</c:v>
                </c:pt>
                <c:pt idx="2">
                  <c:v>14</c:v>
                </c:pt>
                <c:pt idx="3">
                  <c:v>13</c:v>
                </c:pt>
                <c:pt idx="4">
                  <c:v>5</c:v>
                </c:pt>
                <c:pt idx="6">
                  <c:v>4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8-844B-B301-5487D5836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'58'!$V$5:$V$34</c:f>
              <c:numCache>
                <c:formatCode>0.00</c:formatCode>
                <c:ptCount val="30"/>
                <c:pt idx="0">
                  <c:v>0</c:v>
                </c:pt>
                <c:pt idx="1">
                  <c:v>6</c:v>
                </c:pt>
                <c:pt idx="2">
                  <c:v>20</c:v>
                </c:pt>
                <c:pt idx="3">
                  <c:v>33</c:v>
                </c:pt>
                <c:pt idx="4">
                  <c:v>19</c:v>
                </c:pt>
                <c:pt idx="5">
                  <c:v>19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D8-844B-B301-5487D5836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'59'!$D$5:$D$34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E-E648-B70A-39B0AF92C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'59'!$V$5:$V$34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2E-E648-B70A-39B0AF92C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'60'!$D$5:$D$34</c:f>
              <c:numCache>
                <c:formatCode>General</c:formatCode>
                <c:ptCount val="30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E-8649-9503-E448BD856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'60'!$V$5:$V$34</c:f>
              <c:numCache>
                <c:formatCode>0.00</c:formatCode>
                <c:ptCount val="3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3E-8649-9503-E448BD856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'61'!$D$5:$D$34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3AE0-AF47-B6F9-28BF7839D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'61'!$V$5:$V$34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E0-AF47-B6F9-28BF7839D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'62'!$D$5:$D$34</c:f>
              <c:numCache>
                <c:formatCode>General</c:formatCode>
                <c:ptCount val="30"/>
                <c:pt idx="0">
                  <c:v>24</c:v>
                </c:pt>
                <c:pt idx="1">
                  <c:v>13</c:v>
                </c:pt>
                <c:pt idx="2">
                  <c:v>0</c:v>
                </c:pt>
                <c:pt idx="3">
                  <c:v>2</c:v>
                </c:pt>
                <c:pt idx="4">
                  <c:v>10</c:v>
                </c:pt>
                <c:pt idx="6">
                  <c:v>2</c:v>
                </c:pt>
                <c:pt idx="7">
                  <c:v>6</c:v>
                </c:pt>
                <c:pt idx="8">
                  <c:v>39</c:v>
                </c:pt>
                <c:pt idx="9">
                  <c:v>18</c:v>
                </c:pt>
                <c:pt idx="10">
                  <c:v>10</c:v>
                </c:pt>
                <c:pt idx="11">
                  <c:v>17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E-254F-8448-9C00172D1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'62'!$V$5:$V$34</c:f>
              <c:numCache>
                <c:formatCode>0.00</c:formatCode>
                <c:ptCount val="30"/>
                <c:pt idx="0">
                  <c:v>0</c:v>
                </c:pt>
                <c:pt idx="1">
                  <c:v>37</c:v>
                </c:pt>
                <c:pt idx="2">
                  <c:v>18.5</c:v>
                </c:pt>
                <c:pt idx="3">
                  <c:v>13</c:v>
                </c:pt>
                <c:pt idx="4">
                  <c:v>12.25</c:v>
                </c:pt>
                <c:pt idx="5">
                  <c:v>12.25</c:v>
                </c:pt>
                <c:pt idx="6">
                  <c:v>10.199999999999999</c:v>
                </c:pt>
                <c:pt idx="7">
                  <c:v>9.5</c:v>
                </c:pt>
                <c:pt idx="8">
                  <c:v>13.714285714285714</c:v>
                </c:pt>
                <c:pt idx="9">
                  <c:v>14.25</c:v>
                </c:pt>
                <c:pt idx="10">
                  <c:v>13.777777777777779</c:v>
                </c:pt>
                <c:pt idx="11">
                  <c:v>15.666666666666666</c:v>
                </c:pt>
                <c:pt idx="12">
                  <c:v>14.5</c:v>
                </c:pt>
                <c:pt idx="13">
                  <c:v>14.5</c:v>
                </c:pt>
                <c:pt idx="14">
                  <c:v>14.5</c:v>
                </c:pt>
                <c:pt idx="15">
                  <c:v>14.5</c:v>
                </c:pt>
                <c:pt idx="16">
                  <c:v>14.5</c:v>
                </c:pt>
                <c:pt idx="17">
                  <c:v>14.5</c:v>
                </c:pt>
                <c:pt idx="18">
                  <c:v>14.5</c:v>
                </c:pt>
                <c:pt idx="19">
                  <c:v>14.5</c:v>
                </c:pt>
                <c:pt idx="20">
                  <c:v>14.5</c:v>
                </c:pt>
                <c:pt idx="21">
                  <c:v>14.5</c:v>
                </c:pt>
                <c:pt idx="22">
                  <c:v>14.5</c:v>
                </c:pt>
                <c:pt idx="23">
                  <c:v>14.5</c:v>
                </c:pt>
                <c:pt idx="24">
                  <c:v>14.5</c:v>
                </c:pt>
                <c:pt idx="25">
                  <c:v>14.5</c:v>
                </c:pt>
                <c:pt idx="26">
                  <c:v>14.5</c:v>
                </c:pt>
                <c:pt idx="27">
                  <c:v>14.5</c:v>
                </c:pt>
                <c:pt idx="28">
                  <c:v>14.5</c:v>
                </c:pt>
                <c:pt idx="29">
                  <c:v>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BE-254F-8448-9C00172D1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'63'!$D$5:$D$34</c:f>
              <c:numCache>
                <c:formatCode>General</c:formatCode>
                <c:ptCount val="30"/>
                <c:pt idx="0">
                  <c:v>11</c:v>
                </c:pt>
                <c:pt idx="4">
                  <c:v>7</c:v>
                </c:pt>
                <c:pt idx="5">
                  <c:v>0</c:v>
                </c:pt>
                <c:pt idx="10">
                  <c:v>12</c:v>
                </c:pt>
                <c:pt idx="11">
                  <c:v>5</c:v>
                </c:pt>
                <c:pt idx="12">
                  <c:v>24</c:v>
                </c:pt>
                <c:pt idx="13">
                  <c:v>3</c:v>
                </c:pt>
                <c:pt idx="16">
                  <c:v>1</c:v>
                </c:pt>
                <c:pt idx="20">
                  <c:v>36</c:v>
                </c:pt>
                <c:pt idx="21">
                  <c:v>11</c:v>
                </c:pt>
                <c:pt idx="22">
                  <c:v>11</c:v>
                </c:pt>
                <c:pt idx="2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7-A740-9FAF-907B83A15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'63'!$V$5:$V$34</c:f>
              <c:numCache>
                <c:formatCode>0.00</c:formatCode>
                <c:ptCount val="30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9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10</c:v>
                </c:pt>
                <c:pt idx="11">
                  <c:v>8.75</c:v>
                </c:pt>
                <c:pt idx="12">
                  <c:v>11.8</c:v>
                </c:pt>
                <c:pt idx="13">
                  <c:v>10.333333333333334</c:v>
                </c:pt>
                <c:pt idx="14">
                  <c:v>10.333333333333334</c:v>
                </c:pt>
                <c:pt idx="15">
                  <c:v>10.333333333333334</c:v>
                </c:pt>
                <c:pt idx="16">
                  <c:v>10.5</c:v>
                </c:pt>
                <c:pt idx="17">
                  <c:v>10.5</c:v>
                </c:pt>
                <c:pt idx="18">
                  <c:v>10.5</c:v>
                </c:pt>
                <c:pt idx="19">
                  <c:v>10.5</c:v>
                </c:pt>
                <c:pt idx="20">
                  <c:v>14.142857142857142</c:v>
                </c:pt>
                <c:pt idx="21">
                  <c:v>15.714285714285714</c:v>
                </c:pt>
                <c:pt idx="22">
                  <c:v>15.125</c:v>
                </c:pt>
                <c:pt idx="23">
                  <c:v>17.222222222222221</c:v>
                </c:pt>
                <c:pt idx="24">
                  <c:v>17.222222222222221</c:v>
                </c:pt>
                <c:pt idx="25">
                  <c:v>17.222222222222221</c:v>
                </c:pt>
                <c:pt idx="26">
                  <c:v>17.222222222222221</c:v>
                </c:pt>
                <c:pt idx="27">
                  <c:v>17.222222222222221</c:v>
                </c:pt>
                <c:pt idx="28">
                  <c:v>17.222222222222221</c:v>
                </c:pt>
                <c:pt idx="29">
                  <c:v>17.222222222222221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D7-A740-9FAF-907B83A15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'64'!$D$5:$D$34</c:f>
              <c:numCache>
                <c:formatCode>General</c:formatCode>
                <c:ptCount val="30"/>
                <c:pt idx="0">
                  <c:v>12</c:v>
                </c:pt>
                <c:pt idx="1">
                  <c:v>17</c:v>
                </c:pt>
                <c:pt idx="2">
                  <c:v>2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8-DA4B-8A92-C0FC18F94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'64'!$V$5:$V$34</c:f>
              <c:numCache>
                <c:formatCode>0.00</c:formatCode>
                <c:ptCount val="30"/>
                <c:pt idx="0">
                  <c:v>12</c:v>
                </c:pt>
                <c:pt idx="1">
                  <c:v>14.5</c:v>
                </c:pt>
                <c:pt idx="2">
                  <c:v>10.333333333333334</c:v>
                </c:pt>
                <c:pt idx="3">
                  <c:v>9.75</c:v>
                </c:pt>
                <c:pt idx="4">
                  <c:v>9.75</c:v>
                </c:pt>
                <c:pt idx="5">
                  <c:v>9.75</c:v>
                </c:pt>
                <c:pt idx="6">
                  <c:v>9.75</c:v>
                </c:pt>
                <c:pt idx="7">
                  <c:v>9.75</c:v>
                </c:pt>
                <c:pt idx="8">
                  <c:v>9.75</c:v>
                </c:pt>
                <c:pt idx="9">
                  <c:v>9.75</c:v>
                </c:pt>
                <c:pt idx="10">
                  <c:v>9.75</c:v>
                </c:pt>
                <c:pt idx="11">
                  <c:v>9.75</c:v>
                </c:pt>
                <c:pt idx="12">
                  <c:v>9.75</c:v>
                </c:pt>
                <c:pt idx="13">
                  <c:v>9.75</c:v>
                </c:pt>
                <c:pt idx="14">
                  <c:v>9.75</c:v>
                </c:pt>
                <c:pt idx="15">
                  <c:v>9.75</c:v>
                </c:pt>
                <c:pt idx="16">
                  <c:v>9.75</c:v>
                </c:pt>
                <c:pt idx="17">
                  <c:v>9.75</c:v>
                </c:pt>
                <c:pt idx="18">
                  <c:v>9.75</c:v>
                </c:pt>
                <c:pt idx="19">
                  <c:v>9.75</c:v>
                </c:pt>
                <c:pt idx="20">
                  <c:v>9.75</c:v>
                </c:pt>
                <c:pt idx="21">
                  <c:v>9.75</c:v>
                </c:pt>
                <c:pt idx="22">
                  <c:v>9.75</c:v>
                </c:pt>
                <c:pt idx="23">
                  <c:v>9.75</c:v>
                </c:pt>
                <c:pt idx="24">
                  <c:v>9.75</c:v>
                </c:pt>
                <c:pt idx="25">
                  <c:v>9.75</c:v>
                </c:pt>
                <c:pt idx="26">
                  <c:v>9.75</c:v>
                </c:pt>
                <c:pt idx="27">
                  <c:v>9.75</c:v>
                </c:pt>
                <c:pt idx="28">
                  <c:v>9.75</c:v>
                </c:pt>
                <c:pt idx="29">
                  <c:v>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8-DA4B-8A92-C0FC18F94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'65'!$D$5:$D$34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22C8-9844-90E4-8908AB701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'65'!$V$5:$V$34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8-9844-90E4-8908AB701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'66'!$D$5:$D$34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8844-EF4B-8023-F3A5D591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'66'!$V$5:$V$34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44-EF4B-8023-F3A5D591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'67'!$D$5:$D$34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48A0-D040-87B1-7DC909D2D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'67'!$V$5:$V$34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A0-D040-87B1-7DC909D2D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'68'!$D$5:$D$34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784D-9246-A13B-0630B6886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'68'!$V$5:$V$34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4D-9246-A13B-0630B6886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'69'!$D$5:$D$34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8284-DD4C-8ED6-59F054BA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'69'!$V$5:$V$34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84-DD4C-8ED6-59F054BA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'70'!$D$5:$D$34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55CB-CD42-B607-1F428A4B9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119330320"/>
        <c:axId val="-1119328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'70'!$V$5:$V$34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CB-CD42-B607-1F428A4B9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9325440"/>
        <c:axId val="-1119323120"/>
      </c:lineChart>
      <c:catAx>
        <c:axId val="-111933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8272"/>
        <c:crosses val="autoZero"/>
        <c:auto val="0"/>
        <c:lblAlgn val="ctr"/>
        <c:lblOffset val="100"/>
        <c:noMultiLvlLbl val="0"/>
      </c:catAx>
      <c:valAx>
        <c:axId val="-1119328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-1119330320"/>
        <c:crosses val="autoZero"/>
        <c:crossBetween val="between"/>
      </c:valAx>
      <c:catAx>
        <c:axId val="-111932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119323120"/>
        <c:crosses val="autoZero"/>
        <c:auto val="0"/>
        <c:lblAlgn val="ctr"/>
        <c:lblOffset val="100"/>
        <c:noMultiLvlLbl val="0"/>
      </c:catAx>
      <c:valAx>
        <c:axId val="-11193231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1193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0B24CC-C57F-A046-A9D0-1234AEBEA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4F8952-C155-4C48-B9EE-4EE9183E0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592264-F24C-8B43-81A7-1F1CBFD17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A70456-B3DC-BD4A-9EB9-323FCC3D3C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D1952D-42C5-5B4A-9C33-32C0B62D9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9C0F87-1B79-E14A-B993-B7E4AA678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094C66-10B4-8546-A4D8-E28FE4309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93DC7D-3ABB-9341-986D-9926BB83C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FB40A5-B3FE-8B4A-8DD0-2A4CAB8C1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8651A5-06C1-614B-B891-913154BAA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8748DA-E2CD-8040-9EB5-29DC95A0B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2F4AC3-0781-984C-9438-465DA1AC8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6B105C-91D1-DF4F-B5DE-27F069D50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360B44-3253-F148-AEC0-C80C92246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B598D4-29C0-1347-8591-2FEE4CDE7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A46DAF-73F0-924A-9D28-DC55A01CE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B193AC-63B5-CC45-8CF3-4C7CFFC90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FF4522-83F0-1F4F-8176-5112E9210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A77211-1BF4-BD47-B0DB-6AC1D6302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E89889-81D9-1747-8CB9-BEF61A101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6B3981-7142-8441-ADD7-D417B0731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7CF364-7009-C44E-B8F3-A108AE0C8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CF613B-471E-A440-A6E6-8CF570829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227F0D-A535-1A4D-AA83-49FC48C65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7D7F42-1963-5D4C-866C-941358E27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D9ED76-8328-5741-B4FC-448C4379C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4C2A9A-6BC8-5343-B779-9DB459D09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F02D01-D59F-EC41-9199-19007CDA1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EC74FF-5FFD-8846-9E89-2028EB46D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1029F3-B6C9-894C-8CE1-42D9767B8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97351A-056B-CE4F-BCE1-5521F2F76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4F7201-DA54-1D41-8AD7-F5E6EA8D3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360B45-9685-AA4D-B6FA-855662112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E9E697-A746-8A4C-AFA3-8AE786D8B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BEDEFC-7EFC-3142-99D7-419773818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51B40B-12BC-7545-BACC-31D03C566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3E9374-055C-AD45-9DCA-AAFDD071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CB65B6-7A73-9046-9D62-B33A75692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E928A8-67B7-BB4E-BAB2-6FE601ED0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89FD90-E7D7-7444-BCC0-946D0D541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98249E-11E1-9848-BAE3-A66136A92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C43386-9871-D64B-A014-0A74189FE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3CFC28-1F02-B640-B8F5-6FA9B3556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D1CBE9-F201-384D-A107-B98907DB1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C52BAE-4A4F-7D46-B72D-AE85DD464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33ED7C-F976-7A4E-89EB-196907E47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279022-B13D-5F45-A7C6-218C15C98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BFE402-D27C-464F-8F78-D16022F36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B5185D-528C-7744-9B36-DF41622D2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529450-01BA-C94F-9F5A-BA87CB9D9A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0938CB-0BC0-3040-AA6E-6EB6113C9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CBFD6C-0127-764B-8D5D-C6044AE08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4DCBD7-5AAF-1142-99B1-4BFD3DE6A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8EF64E-BA1F-BF45-8941-233D0FE49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086489-CF1E-784C-A74F-A1ADBE139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E95D08-EB13-634E-9067-895A8AADC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45150C-D818-954B-B5DB-BF7CA4003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51DAEC-65D3-054F-A556-9EBDCC9B5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127DF9-036E-6242-B15D-F8EEA4691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293E89-C82B-DE48-989D-4C91D4675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24AB85-FDFE-B743-832A-CEA72F735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69EA6A-43CC-5D4F-BD7A-3D758E86C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9747D8-D946-E740-AE62-5E84AD049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E953DF-DBE8-3E4A-9986-B27329B1F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DA305F-47B5-764D-B326-80BCA8612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673B13-0844-F743-9C52-F212B70AE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C54CE8-DCF2-7E45-B7A5-CAFDE0E92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9F0F35-38EC-9F4A-B9A6-34CB39908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AE651B-1C7F-1445-8DB3-89485ED2C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AN96"/>
  <sheetViews>
    <sheetView showGridLines="0" showRowColHeaders="0" tabSelected="1" zoomScale="150" zoomScaleNormal="150" zoomScalePageLayoutView="170" workbookViewId="0">
      <pane xSplit="2" ySplit="3" topLeftCell="C4" activePane="bottomRight" state="frozen"/>
      <selection sqref="A1:AE1"/>
      <selection pane="topRight" sqref="A1:AE1"/>
      <selection pane="bottomLeft" sqref="A1:AE1"/>
      <selection pane="bottomRight" activeCell="A2" sqref="A2:B3"/>
    </sheetView>
  </sheetViews>
  <sheetFormatPr baseColWidth="10" defaultColWidth="8.83203125" defaultRowHeight="13"/>
  <cols>
    <col min="1" max="1" width="3.33203125" style="6" customWidth="1"/>
    <col min="2" max="2" width="23" style="4" customWidth="1"/>
    <col min="3" max="6" width="5.6640625" style="2" customWidth="1"/>
    <col min="7" max="7" width="8" style="2" customWidth="1"/>
    <col min="8" max="9" width="6.5" style="3" customWidth="1"/>
    <col min="10" max="13" width="5.6640625" style="2" customWidth="1"/>
    <col min="14" max="15" width="2.83203125" style="2" customWidth="1"/>
    <col min="16" max="16" width="3.6640625" style="1" customWidth="1"/>
    <col min="17" max="17" width="6.5" style="2" customWidth="1"/>
    <col min="18" max="20" width="5.6640625" style="2" customWidth="1"/>
    <col min="21" max="21" width="8" style="2" customWidth="1"/>
    <col min="22" max="23" width="6.6640625" style="3" customWidth="1"/>
    <col min="24" max="24" width="5.6640625" style="3" customWidth="1"/>
    <col min="25" max="25" width="5.6640625" style="2" customWidth="1"/>
    <col min="26" max="27" width="2.83203125" style="2" customWidth="1"/>
    <col min="28" max="28" width="3.6640625" style="1" customWidth="1"/>
    <col min="29" max="31" width="5.1640625" style="2" customWidth="1"/>
    <col min="32" max="40" width="3.33203125" style="1" hidden="1" customWidth="1"/>
    <col min="41" max="256" width="11.5" style="1" customWidth="1"/>
    <col min="257" max="16384" width="8.83203125" style="1"/>
  </cols>
  <sheetData>
    <row r="1" spans="1:40" ht="31" customHeight="1">
      <c r="A1" s="215" t="s">
        <v>69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</row>
    <row r="2" spans="1:40" ht="20" customHeight="1">
      <c r="A2" s="217" t="s">
        <v>77</v>
      </c>
      <c r="B2" s="218"/>
      <c r="C2" s="219" t="s">
        <v>26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34"/>
      <c r="Q2" s="219" t="s">
        <v>25</v>
      </c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35"/>
      <c r="AC2" s="219" t="s">
        <v>24</v>
      </c>
      <c r="AD2" s="219"/>
      <c r="AE2" s="219"/>
      <c r="AF2" s="28"/>
      <c r="AG2" s="28"/>
      <c r="AH2" s="28"/>
      <c r="AI2" s="28"/>
      <c r="AJ2" s="28"/>
      <c r="AK2" s="28"/>
      <c r="AL2" s="28"/>
      <c r="AM2" s="28"/>
      <c r="AN2" s="28"/>
    </row>
    <row r="3" spans="1:40" ht="14" customHeight="1">
      <c r="A3" s="218"/>
      <c r="B3" s="218"/>
      <c r="C3" s="57" t="s">
        <v>15</v>
      </c>
      <c r="D3" s="57" t="s">
        <v>70</v>
      </c>
      <c r="E3" s="57" t="s">
        <v>75</v>
      </c>
      <c r="F3" s="57" t="s">
        <v>71</v>
      </c>
      <c r="G3" s="57" t="s">
        <v>20</v>
      </c>
      <c r="H3" s="43" t="s">
        <v>11</v>
      </c>
      <c r="I3" s="43" t="s">
        <v>10</v>
      </c>
      <c r="J3" s="57">
        <v>4</v>
      </c>
      <c r="K3" s="57">
        <v>6</v>
      </c>
      <c r="L3" s="57" t="s">
        <v>19</v>
      </c>
      <c r="M3" s="57" t="s">
        <v>18</v>
      </c>
      <c r="N3" s="223" t="s">
        <v>17</v>
      </c>
      <c r="O3" s="223"/>
      <c r="P3" s="34"/>
      <c r="Q3" s="57" t="s">
        <v>16</v>
      </c>
      <c r="R3" s="57" t="s">
        <v>15</v>
      </c>
      <c r="S3" s="57" t="s">
        <v>14</v>
      </c>
      <c r="T3" s="57" t="s">
        <v>13</v>
      </c>
      <c r="U3" s="57" t="s">
        <v>12</v>
      </c>
      <c r="V3" s="43" t="s">
        <v>11</v>
      </c>
      <c r="W3" s="43" t="s">
        <v>10</v>
      </c>
      <c r="X3" s="43" t="s">
        <v>72</v>
      </c>
      <c r="Y3" s="57" t="s">
        <v>9</v>
      </c>
      <c r="Z3" s="57" t="s">
        <v>58</v>
      </c>
      <c r="AA3" s="57" t="s">
        <v>57</v>
      </c>
      <c r="AB3" s="35"/>
      <c r="AC3" s="57" t="s">
        <v>8</v>
      </c>
      <c r="AD3" s="57" t="s">
        <v>7</v>
      </c>
      <c r="AE3" s="57" t="s">
        <v>6</v>
      </c>
      <c r="AF3" s="28"/>
      <c r="AG3" s="28"/>
      <c r="AH3" s="28"/>
      <c r="AI3" s="28"/>
      <c r="AJ3" s="28"/>
      <c r="AK3" s="28"/>
      <c r="AL3" s="28"/>
      <c r="AM3" s="28"/>
      <c r="AN3" s="28"/>
    </row>
    <row r="4" spans="1:40" ht="17" customHeight="1">
      <c r="A4" s="44" t="str">
        <f>ROWS($A$4:$A4)&amp;"."</f>
        <v>1.</v>
      </c>
      <c r="B4" s="45" t="str">
        <f ca="1">INDIRECT(ADDRESS(1,1,,,ROWS($B$4:$B4)))</f>
        <v>OWEN AICKEN</v>
      </c>
      <c r="C4" s="46">
        <f ca="1">INDIRECT(ADDRESS(5,22+COLUMNS($C4:C4),,,ROWS(C$4:C4)))</f>
        <v>16</v>
      </c>
      <c r="D4" s="46">
        <f ca="1">INDIRECT(ADDRESS(5,22+COLUMNS($C4:D4),,,ROWS(D$4:D4)))</f>
        <v>14</v>
      </c>
      <c r="E4" s="46">
        <f ca="1">INDIRECT(ADDRESS(5,22+COLUMNS($C4:E4),,,ROWS(E$4:E4)))</f>
        <v>1</v>
      </c>
      <c r="F4" s="47">
        <f ca="1">INDIRECT(ADDRESS(5,22+COLUMNS($C4:F4),,,ROWS(F$4:F4)))</f>
        <v>164</v>
      </c>
      <c r="G4" s="46" t="str">
        <f ca="1">INDIRECT(ADDRESS(5,22+COLUMNS($C4:G4),,,ROWS(G$4:G4)))</f>
        <v>33(0)</v>
      </c>
      <c r="H4" s="56">
        <f ca="1">INDIRECT(ADDRESS(5,22+COLUMNS($C4:H4)+1,,,ROWS(H$4:H4)))</f>
        <v>12.615384615384615</v>
      </c>
      <c r="I4" s="48" t="str">
        <f ca="1">INDIRECT(ADDRESS(5,22+COLUMNS($C4:I4)+2,,,ROWS(I$4:I4)))</f>
        <v>-</v>
      </c>
      <c r="J4" s="46">
        <f ca="1">INDIRECT(ADDRESS(5,22+COLUMNS($C4:J4)+2,,,ROWS(J$4:J4)))</f>
        <v>0</v>
      </c>
      <c r="K4" s="46">
        <f ca="1">INDIRECT(ADDRESS(5,22+COLUMNS($C4:K4)+2,,,ROWS(K$4:K4)))</f>
        <v>0</v>
      </c>
      <c r="L4" s="46">
        <f ca="1">INDIRECT(ADDRESS(5,22+COLUMNS($C4:L4)+2,,,ROWS(L$4:L4)))</f>
        <v>0</v>
      </c>
      <c r="M4" s="46">
        <f ca="1">INDIRECT(ADDRESS(5,22+COLUMNS($C4:M4)+2,,,ROWS(M$4:M4)))</f>
        <v>0</v>
      </c>
      <c r="N4" s="108">
        <f ca="1">INDIRECT(ADDRESS(33,27,,,ROWS(N$4:N4)))</f>
        <v>0</v>
      </c>
      <c r="O4" s="108">
        <f ca="1">INDIRECT(ADDRESS(33,28,,,ROWS(N$4:N4)))</f>
        <v>0</v>
      </c>
      <c r="P4" s="36"/>
      <c r="Q4" s="49">
        <f ca="1">INDIRECT(ADDRESS(9,22+COLUMNS($Q4:Q4),,,ROWS(Q$4:Q4)))</f>
        <v>10</v>
      </c>
      <c r="R4" s="50">
        <f ca="1">INDIRECT(ADDRESS(9,22+COLUMNS($Q4:R4),,,ROWS(R$4:R4)))</f>
        <v>0</v>
      </c>
      <c r="S4" s="50">
        <f ca="1">INDIRECT(ADDRESS(9,22+COLUMNS($Q4:S4),,,ROWS(S$4:S4)))</f>
        <v>100</v>
      </c>
      <c r="T4" s="47">
        <f ca="1">INDIRECT(ADDRESS(9,22+COLUMNS($Q4:T4),,,ROWS(T$4:T4)))</f>
        <v>0</v>
      </c>
      <c r="U4" s="49" t="str">
        <f ca="1">INDIRECT(ADDRESS(9,22+COLUMNS($Q4:U4),,,ROWS(U$4:U4)))</f>
        <v>0/17(2)</v>
      </c>
      <c r="V4" s="56" t="str">
        <f ca="1">INDIRECT(ADDRESS(9,22+COLUMNS($Q4:V4)+1,,,ROWS(V$4:V4)))</f>
        <v>-</v>
      </c>
      <c r="W4" s="51" t="str">
        <f ca="1">INDIRECT(ADDRESS(9,22+COLUMNS($Q4:W4)+2,,,ROWS(W$4:W4)))</f>
        <v>-</v>
      </c>
      <c r="X4" s="48">
        <f ca="1">INDIRECT(ADDRESS(9,22+COLUMNS($Q4:X4)+2,,,ROWS(X$4:X4)))</f>
        <v>10</v>
      </c>
      <c r="Y4" s="46">
        <f ca="1">INDIRECT(ADDRESS(9,22+COLUMNS($Q4:Y4)+2,,,ROWS(Y$4:Y4)))</f>
        <v>0</v>
      </c>
      <c r="Z4" s="49">
        <f ca="1">INDIRECT(ADDRESS(34,27,,,ROWS(Z$4:Z4)))</f>
        <v>0</v>
      </c>
      <c r="AA4" s="49">
        <f ca="1">INDIRECT(ADDRESS(34,28,,,ROWS(Z$4:Z4)))</f>
        <v>0</v>
      </c>
      <c r="AB4" s="36"/>
      <c r="AC4" s="108">
        <f ca="1">INDIRECT(ADDRESS(13,22+COLUMNS($AC4:AC4),,,ROWS(AC$4:AC4)))</f>
        <v>0</v>
      </c>
      <c r="AD4" s="108">
        <f ca="1">INDIRECT(ADDRESS(13,22+COLUMNS($AC4:AD4),,,ROWS(AD$4:AD4)))</f>
        <v>0</v>
      </c>
      <c r="AE4" s="108">
        <f ca="1">INDIRECT(ADDRESS(13,22+COLUMNS($AC4:AE4),,,ROWS(AE$4:AE4)))</f>
        <v>0</v>
      </c>
      <c r="AF4" s="29">
        <f t="shared" ref="AF4:AF35" ca="1" si="0">IF(ISERROR(1/$F4),"",RANK($F4,$F$4:$F$73,0)+ROW()/100)</f>
        <v>13.04</v>
      </c>
      <c r="AG4" s="29">
        <f t="shared" ref="AG4:AG35" ca="1" si="1">IF(ISERROR(1/$H4),"",RANK($H4,$H$4:$H$73,0)+ROW()/100)</f>
        <v>33.04</v>
      </c>
      <c r="AH4" s="29" t="str">
        <f t="shared" ref="AH4:AH35" ca="1" si="2">IF(ISERROR(1/$I4),"",RANK($I4,$I$4:$I$73,0)+ROW()/100)</f>
        <v/>
      </c>
      <c r="AI4" s="29">
        <f t="shared" ref="AI4:AI35" ca="1" si="3">IF(F4="-","",IF(F4=0,"",SUM($J4*4,$K4*6)/F4))</f>
        <v>0</v>
      </c>
      <c r="AJ4" s="29" t="str">
        <f t="shared" ref="AJ4:AJ35" ca="1" si="4">IF(ISERROR(1/$AI4),"",RANK($AI4,$AI$4:$AI$73,0)+ROW()/100)</f>
        <v/>
      </c>
      <c r="AK4" s="29" t="str">
        <f t="shared" ref="AK4:AK35" ca="1" si="5">IF(ISERROR(1/$T4),"",RANK($T4,$T$4:$T$73,0)+ROW()/100)</f>
        <v/>
      </c>
      <c r="AL4" s="29" t="str">
        <f t="shared" ref="AL4:AL35" ca="1" si="6">IF($V4=0,RANK($V4,$V$4:$V$73,1)+ROW()/100,IF(ISERROR(1/$V4),"",RANK($V4,$V$4:$V$73,1)+ROW()/100))</f>
        <v/>
      </c>
      <c r="AM4" s="29" t="str">
        <f t="shared" ref="AM4:AM35" ca="1" si="7">IF(ISERROR(1/$W4),"",RANK($W4,$W$4:$W$73,1)+ROW()/100)</f>
        <v/>
      </c>
      <c r="AN4" s="29">
        <f t="shared" ref="AN4:AN35" ca="1" si="8">IF($X4=0,RANK($X4,$X$4:$X$73,1)+ROW()/100,IF(ISERROR(1/$X4),"",RANK($X4,$X$4:$X$73,1)+ROW()/100))</f>
        <v>41.04</v>
      </c>
    </row>
    <row r="5" spans="1:40" ht="17" customHeight="1">
      <c r="A5" s="44" t="str">
        <f>ROWS($A$4:$A5)&amp;"."</f>
        <v>2.</v>
      </c>
      <c r="B5" s="45" t="str">
        <f ca="1">INDIRECT(ADDRESS(1,1,,,ROWS($B$4:$B5)))</f>
        <v>JOSH BATES</v>
      </c>
      <c r="C5" s="46">
        <f ca="1">INDIRECT(ADDRESS(5,22+COLUMNS($C5:C5),,,ROWS(C$4:C5)))</f>
        <v>13</v>
      </c>
      <c r="D5" s="46">
        <f ca="1">INDIRECT(ADDRESS(5,22+COLUMNS($C5:D5),,,ROWS(D$4:D5)))</f>
        <v>9</v>
      </c>
      <c r="E5" s="46">
        <f ca="1">INDIRECT(ADDRESS(5,22+COLUMNS($C5:E5),,,ROWS(E$4:E5)))</f>
        <v>6</v>
      </c>
      <c r="F5" s="47">
        <f ca="1">INDIRECT(ADDRESS(5,22+COLUMNS($C5:F5),,,ROWS(F$4:F5)))</f>
        <v>43</v>
      </c>
      <c r="G5" s="46" t="str">
        <f ca="1">INDIRECT(ADDRESS(5,22+COLUMNS($C5:G5),,,ROWS(G$4:G5)))</f>
        <v>12*(0)</v>
      </c>
      <c r="H5" s="56">
        <f ca="1">INDIRECT(ADDRESS(5,22+COLUMNS($C5:H5)+1,,,ROWS(H$4:H5)))</f>
        <v>14.333333333333334</v>
      </c>
      <c r="I5" s="48" t="str">
        <f ca="1">INDIRECT(ADDRESS(5,22+COLUMNS($C5:I5)+2,,,ROWS(I$4:I5)))</f>
        <v>-</v>
      </c>
      <c r="J5" s="46">
        <f ca="1">INDIRECT(ADDRESS(5,22+COLUMNS($C5:J5)+2,,,ROWS(J$4:J5)))</f>
        <v>0</v>
      </c>
      <c r="K5" s="46">
        <f ca="1">INDIRECT(ADDRESS(5,22+COLUMNS($C5:K5)+2,,,ROWS(K$4:K5)))</f>
        <v>0</v>
      </c>
      <c r="L5" s="46">
        <f ca="1">INDIRECT(ADDRESS(5,22+COLUMNS($C5:L5)+2,,,ROWS(L$4:L5)))</f>
        <v>0</v>
      </c>
      <c r="M5" s="46">
        <f ca="1">INDIRECT(ADDRESS(5,22+COLUMNS($C5:M5)+2,,,ROWS(M$4:M5)))</f>
        <v>0</v>
      </c>
      <c r="N5" s="108">
        <f ca="1">INDIRECT(ADDRESS(33,27,,,ROWS(N$4:N5)))</f>
        <v>1</v>
      </c>
      <c r="O5" s="108">
        <f ca="1">INDIRECT(ADDRESS(33,28,,,ROWS(N$4:N5)))</f>
        <v>0</v>
      </c>
      <c r="P5" s="36"/>
      <c r="Q5" s="49">
        <f ca="1">INDIRECT(ADDRESS(9,22+COLUMNS($Q5:Q5),,,ROWS(Q$4:Q5)))</f>
        <v>62</v>
      </c>
      <c r="R5" s="50">
        <f ca="1">INDIRECT(ADDRESS(9,22+COLUMNS($Q5:R5),,,ROWS(R$4:R5)))</f>
        <v>3</v>
      </c>
      <c r="S5" s="50">
        <f ca="1">INDIRECT(ADDRESS(9,22+COLUMNS($Q5:S5),,,ROWS(S$4:S5)))</f>
        <v>288</v>
      </c>
      <c r="T5" s="47">
        <f ca="1">INDIRECT(ADDRESS(9,22+COLUMNS($Q5:T5),,,ROWS(T$4:T5)))</f>
        <v>13</v>
      </c>
      <c r="U5" s="49" t="str">
        <f ca="1">INDIRECT(ADDRESS(9,22+COLUMNS($Q5:U5),,,ROWS(U$4:U5)))</f>
        <v>2/8(4)</v>
      </c>
      <c r="V5" s="56">
        <f ca="1">INDIRECT(ADDRESS(9,22+COLUMNS($Q5:V5)+1,,,ROWS(V$4:V5)))</f>
        <v>22.153846153846153</v>
      </c>
      <c r="W5" s="51">
        <f ca="1">INDIRECT(ADDRESS(9,22+COLUMNS($Q5:W5)+2,,,ROWS(W$4:W5)))</f>
        <v>28.62</v>
      </c>
      <c r="X5" s="48">
        <f ca="1">INDIRECT(ADDRESS(9,22+COLUMNS($Q5:X5)+2,,,ROWS(X$4:X5)))</f>
        <v>4.6500000000000004</v>
      </c>
      <c r="Y5" s="46">
        <f ca="1">INDIRECT(ADDRESS(9,22+COLUMNS($Q5:Y5)+2,,,ROWS(Y$4:Y5)))</f>
        <v>0</v>
      </c>
      <c r="Z5" s="49">
        <f ca="1">INDIRECT(ADDRESS(34,27,,,ROWS(Z$4:Z5)))</f>
        <v>0</v>
      </c>
      <c r="AA5" s="49">
        <f ca="1">INDIRECT(ADDRESS(34,28,,,ROWS(Z$4:Z5)))</f>
        <v>0</v>
      </c>
      <c r="AB5" s="36"/>
      <c r="AC5" s="108">
        <f ca="1">INDIRECT(ADDRESS(13,22+COLUMNS($AC5:AC5),,,ROWS(AC$4:AC5)))</f>
        <v>0</v>
      </c>
      <c r="AD5" s="108">
        <f ca="1">INDIRECT(ADDRESS(13,22+COLUMNS($AC5:AD5),,,ROWS(AD$4:AD5)))</f>
        <v>0</v>
      </c>
      <c r="AE5" s="108">
        <f ca="1">INDIRECT(ADDRESS(13,22+COLUMNS($AC5:AE5),,,ROWS(AE$4:AE5)))</f>
        <v>0</v>
      </c>
      <c r="AF5" s="29">
        <f t="shared" ca="1" si="0"/>
        <v>38.049999999999997</v>
      </c>
      <c r="AG5" s="29">
        <f t="shared" ca="1" si="1"/>
        <v>29.05</v>
      </c>
      <c r="AH5" s="29" t="str">
        <f t="shared" ca="1" si="2"/>
        <v/>
      </c>
      <c r="AI5" s="29">
        <f t="shared" ca="1" si="3"/>
        <v>0</v>
      </c>
      <c r="AJ5" s="29" t="str">
        <f t="shared" ca="1" si="4"/>
        <v/>
      </c>
      <c r="AK5" s="29">
        <f t="shared" ca="1" si="5"/>
        <v>11.05</v>
      </c>
      <c r="AL5" s="29">
        <f t="shared" ca="1" si="6"/>
        <v>21.05</v>
      </c>
      <c r="AM5" s="29">
        <f t="shared" ca="1" si="7"/>
        <v>26.05</v>
      </c>
      <c r="AN5" s="29">
        <f t="shared" ca="1" si="8"/>
        <v>4.05</v>
      </c>
    </row>
    <row r="6" spans="1:40" ht="17" customHeight="1">
      <c r="A6" s="44" t="str">
        <f>ROWS($A$4:$A6)&amp;"."</f>
        <v>3.</v>
      </c>
      <c r="B6" s="45" t="str">
        <f ca="1">INDIRECT(ADDRESS(1,1,,,ROWS($B$4:$B6)))</f>
        <v>NEIL BATES</v>
      </c>
      <c r="C6" s="46">
        <f ca="1">INDIRECT(ADDRESS(5,22+COLUMNS($C6:C6),,,ROWS(C$4:C6)))</f>
        <v>1</v>
      </c>
      <c r="D6" s="46">
        <f ca="1">INDIRECT(ADDRESS(5,22+COLUMNS($C6:D6),,,ROWS(D$4:D6)))</f>
        <v>1</v>
      </c>
      <c r="E6" s="46">
        <f ca="1">INDIRECT(ADDRESS(5,22+COLUMNS($C6:E6),,,ROWS(E$4:E6)))</f>
        <v>0</v>
      </c>
      <c r="F6" s="47">
        <f ca="1">INDIRECT(ADDRESS(5,22+COLUMNS($C6:F6),,,ROWS(F$4:F6)))</f>
        <v>2</v>
      </c>
      <c r="G6" s="46" t="str">
        <f ca="1">INDIRECT(ADDRESS(5,22+COLUMNS($C6:G6),,,ROWS(G$4:G6)))</f>
        <v>2(0)</v>
      </c>
      <c r="H6" s="56">
        <f ca="1">INDIRECT(ADDRESS(5,22+COLUMNS($C6:H6)+1,,,ROWS(H$4:H6)))</f>
        <v>2</v>
      </c>
      <c r="I6" s="48" t="str">
        <f ca="1">INDIRECT(ADDRESS(5,22+COLUMNS($C6:I6)+2,,,ROWS(I$4:I6)))</f>
        <v>-</v>
      </c>
      <c r="J6" s="46">
        <f ca="1">INDIRECT(ADDRESS(5,22+COLUMNS($C6:J6)+2,,,ROWS(J$4:J6)))</f>
        <v>0</v>
      </c>
      <c r="K6" s="46">
        <f ca="1">INDIRECT(ADDRESS(5,22+COLUMNS($C6:K6)+2,,,ROWS(K$4:K6)))</f>
        <v>0</v>
      </c>
      <c r="L6" s="46">
        <f ca="1">INDIRECT(ADDRESS(5,22+COLUMNS($C6:L6)+2,,,ROWS(L$4:L6)))</f>
        <v>0</v>
      </c>
      <c r="M6" s="46">
        <f ca="1">INDIRECT(ADDRESS(5,22+COLUMNS($C6:M6)+2,,,ROWS(M$4:M6)))</f>
        <v>0</v>
      </c>
      <c r="N6" s="108">
        <f ca="1">INDIRECT(ADDRESS(33,27,,,ROWS(N$4:N6)))</f>
        <v>0</v>
      </c>
      <c r="O6" s="108">
        <f ca="1">INDIRECT(ADDRESS(33,28,,,ROWS(N$4:N6)))</f>
        <v>0</v>
      </c>
      <c r="P6" s="36"/>
      <c r="Q6" s="49">
        <f ca="1">INDIRECT(ADDRESS(9,22+COLUMNS($Q6:Q6),,,ROWS(Q$4:Q6)))</f>
        <v>5</v>
      </c>
      <c r="R6" s="50">
        <f ca="1">INDIRECT(ADDRESS(9,22+COLUMNS($Q6:R6),,,ROWS(R$4:R6)))</f>
        <v>0</v>
      </c>
      <c r="S6" s="50">
        <f ca="1">INDIRECT(ADDRESS(9,22+COLUMNS($Q6:S6),,,ROWS(S$4:S6)))</f>
        <v>45</v>
      </c>
      <c r="T6" s="47">
        <f ca="1">INDIRECT(ADDRESS(9,22+COLUMNS($Q6:T6),,,ROWS(T$4:T6)))</f>
        <v>1</v>
      </c>
      <c r="U6" s="49" t="str">
        <f ca="1">INDIRECT(ADDRESS(9,22+COLUMNS($Q6:U6),,,ROWS(U$4:U6)))</f>
        <v>1/45(5)</v>
      </c>
      <c r="V6" s="56">
        <f ca="1">INDIRECT(ADDRESS(9,22+COLUMNS($Q6:V6)+1,,,ROWS(V$4:V6)))</f>
        <v>45</v>
      </c>
      <c r="W6" s="51">
        <f ca="1">INDIRECT(ADDRESS(9,22+COLUMNS($Q6:W6)+2,,,ROWS(W$4:W6)))</f>
        <v>30</v>
      </c>
      <c r="X6" s="48">
        <f ca="1">INDIRECT(ADDRESS(9,22+COLUMNS($Q6:X6)+2,,,ROWS(X$4:X6)))</f>
        <v>9</v>
      </c>
      <c r="Y6" s="46">
        <f ca="1">INDIRECT(ADDRESS(9,22+COLUMNS($Q6:Y6)+2,,,ROWS(Y$4:Y6)))</f>
        <v>0</v>
      </c>
      <c r="Z6" s="49">
        <f ca="1">INDIRECT(ADDRESS(34,27,,,ROWS(Z$4:Z6)))</f>
        <v>0</v>
      </c>
      <c r="AA6" s="49">
        <f ca="1">INDIRECT(ADDRESS(34,28,,,ROWS(Z$4:Z6)))</f>
        <v>0</v>
      </c>
      <c r="AB6" s="36"/>
      <c r="AC6" s="108">
        <f ca="1">INDIRECT(ADDRESS(13,22+COLUMNS($AC6:AC6),,,ROWS(AC$4:AC6)))</f>
        <v>0</v>
      </c>
      <c r="AD6" s="108">
        <f ca="1">INDIRECT(ADDRESS(13,22+COLUMNS($AC6:AD6),,,ROWS(AD$4:AD6)))</f>
        <v>0</v>
      </c>
      <c r="AE6" s="108">
        <f ca="1">INDIRECT(ADDRESS(13,22+COLUMNS($AC6:AE6),,,ROWS(AE$4:AE6)))</f>
        <v>0</v>
      </c>
      <c r="AF6" s="29">
        <f t="shared" ca="1" si="0"/>
        <v>58.06</v>
      </c>
      <c r="AG6" s="29">
        <f t="shared" ca="1" si="1"/>
        <v>57.06</v>
      </c>
      <c r="AH6" s="29" t="str">
        <f t="shared" ca="1" si="2"/>
        <v/>
      </c>
      <c r="AI6" s="29">
        <f t="shared" ca="1" si="3"/>
        <v>0</v>
      </c>
      <c r="AJ6" s="29" t="str">
        <f t="shared" ca="1" si="4"/>
        <v/>
      </c>
      <c r="AK6" s="29">
        <f t="shared" ca="1" si="5"/>
        <v>37.06</v>
      </c>
      <c r="AL6" s="29">
        <f t="shared" ca="1" si="6"/>
        <v>38.06</v>
      </c>
      <c r="AM6" s="29">
        <f t="shared" ca="1" si="7"/>
        <v>28.06</v>
      </c>
      <c r="AN6" s="29">
        <f t="shared" ca="1" si="8"/>
        <v>39.06</v>
      </c>
    </row>
    <row r="7" spans="1:40" ht="17" customHeight="1">
      <c r="A7" s="44" t="str">
        <f>ROWS($A$4:$A7)&amp;"."</f>
        <v>4.</v>
      </c>
      <c r="B7" s="45" t="str">
        <f ca="1">INDIRECT(ADDRESS(1,1,,,ROWS($B$4:$B7)))</f>
        <v>JASON BEATTIE</v>
      </c>
      <c r="C7" s="46">
        <f ca="1">INDIRECT(ADDRESS(5,22+COLUMNS($C7:C7),,,ROWS(C$4:C7)))</f>
        <v>1</v>
      </c>
      <c r="D7" s="46">
        <f ca="1">INDIRECT(ADDRESS(5,22+COLUMNS($C7:D7),,,ROWS(D$4:D7)))</f>
        <v>1</v>
      </c>
      <c r="E7" s="46">
        <f ca="1">INDIRECT(ADDRESS(5,22+COLUMNS($C7:E7),,,ROWS(E$4:E7)))</f>
        <v>0</v>
      </c>
      <c r="F7" s="47">
        <f ca="1">INDIRECT(ADDRESS(5,22+COLUMNS($C7:F7),,,ROWS(F$4:F7)))</f>
        <v>0</v>
      </c>
      <c r="G7" s="46" t="str">
        <f ca="1">INDIRECT(ADDRESS(5,22+COLUMNS($C7:G7),,,ROWS(G$4:G7)))</f>
        <v>0(0)</v>
      </c>
      <c r="H7" s="56">
        <f ca="1">INDIRECT(ADDRESS(5,22+COLUMNS($C7:H7)+1,,,ROWS(H$4:H7)))</f>
        <v>0</v>
      </c>
      <c r="I7" s="48" t="str">
        <f ca="1">INDIRECT(ADDRESS(5,22+COLUMNS($C7:I7)+2,,,ROWS(I$4:I7)))</f>
        <v>-</v>
      </c>
      <c r="J7" s="46">
        <f ca="1">INDIRECT(ADDRESS(5,22+COLUMNS($C7:J7)+2,,,ROWS(J$4:J7)))</f>
        <v>0</v>
      </c>
      <c r="K7" s="46">
        <f ca="1">INDIRECT(ADDRESS(5,22+COLUMNS($C7:K7)+2,,,ROWS(K$4:K7)))</f>
        <v>0</v>
      </c>
      <c r="L7" s="46">
        <f ca="1">INDIRECT(ADDRESS(5,22+COLUMNS($C7:L7)+2,,,ROWS(L$4:L7)))</f>
        <v>0</v>
      </c>
      <c r="M7" s="46">
        <f ca="1">INDIRECT(ADDRESS(5,22+COLUMNS($C7:M7)+2,,,ROWS(M$4:M7)))</f>
        <v>0</v>
      </c>
      <c r="N7" s="108">
        <f ca="1">INDIRECT(ADDRESS(33,27,,,ROWS(N$4:N7)))</f>
        <v>1</v>
      </c>
      <c r="O7" s="108">
        <f ca="1">INDIRECT(ADDRESS(33,28,,,ROWS(N$4:N7)))</f>
        <v>0</v>
      </c>
      <c r="P7" s="36"/>
      <c r="Q7" s="49">
        <f ca="1">INDIRECT(ADDRESS(9,22+COLUMNS($Q7:Q7),,,ROWS(Q$4:Q7)))</f>
        <v>5</v>
      </c>
      <c r="R7" s="50">
        <f ca="1">INDIRECT(ADDRESS(9,22+COLUMNS($Q7:R7),,,ROWS(R$4:R7)))</f>
        <v>0</v>
      </c>
      <c r="S7" s="50">
        <f ca="1">INDIRECT(ADDRESS(9,22+COLUMNS($Q7:S7),,,ROWS(S$4:S7)))</f>
        <v>38</v>
      </c>
      <c r="T7" s="47">
        <f ca="1">INDIRECT(ADDRESS(9,22+COLUMNS($Q7:T7),,,ROWS(T$4:T7)))</f>
        <v>3</v>
      </c>
      <c r="U7" s="49" t="str">
        <f ca="1">INDIRECT(ADDRESS(9,22+COLUMNS($Q7:U7),,,ROWS(U$4:U7)))</f>
        <v>3/38(5)</v>
      </c>
      <c r="V7" s="56">
        <f ca="1">INDIRECT(ADDRESS(9,22+COLUMNS($Q7:V7)+1,,,ROWS(V$4:V7)))</f>
        <v>12.666666666666666</v>
      </c>
      <c r="W7" s="51">
        <f ca="1">INDIRECT(ADDRESS(9,22+COLUMNS($Q7:W7)+2,,,ROWS(W$4:W7)))</f>
        <v>10</v>
      </c>
      <c r="X7" s="48">
        <f ca="1">INDIRECT(ADDRESS(9,22+COLUMNS($Q7:X7)+2,,,ROWS(X$4:X7)))</f>
        <v>7.6</v>
      </c>
      <c r="Y7" s="46">
        <f ca="1">INDIRECT(ADDRESS(9,22+COLUMNS($Q7:Y7)+2,,,ROWS(Y$4:Y7)))</f>
        <v>0</v>
      </c>
      <c r="Z7" s="49">
        <f ca="1">INDIRECT(ADDRESS(34,27,,,ROWS(Z$4:Z7)))</f>
        <v>0</v>
      </c>
      <c r="AA7" s="49">
        <f ca="1">INDIRECT(ADDRESS(34,28,,,ROWS(Z$4:Z7)))</f>
        <v>0</v>
      </c>
      <c r="AB7" s="36"/>
      <c r="AC7" s="108">
        <f ca="1">INDIRECT(ADDRESS(13,22+COLUMNS($AC7:AC7),,,ROWS(AC$4:AC7)))</f>
        <v>0</v>
      </c>
      <c r="AD7" s="108">
        <f ca="1">INDIRECT(ADDRESS(13,22+COLUMNS($AC7:AD7),,,ROWS(AD$4:AD7)))</f>
        <v>0</v>
      </c>
      <c r="AE7" s="108">
        <f ca="1">INDIRECT(ADDRESS(13,22+COLUMNS($AC7:AE7),,,ROWS(AE$4:AE7)))</f>
        <v>0</v>
      </c>
      <c r="AF7" s="29" t="str">
        <f t="shared" ca="1" si="0"/>
        <v/>
      </c>
      <c r="AG7" s="29" t="str">
        <f t="shared" ca="1" si="1"/>
        <v/>
      </c>
      <c r="AH7" s="29" t="str">
        <f t="shared" ca="1" si="2"/>
        <v/>
      </c>
      <c r="AI7" s="29" t="str">
        <f t="shared" ca="1" si="3"/>
        <v/>
      </c>
      <c r="AJ7" s="29" t="str">
        <f t="shared" ca="1" si="4"/>
        <v/>
      </c>
      <c r="AK7" s="29">
        <f t="shared" ca="1" si="5"/>
        <v>30.07</v>
      </c>
      <c r="AL7" s="29">
        <f t="shared" ca="1" si="6"/>
        <v>5.07</v>
      </c>
      <c r="AM7" s="29">
        <f t="shared" ca="1" si="7"/>
        <v>4.07</v>
      </c>
      <c r="AN7" s="29">
        <f t="shared" ca="1" si="8"/>
        <v>35.07</v>
      </c>
    </row>
    <row r="8" spans="1:40" ht="17" customHeight="1">
      <c r="A8" s="44" t="str">
        <f>ROWS($A$4:$A8)&amp;"."</f>
        <v>5.</v>
      </c>
      <c r="B8" s="45" t="str">
        <f ca="1">INDIRECT(ADDRESS(1,1,,,ROWS($B$4:$B8)))</f>
        <v>THOMAS BOYD</v>
      </c>
      <c r="C8" s="46">
        <f ca="1">INDIRECT(ADDRESS(5,22+COLUMNS($C8:C8),,,ROWS(C$4:C8)))</f>
        <v>7</v>
      </c>
      <c r="D8" s="46">
        <f ca="1">INDIRECT(ADDRESS(5,22+COLUMNS($C8:D8),,,ROWS(D$4:D8)))</f>
        <v>4</v>
      </c>
      <c r="E8" s="46">
        <f ca="1">INDIRECT(ADDRESS(5,22+COLUMNS($C8:E8),,,ROWS(E$4:E8)))</f>
        <v>0</v>
      </c>
      <c r="F8" s="47">
        <f ca="1">INDIRECT(ADDRESS(5,22+COLUMNS($C8:F8),,,ROWS(F$4:F8)))</f>
        <v>96</v>
      </c>
      <c r="G8" s="46" t="str">
        <f ca="1">INDIRECT(ADDRESS(5,22+COLUMNS($C8:G8),,,ROWS(G$4:G8)))</f>
        <v>54(0)</v>
      </c>
      <c r="H8" s="56">
        <f ca="1">INDIRECT(ADDRESS(5,22+COLUMNS($C8:H8)+1,,,ROWS(H$4:H8)))</f>
        <v>24</v>
      </c>
      <c r="I8" s="48" t="str">
        <f ca="1">INDIRECT(ADDRESS(5,22+COLUMNS($C8:I8)+2,,,ROWS(I$4:I8)))</f>
        <v>-</v>
      </c>
      <c r="J8" s="46">
        <f ca="1">INDIRECT(ADDRESS(5,22+COLUMNS($C8:J8)+2,,,ROWS(J$4:J8)))</f>
        <v>0</v>
      </c>
      <c r="K8" s="46">
        <f ca="1">INDIRECT(ADDRESS(5,22+COLUMNS($C8:K8)+2,,,ROWS(K$4:K8)))</f>
        <v>0</v>
      </c>
      <c r="L8" s="46">
        <f ca="1">INDIRECT(ADDRESS(5,22+COLUMNS($C8:L8)+2,,,ROWS(L$4:L8)))</f>
        <v>1</v>
      </c>
      <c r="M8" s="46">
        <f ca="1">INDIRECT(ADDRESS(5,22+COLUMNS($C8:M8)+2,,,ROWS(M$4:M8)))</f>
        <v>0</v>
      </c>
      <c r="N8" s="108">
        <f ca="1">INDIRECT(ADDRESS(33,27,,,ROWS(N$4:N8)))</f>
        <v>0</v>
      </c>
      <c r="O8" s="108">
        <f ca="1">INDIRECT(ADDRESS(33,28,,,ROWS(N$4:N8)))</f>
        <v>0</v>
      </c>
      <c r="P8" s="36"/>
      <c r="Q8" s="49">
        <f ca="1">INDIRECT(ADDRESS(9,22+COLUMNS($Q8:Q8),,,ROWS(Q$4:Q8)))</f>
        <v>11</v>
      </c>
      <c r="R8" s="50">
        <f ca="1">INDIRECT(ADDRESS(9,22+COLUMNS($Q8:R8),,,ROWS(R$4:R8)))</f>
        <v>0</v>
      </c>
      <c r="S8" s="50">
        <f ca="1">INDIRECT(ADDRESS(9,22+COLUMNS($Q8:S8),,,ROWS(S$4:S8)))</f>
        <v>88</v>
      </c>
      <c r="T8" s="47">
        <f ca="1">INDIRECT(ADDRESS(9,22+COLUMNS($Q8:T8),,,ROWS(T$4:T8)))</f>
        <v>4</v>
      </c>
      <c r="U8" s="49" t="str">
        <f ca="1">INDIRECT(ADDRESS(9,22+COLUMNS($Q8:U8),,,ROWS(U$4:U8)))</f>
        <v>3/38(5)</v>
      </c>
      <c r="V8" s="56">
        <f ca="1">INDIRECT(ADDRESS(9,22+COLUMNS($Q8:V8)+1,,,ROWS(V$4:V8)))</f>
        <v>22</v>
      </c>
      <c r="W8" s="51">
        <f ca="1">INDIRECT(ADDRESS(9,22+COLUMNS($Q8:W8)+2,,,ROWS(W$4:W8)))</f>
        <v>16.5</v>
      </c>
      <c r="X8" s="48">
        <f ca="1">INDIRECT(ADDRESS(9,22+COLUMNS($Q8:X8)+2,,,ROWS(X$4:X8)))</f>
        <v>8</v>
      </c>
      <c r="Y8" s="46">
        <f ca="1">INDIRECT(ADDRESS(9,22+COLUMNS($Q8:Y8)+2,,,ROWS(Y$4:Y8)))</f>
        <v>0</v>
      </c>
      <c r="Z8" s="49">
        <f ca="1">INDIRECT(ADDRESS(34,27,,,ROWS(Z$4:Z8)))</f>
        <v>0</v>
      </c>
      <c r="AA8" s="49">
        <f ca="1">INDIRECT(ADDRESS(34,28,,,ROWS(Z$4:Z8)))</f>
        <v>0</v>
      </c>
      <c r="AB8" s="36"/>
      <c r="AC8" s="108">
        <f ca="1">INDIRECT(ADDRESS(13,22+COLUMNS($AC8:AC8),,,ROWS(AC$4:AC8)))</f>
        <v>0</v>
      </c>
      <c r="AD8" s="108">
        <f ca="1">INDIRECT(ADDRESS(13,22+COLUMNS($AC8:AD8),,,ROWS(AD$4:AD8)))</f>
        <v>0</v>
      </c>
      <c r="AE8" s="108">
        <f ca="1">INDIRECT(ADDRESS(13,22+COLUMNS($AC8:AE8),,,ROWS(AE$4:AE8)))</f>
        <v>0</v>
      </c>
      <c r="AF8" s="29">
        <f t="shared" ca="1" si="0"/>
        <v>24.08</v>
      </c>
      <c r="AG8" s="29">
        <f t="shared" ca="1" si="1"/>
        <v>11.08</v>
      </c>
      <c r="AH8" s="29" t="str">
        <f t="shared" ca="1" si="2"/>
        <v/>
      </c>
      <c r="AI8" s="29">
        <f t="shared" ca="1" si="3"/>
        <v>0</v>
      </c>
      <c r="AJ8" s="29" t="str">
        <f t="shared" ca="1" si="4"/>
        <v/>
      </c>
      <c r="AK8" s="29">
        <f t="shared" ca="1" si="5"/>
        <v>28.08</v>
      </c>
      <c r="AL8" s="29">
        <f t="shared" ca="1" si="6"/>
        <v>20.079999999999998</v>
      </c>
      <c r="AM8" s="29">
        <f t="shared" ca="1" si="7"/>
        <v>7.08</v>
      </c>
      <c r="AN8" s="29">
        <f t="shared" ca="1" si="8"/>
        <v>36.08</v>
      </c>
    </row>
    <row r="9" spans="1:40" ht="17" customHeight="1">
      <c r="A9" s="44" t="str">
        <f>ROWS($A$4:$A9)&amp;"."</f>
        <v>6.</v>
      </c>
      <c r="B9" s="45" t="str">
        <f ca="1">INDIRECT(ADDRESS(1,1,,,ROWS($B$4:$B9)))</f>
        <v>IAIN CHAPMAN</v>
      </c>
      <c r="C9" s="46">
        <f ca="1">INDIRECT(ADDRESS(5,22+COLUMNS($C9:C9),,,ROWS(C$4:C9)))</f>
        <v>18</v>
      </c>
      <c r="D9" s="46">
        <f ca="1">INDIRECT(ADDRESS(5,22+COLUMNS($C9:D9),,,ROWS(D$4:D9)))</f>
        <v>18</v>
      </c>
      <c r="E9" s="46">
        <f ca="1">INDIRECT(ADDRESS(5,22+COLUMNS($C9:E9),,,ROWS(E$4:E9)))</f>
        <v>1</v>
      </c>
      <c r="F9" s="47">
        <f ca="1">INDIRECT(ADDRESS(5,22+COLUMNS($C9:F9),,,ROWS(F$4:F9)))</f>
        <v>375</v>
      </c>
      <c r="G9" s="46" t="str">
        <f ca="1">INDIRECT(ADDRESS(5,22+COLUMNS($C9:G9),,,ROWS(G$4:G9)))</f>
        <v>81(0)</v>
      </c>
      <c r="H9" s="56">
        <f ca="1">INDIRECT(ADDRESS(5,22+COLUMNS($C9:H9)+1,,,ROWS(H$4:H9)))</f>
        <v>22.058823529411764</v>
      </c>
      <c r="I9" s="48" t="str">
        <f ca="1">INDIRECT(ADDRESS(5,22+COLUMNS($C9:I9)+2,,,ROWS(I$4:I9)))</f>
        <v>-</v>
      </c>
      <c r="J9" s="46">
        <f ca="1">INDIRECT(ADDRESS(5,22+COLUMNS($C9:J9)+2,,,ROWS(J$4:J9)))</f>
        <v>0</v>
      </c>
      <c r="K9" s="46">
        <f ca="1">INDIRECT(ADDRESS(5,22+COLUMNS($C9:K9)+2,,,ROWS(K$4:K9)))</f>
        <v>0</v>
      </c>
      <c r="L9" s="46">
        <f ca="1">INDIRECT(ADDRESS(5,22+COLUMNS($C9:L9)+2,,,ROWS(L$4:L9)))</f>
        <v>1</v>
      </c>
      <c r="M9" s="46">
        <f ca="1">INDIRECT(ADDRESS(5,22+COLUMNS($C9:M9)+2,,,ROWS(M$4:M9)))</f>
        <v>0</v>
      </c>
      <c r="N9" s="108">
        <f ca="1">INDIRECT(ADDRESS(33,27,,,ROWS(N$4:N9)))</f>
        <v>2</v>
      </c>
      <c r="O9" s="108">
        <f ca="1">INDIRECT(ADDRESS(33,28,,,ROWS(N$4:N9)))</f>
        <v>0</v>
      </c>
      <c r="P9" s="36"/>
      <c r="Q9" s="49">
        <f ca="1">INDIRECT(ADDRESS(9,22+COLUMNS($Q9:Q9),,,ROWS(Q$4:Q9)))</f>
        <v>6</v>
      </c>
      <c r="R9" s="50">
        <f ca="1">INDIRECT(ADDRESS(9,22+COLUMNS($Q9:R9),,,ROWS(R$4:R9)))</f>
        <v>0</v>
      </c>
      <c r="S9" s="50">
        <f ca="1">INDIRECT(ADDRESS(9,22+COLUMNS($Q9:S9),,,ROWS(S$4:S9)))</f>
        <v>51</v>
      </c>
      <c r="T9" s="47">
        <f ca="1">INDIRECT(ADDRESS(9,22+COLUMNS($Q9:T9),,,ROWS(T$4:T9)))</f>
        <v>3</v>
      </c>
      <c r="U9" s="49" t="str">
        <f ca="1">INDIRECT(ADDRESS(9,22+COLUMNS($Q9:U9),,,ROWS(U$4:U9)))</f>
        <v>2/13(2)</v>
      </c>
      <c r="V9" s="56">
        <f ca="1">INDIRECT(ADDRESS(9,22+COLUMNS($Q9:V9)+1,,,ROWS(V$4:V9)))</f>
        <v>17</v>
      </c>
      <c r="W9" s="51">
        <f ca="1">INDIRECT(ADDRESS(9,22+COLUMNS($Q9:W9)+2,,,ROWS(W$4:W9)))</f>
        <v>12</v>
      </c>
      <c r="X9" s="48">
        <f ca="1">INDIRECT(ADDRESS(9,22+COLUMNS($Q9:X9)+2,,,ROWS(X$4:X9)))</f>
        <v>8.5</v>
      </c>
      <c r="Y9" s="46">
        <f ca="1">INDIRECT(ADDRESS(9,22+COLUMNS($Q9:Y9)+2,,,ROWS(Y$4:Y9)))</f>
        <v>0</v>
      </c>
      <c r="Z9" s="49">
        <f ca="1">INDIRECT(ADDRESS(34,27,,,ROWS(Z$4:Z9)))</f>
        <v>0</v>
      </c>
      <c r="AA9" s="49">
        <f ca="1">INDIRECT(ADDRESS(34,28,,,ROWS(Z$4:Z9)))</f>
        <v>0</v>
      </c>
      <c r="AB9" s="36"/>
      <c r="AC9" s="108">
        <f ca="1">INDIRECT(ADDRESS(13,22+COLUMNS($AC9:AC9),,,ROWS(AC$4:AC9)))</f>
        <v>0</v>
      </c>
      <c r="AD9" s="108">
        <f ca="1">INDIRECT(ADDRESS(13,22+COLUMNS($AC9:AD9),,,ROWS(AD$4:AD9)))</f>
        <v>0</v>
      </c>
      <c r="AE9" s="108">
        <f ca="1">INDIRECT(ADDRESS(13,22+COLUMNS($AC9:AE9),,,ROWS(AE$4:AE9)))</f>
        <v>0</v>
      </c>
      <c r="AF9" s="29">
        <f t="shared" ca="1" si="0"/>
        <v>3.09</v>
      </c>
      <c r="AG9" s="29">
        <f t="shared" ca="1" si="1"/>
        <v>13.09</v>
      </c>
      <c r="AH9" s="29" t="str">
        <f t="shared" ca="1" si="2"/>
        <v/>
      </c>
      <c r="AI9" s="29">
        <f t="shared" ca="1" si="3"/>
        <v>0</v>
      </c>
      <c r="AJ9" s="29" t="str">
        <f t="shared" ca="1" si="4"/>
        <v/>
      </c>
      <c r="AK9" s="29">
        <f t="shared" ca="1" si="5"/>
        <v>30.09</v>
      </c>
      <c r="AL9" s="29">
        <f t="shared" ca="1" si="6"/>
        <v>7.09</v>
      </c>
      <c r="AM9" s="29">
        <f t="shared" ca="1" si="7"/>
        <v>5.09</v>
      </c>
      <c r="AN9" s="29">
        <f t="shared" ca="1" si="8"/>
        <v>38.090000000000003</v>
      </c>
    </row>
    <row r="10" spans="1:40" ht="17" customHeight="1">
      <c r="A10" s="44" t="str">
        <f>ROWS($A$4:$A10)&amp;"."</f>
        <v>7.</v>
      </c>
      <c r="B10" s="45" t="str">
        <f ca="1">INDIRECT(ADDRESS(1,1,,,ROWS($B$4:$B10)))</f>
        <v>ALLEN COX</v>
      </c>
      <c r="C10" s="46">
        <f ca="1">INDIRECT(ADDRESS(5,22+COLUMNS($C10:C10),,,ROWS(C$4:C10)))</f>
        <v>4</v>
      </c>
      <c r="D10" s="46">
        <f ca="1">INDIRECT(ADDRESS(5,22+COLUMNS($C10:D10),,,ROWS(D$4:D10)))</f>
        <v>3</v>
      </c>
      <c r="E10" s="46">
        <f ca="1">INDIRECT(ADDRESS(5,22+COLUMNS($C10:E10),,,ROWS(E$4:E10)))</f>
        <v>0</v>
      </c>
      <c r="F10" s="47">
        <f ca="1">INDIRECT(ADDRESS(5,22+COLUMNS($C10:F10),,,ROWS(F$4:F10)))</f>
        <v>7</v>
      </c>
      <c r="G10" s="46" t="str">
        <f ca="1">INDIRECT(ADDRESS(5,22+COLUMNS($C10:G10),,,ROWS(G$4:G10)))</f>
        <v>4(0)</v>
      </c>
      <c r="H10" s="56">
        <f ca="1">INDIRECT(ADDRESS(5,22+COLUMNS($C10:H10)+1,,,ROWS(H$4:H10)))</f>
        <v>2.3333333333333335</v>
      </c>
      <c r="I10" s="48" t="str">
        <f ca="1">INDIRECT(ADDRESS(5,22+COLUMNS($C10:I10)+2,,,ROWS(I$4:I10)))</f>
        <v>-</v>
      </c>
      <c r="J10" s="46">
        <f ca="1">INDIRECT(ADDRESS(5,22+COLUMNS($C10:J10)+2,,,ROWS(J$4:J10)))</f>
        <v>0</v>
      </c>
      <c r="K10" s="46">
        <f ca="1">INDIRECT(ADDRESS(5,22+COLUMNS($C10:K10)+2,,,ROWS(K$4:K10)))</f>
        <v>0</v>
      </c>
      <c r="L10" s="46">
        <f ca="1">INDIRECT(ADDRESS(5,22+COLUMNS($C10:L10)+2,,,ROWS(L$4:L10)))</f>
        <v>0</v>
      </c>
      <c r="M10" s="46">
        <f ca="1">INDIRECT(ADDRESS(5,22+COLUMNS($C10:M10)+2,,,ROWS(M$4:M10)))</f>
        <v>0</v>
      </c>
      <c r="N10" s="108">
        <f ca="1">INDIRECT(ADDRESS(33,27,,,ROWS(N$4:N10)))</f>
        <v>0</v>
      </c>
      <c r="O10" s="108">
        <f ca="1">INDIRECT(ADDRESS(33,28,,,ROWS(N$4:N10)))</f>
        <v>0</v>
      </c>
      <c r="P10" s="36"/>
      <c r="Q10" s="49" t="str">
        <f ca="1">INDIRECT(ADDRESS(9,22+COLUMNS($Q10:Q10),,,ROWS(Q$4:Q10)))</f>
        <v>-</v>
      </c>
      <c r="R10" s="50" t="str">
        <f ca="1">INDIRECT(ADDRESS(9,22+COLUMNS($Q10:R10),,,ROWS(R$4:R10)))</f>
        <v>-</v>
      </c>
      <c r="S10" s="50" t="str">
        <f ca="1">INDIRECT(ADDRESS(9,22+COLUMNS($Q10:S10),,,ROWS(S$4:S10)))</f>
        <v>-</v>
      </c>
      <c r="T10" s="47" t="str">
        <f ca="1">INDIRECT(ADDRESS(9,22+COLUMNS($Q10:T10),,,ROWS(T$4:T10)))</f>
        <v>-</v>
      </c>
      <c r="U10" s="49" t="str">
        <f ca="1">INDIRECT(ADDRESS(9,22+COLUMNS($Q10:U10),,,ROWS(U$4:U10)))</f>
        <v>-</v>
      </c>
      <c r="V10" s="56" t="str">
        <f ca="1">INDIRECT(ADDRESS(9,22+COLUMNS($Q10:V10)+1,,,ROWS(V$4:V10)))</f>
        <v>-</v>
      </c>
      <c r="W10" s="51" t="str">
        <f ca="1">INDIRECT(ADDRESS(9,22+COLUMNS($Q10:W10)+2,,,ROWS(W$4:W10)))</f>
        <v>-</v>
      </c>
      <c r="X10" s="48" t="str">
        <f ca="1">INDIRECT(ADDRESS(9,22+COLUMNS($Q10:X10)+2,,,ROWS(X$4:X10)))</f>
        <v>-</v>
      </c>
      <c r="Y10" s="46">
        <f ca="1">INDIRECT(ADDRESS(9,22+COLUMNS($Q10:Y10)+2,,,ROWS(Y$4:Y10)))</f>
        <v>0</v>
      </c>
      <c r="Z10" s="49">
        <f ca="1">INDIRECT(ADDRESS(34,27,,,ROWS(Z$4:Z10)))</f>
        <v>0</v>
      </c>
      <c r="AA10" s="49">
        <f ca="1">INDIRECT(ADDRESS(34,28,,,ROWS(Z$4:Z10)))</f>
        <v>0</v>
      </c>
      <c r="AB10" s="36"/>
      <c r="AC10" s="108">
        <f ca="1">INDIRECT(ADDRESS(13,22+COLUMNS($AC10:AC10),,,ROWS(AC$4:AC10)))</f>
        <v>0</v>
      </c>
      <c r="AD10" s="108">
        <f ca="1">INDIRECT(ADDRESS(13,22+COLUMNS($AC10:AD10),,,ROWS(AD$4:AD10)))</f>
        <v>0</v>
      </c>
      <c r="AE10" s="108">
        <f ca="1">INDIRECT(ADDRESS(13,22+COLUMNS($AC10:AE10),,,ROWS(AE$4:AE10)))</f>
        <v>0</v>
      </c>
      <c r="AF10" s="29">
        <f t="shared" ca="1" si="0"/>
        <v>57.1</v>
      </c>
      <c r="AG10" s="29">
        <f t="shared" ca="1" si="1"/>
        <v>55.1</v>
      </c>
      <c r="AH10" s="29" t="str">
        <f t="shared" ca="1" si="2"/>
        <v/>
      </c>
      <c r="AI10" s="29">
        <f t="shared" ca="1" si="3"/>
        <v>0</v>
      </c>
      <c r="AJ10" s="29" t="str">
        <f t="shared" ca="1" si="4"/>
        <v/>
      </c>
      <c r="AK10" s="29" t="str">
        <f t="shared" ca="1" si="5"/>
        <v/>
      </c>
      <c r="AL10" s="29" t="str">
        <f t="shared" ca="1" si="6"/>
        <v/>
      </c>
      <c r="AM10" s="29" t="str">
        <f t="shared" ca="1" si="7"/>
        <v/>
      </c>
      <c r="AN10" s="29" t="str">
        <f t="shared" ca="1" si="8"/>
        <v/>
      </c>
    </row>
    <row r="11" spans="1:40" ht="17" customHeight="1">
      <c r="A11" s="44" t="str">
        <f>ROWS($A$4:$A11)&amp;"."</f>
        <v>8.</v>
      </c>
      <c r="B11" s="45" t="str">
        <f ca="1">INDIRECT(ADDRESS(1,1,,,ROWS($B$4:$B11)))</f>
        <v>CONNOR COX</v>
      </c>
      <c r="C11" s="46">
        <f ca="1">INDIRECT(ADDRESS(5,22+COLUMNS($C11:C11),,,ROWS(C$4:C11)))</f>
        <v>12</v>
      </c>
      <c r="D11" s="46">
        <f ca="1">INDIRECT(ADDRESS(5,22+COLUMNS($C11:D11),,,ROWS(D$4:D11)))</f>
        <v>4</v>
      </c>
      <c r="E11" s="46">
        <f ca="1">INDIRECT(ADDRESS(5,22+COLUMNS($C11:E11),,,ROWS(E$4:E11)))</f>
        <v>3</v>
      </c>
      <c r="F11" s="47">
        <f ca="1">INDIRECT(ADDRESS(5,22+COLUMNS($C11:F11),,,ROWS(F$4:F11)))</f>
        <v>25</v>
      </c>
      <c r="G11" s="46" t="str">
        <f ca="1">INDIRECT(ADDRESS(5,22+COLUMNS($C11:G11),,,ROWS(G$4:G11)))</f>
        <v>19(0)</v>
      </c>
      <c r="H11" s="56">
        <f ca="1">INDIRECT(ADDRESS(5,22+COLUMNS($C11:H11)+1,,,ROWS(H$4:H11)))</f>
        <v>25</v>
      </c>
      <c r="I11" s="48" t="str">
        <f ca="1">INDIRECT(ADDRESS(5,22+COLUMNS($C11:I11)+2,,,ROWS(I$4:I11)))</f>
        <v>-</v>
      </c>
      <c r="J11" s="46">
        <f ca="1">INDIRECT(ADDRESS(5,22+COLUMNS($C11:J11)+2,,,ROWS(J$4:J11)))</f>
        <v>0</v>
      </c>
      <c r="K11" s="46">
        <f ca="1">INDIRECT(ADDRESS(5,22+COLUMNS($C11:K11)+2,,,ROWS(K$4:K11)))</f>
        <v>0</v>
      </c>
      <c r="L11" s="46">
        <f ca="1">INDIRECT(ADDRESS(5,22+COLUMNS($C11:L11)+2,,,ROWS(L$4:L11)))</f>
        <v>0</v>
      </c>
      <c r="M11" s="46">
        <f ca="1">INDIRECT(ADDRESS(5,22+COLUMNS($C11:M11)+2,,,ROWS(M$4:M11)))</f>
        <v>0</v>
      </c>
      <c r="N11" s="108">
        <f ca="1">INDIRECT(ADDRESS(33,27,,,ROWS(N$4:N11)))</f>
        <v>0</v>
      </c>
      <c r="O11" s="108">
        <f ca="1">INDIRECT(ADDRESS(33,28,,,ROWS(N$4:N11)))</f>
        <v>0</v>
      </c>
      <c r="P11" s="36"/>
      <c r="Q11" s="49">
        <f ca="1">INDIRECT(ADDRESS(9,22+COLUMNS($Q11:Q11),,,ROWS(Q$4:Q11)))</f>
        <v>47.1</v>
      </c>
      <c r="R11" s="50">
        <f ca="1">INDIRECT(ADDRESS(9,22+COLUMNS($Q11:R11),,,ROWS(R$4:R11)))</f>
        <v>0</v>
      </c>
      <c r="S11" s="50">
        <f ca="1">INDIRECT(ADDRESS(9,22+COLUMNS($Q11:S11),,,ROWS(S$4:S11)))</f>
        <v>274</v>
      </c>
      <c r="T11" s="47">
        <f ca="1">INDIRECT(ADDRESS(9,22+COLUMNS($Q11:T11),,,ROWS(T$4:T11)))</f>
        <v>15</v>
      </c>
      <c r="U11" s="49" t="str">
        <f ca="1">INDIRECT(ADDRESS(9,22+COLUMNS($Q11:U11),,,ROWS(U$4:U11)))</f>
        <v>3/19(5)</v>
      </c>
      <c r="V11" s="56">
        <f ca="1">INDIRECT(ADDRESS(9,22+COLUMNS($Q11:V11)+1,,,ROWS(V$4:V11)))</f>
        <v>18.266666666666666</v>
      </c>
      <c r="W11" s="51">
        <f ca="1">INDIRECT(ADDRESS(9,22+COLUMNS($Q11:W11)+2,,,ROWS(W$4:W11)))</f>
        <v>18.87</v>
      </c>
      <c r="X11" s="48">
        <f ca="1">INDIRECT(ADDRESS(9,22+COLUMNS($Q11:X11)+2,,,ROWS(X$4:X11)))</f>
        <v>5.81</v>
      </c>
      <c r="Y11" s="46">
        <f ca="1">INDIRECT(ADDRESS(9,22+COLUMNS($Q11:Y11)+2,,,ROWS(Y$4:Y11)))</f>
        <v>0</v>
      </c>
      <c r="Z11" s="49">
        <f ca="1">INDIRECT(ADDRESS(34,27,,,ROWS(Z$4:Z11)))</f>
        <v>0</v>
      </c>
      <c r="AA11" s="49">
        <f ca="1">INDIRECT(ADDRESS(34,28,,,ROWS(Z$4:Z11)))</f>
        <v>0</v>
      </c>
      <c r="AB11" s="36"/>
      <c r="AC11" s="108">
        <f ca="1">INDIRECT(ADDRESS(13,22+COLUMNS($AC11:AC11),,,ROWS(AC$4:AC11)))</f>
        <v>0</v>
      </c>
      <c r="AD11" s="108">
        <f ca="1">INDIRECT(ADDRESS(13,22+COLUMNS($AC11:AD11),,,ROWS(AD$4:AD11)))</f>
        <v>0</v>
      </c>
      <c r="AE11" s="108">
        <f ca="1">INDIRECT(ADDRESS(13,22+COLUMNS($AC11:AE11),,,ROWS(AE$4:AE11)))</f>
        <v>0</v>
      </c>
      <c r="AF11" s="29">
        <f t="shared" ca="1" si="0"/>
        <v>49.11</v>
      </c>
      <c r="AG11" s="29">
        <f t="shared" ca="1" si="1"/>
        <v>10.11</v>
      </c>
      <c r="AH11" s="29" t="str">
        <f t="shared" ca="1" si="2"/>
        <v/>
      </c>
      <c r="AI11" s="29">
        <f t="shared" ca="1" si="3"/>
        <v>0</v>
      </c>
      <c r="AJ11" s="29" t="str">
        <f t="shared" ca="1" si="4"/>
        <v/>
      </c>
      <c r="AK11" s="29">
        <f t="shared" ca="1" si="5"/>
        <v>7.11</v>
      </c>
      <c r="AL11" s="29">
        <f t="shared" ca="1" si="6"/>
        <v>11.11</v>
      </c>
      <c r="AM11" s="29">
        <f t="shared" ca="1" si="7"/>
        <v>10.11</v>
      </c>
      <c r="AN11" s="29">
        <f t="shared" ca="1" si="8"/>
        <v>24.11</v>
      </c>
    </row>
    <row r="12" spans="1:40" ht="17" customHeight="1">
      <c r="A12" s="44" t="str">
        <f>ROWS($A$4:$A12)&amp;"."</f>
        <v>9.</v>
      </c>
      <c r="B12" s="45" t="str">
        <f ca="1">INDIRECT(ADDRESS(1,1,,,ROWS($B$4:$B12)))</f>
        <v>STEPHEN CUMPER</v>
      </c>
      <c r="C12" s="46">
        <f ca="1">INDIRECT(ADDRESS(5,22+COLUMNS($C12:C12),,,ROWS(C$4:C12)))</f>
        <v>8</v>
      </c>
      <c r="D12" s="46">
        <f ca="1">INDIRECT(ADDRESS(5,22+COLUMNS($C12:D12),,,ROWS(D$4:D12)))</f>
        <v>2</v>
      </c>
      <c r="E12" s="46">
        <f ca="1">INDIRECT(ADDRESS(5,22+COLUMNS($C12:E12),,,ROWS(E$4:E12)))</f>
        <v>2</v>
      </c>
      <c r="F12" s="47">
        <f ca="1">INDIRECT(ADDRESS(5,22+COLUMNS($C12:F12),,,ROWS(F$4:F12)))</f>
        <v>20</v>
      </c>
      <c r="G12" s="46" t="str">
        <f ca="1">INDIRECT(ADDRESS(5,22+COLUMNS($C12:G12),,,ROWS(G$4:G12)))</f>
        <v>17*(0)</v>
      </c>
      <c r="H12" s="56" t="str">
        <f ca="1">INDIRECT(ADDRESS(5,22+COLUMNS($C12:H12)+1,,,ROWS(H$4:H12)))</f>
        <v>-</v>
      </c>
      <c r="I12" s="48" t="str">
        <f ca="1">INDIRECT(ADDRESS(5,22+COLUMNS($C12:I12)+2,,,ROWS(I$4:I12)))</f>
        <v>-</v>
      </c>
      <c r="J12" s="46">
        <f ca="1">INDIRECT(ADDRESS(5,22+COLUMNS($C12:J12)+2,,,ROWS(J$4:J12)))</f>
        <v>0</v>
      </c>
      <c r="K12" s="46">
        <f ca="1">INDIRECT(ADDRESS(5,22+COLUMNS($C12:K12)+2,,,ROWS(K$4:K12)))</f>
        <v>0</v>
      </c>
      <c r="L12" s="46">
        <f ca="1">INDIRECT(ADDRESS(5,22+COLUMNS($C12:L12)+2,,,ROWS(L$4:L12)))</f>
        <v>0</v>
      </c>
      <c r="M12" s="46">
        <f ca="1">INDIRECT(ADDRESS(5,22+COLUMNS($C12:M12)+2,,,ROWS(M$4:M12)))</f>
        <v>0</v>
      </c>
      <c r="N12" s="108">
        <f ca="1">INDIRECT(ADDRESS(33,27,,,ROWS(N$4:N12)))</f>
        <v>0</v>
      </c>
      <c r="O12" s="108">
        <f ca="1">INDIRECT(ADDRESS(33,28,,,ROWS(N$4:N12)))</f>
        <v>0</v>
      </c>
      <c r="P12" s="36"/>
      <c r="Q12" s="49">
        <f ca="1">INDIRECT(ADDRESS(9,22+COLUMNS($Q12:Q12),,,ROWS(Q$4:Q12)))</f>
        <v>28</v>
      </c>
      <c r="R12" s="50">
        <f ca="1">INDIRECT(ADDRESS(9,22+COLUMNS($Q12:R12),,,ROWS(R$4:R12)))</f>
        <v>0</v>
      </c>
      <c r="S12" s="50">
        <f ca="1">INDIRECT(ADDRESS(9,22+COLUMNS($Q12:S12),,,ROWS(S$4:S12)))</f>
        <v>155</v>
      </c>
      <c r="T12" s="47">
        <f ca="1">INDIRECT(ADDRESS(9,22+COLUMNS($Q12:T12),,,ROWS(T$4:T12)))</f>
        <v>9</v>
      </c>
      <c r="U12" s="49" t="str">
        <f ca="1">INDIRECT(ADDRESS(9,22+COLUMNS($Q12:U12),,,ROWS(U$4:U12)))</f>
        <v>3/16(5)</v>
      </c>
      <c r="V12" s="56">
        <f ca="1">INDIRECT(ADDRESS(9,22+COLUMNS($Q12:V12)+1,,,ROWS(V$4:V12)))</f>
        <v>17.222222222222221</v>
      </c>
      <c r="W12" s="51">
        <f ca="1">INDIRECT(ADDRESS(9,22+COLUMNS($Q12:W12)+2,,,ROWS(W$4:W12)))</f>
        <v>18.670000000000002</v>
      </c>
      <c r="X12" s="48">
        <f ca="1">INDIRECT(ADDRESS(9,22+COLUMNS($Q12:X12)+2,,,ROWS(X$4:X12)))</f>
        <v>5.54</v>
      </c>
      <c r="Y12" s="46">
        <f ca="1">INDIRECT(ADDRESS(9,22+COLUMNS($Q12:Y12)+2,,,ROWS(Y$4:Y12)))</f>
        <v>0</v>
      </c>
      <c r="Z12" s="49">
        <f ca="1">INDIRECT(ADDRESS(34,27,,,ROWS(Z$4:Z12)))</f>
        <v>0</v>
      </c>
      <c r="AA12" s="49">
        <f ca="1">INDIRECT(ADDRESS(34,28,,,ROWS(Z$4:Z12)))</f>
        <v>0</v>
      </c>
      <c r="AB12" s="36"/>
      <c r="AC12" s="108">
        <f ca="1">INDIRECT(ADDRESS(13,22+COLUMNS($AC12:AC12),,,ROWS(AC$4:AC12)))</f>
        <v>0</v>
      </c>
      <c r="AD12" s="108">
        <f ca="1">INDIRECT(ADDRESS(13,22+COLUMNS($AC12:AD12),,,ROWS(AD$4:AD12)))</f>
        <v>0</v>
      </c>
      <c r="AE12" s="108">
        <f ca="1">INDIRECT(ADDRESS(13,22+COLUMNS($AC12:AE12),,,ROWS(AE$4:AE12)))</f>
        <v>0</v>
      </c>
      <c r="AF12" s="29">
        <f t="shared" ca="1" si="0"/>
        <v>51.12</v>
      </c>
      <c r="AG12" s="29" t="str">
        <f t="shared" ca="1" si="1"/>
        <v/>
      </c>
      <c r="AH12" s="29" t="str">
        <f t="shared" ca="1" si="2"/>
        <v/>
      </c>
      <c r="AI12" s="29">
        <f t="shared" ca="1" si="3"/>
        <v>0</v>
      </c>
      <c r="AJ12" s="29" t="str">
        <f t="shared" ca="1" si="4"/>
        <v/>
      </c>
      <c r="AK12" s="29">
        <f t="shared" ca="1" si="5"/>
        <v>16.12</v>
      </c>
      <c r="AL12" s="29">
        <f t="shared" ca="1" si="6"/>
        <v>9.1199999999999992</v>
      </c>
      <c r="AM12" s="29">
        <f t="shared" ca="1" si="7"/>
        <v>8.1199999999999992</v>
      </c>
      <c r="AN12" s="29">
        <f t="shared" ca="1" si="8"/>
        <v>19.12</v>
      </c>
    </row>
    <row r="13" spans="1:40" ht="17" customHeight="1">
      <c r="A13" s="44" t="str">
        <f>ROWS($A$4:$A13)&amp;"."</f>
        <v>10.</v>
      </c>
      <c r="B13" s="45" t="str">
        <f ca="1">INDIRECT(ADDRESS(1,1,,,ROWS($B$4:$B13)))</f>
        <v>MARK ENGLISH</v>
      </c>
      <c r="C13" s="46">
        <f ca="1">INDIRECT(ADDRESS(5,22+COLUMNS($C13:C13),,,ROWS(C$4:C13)))</f>
        <v>6</v>
      </c>
      <c r="D13" s="46">
        <f ca="1">INDIRECT(ADDRESS(5,22+COLUMNS($C13:D13),,,ROWS(D$4:D13)))</f>
        <v>6</v>
      </c>
      <c r="E13" s="46">
        <f ca="1">INDIRECT(ADDRESS(5,22+COLUMNS($C13:E13),,,ROWS(E$4:E13)))</f>
        <v>1</v>
      </c>
      <c r="F13" s="47">
        <f ca="1">INDIRECT(ADDRESS(5,22+COLUMNS($C13:F13),,,ROWS(F$4:F13)))</f>
        <v>188</v>
      </c>
      <c r="G13" s="46" t="str">
        <f ca="1">INDIRECT(ADDRESS(5,22+COLUMNS($C13:G13),,,ROWS(G$4:G13)))</f>
        <v>69(0)</v>
      </c>
      <c r="H13" s="56">
        <f ca="1">INDIRECT(ADDRESS(5,22+COLUMNS($C13:H13)+1,,,ROWS(H$4:H13)))</f>
        <v>37.6</v>
      </c>
      <c r="I13" s="48" t="str">
        <f ca="1">INDIRECT(ADDRESS(5,22+COLUMNS($C13:I13)+2,,,ROWS(I$4:I13)))</f>
        <v>-</v>
      </c>
      <c r="J13" s="46">
        <f ca="1">INDIRECT(ADDRESS(5,22+COLUMNS($C13:J13)+2,,,ROWS(J$4:J13)))</f>
        <v>0</v>
      </c>
      <c r="K13" s="46">
        <f ca="1">INDIRECT(ADDRESS(5,22+COLUMNS($C13:K13)+2,,,ROWS(K$4:K13)))</f>
        <v>0</v>
      </c>
      <c r="L13" s="46">
        <f ca="1">INDIRECT(ADDRESS(5,22+COLUMNS($C13:L13)+2,,,ROWS(L$4:L13)))</f>
        <v>1</v>
      </c>
      <c r="M13" s="46">
        <f ca="1">INDIRECT(ADDRESS(5,22+COLUMNS($C13:M13)+2,,,ROWS(M$4:M13)))</f>
        <v>0</v>
      </c>
      <c r="N13" s="108">
        <f ca="1">INDIRECT(ADDRESS(33,27,,,ROWS(N$4:N13)))</f>
        <v>1</v>
      </c>
      <c r="O13" s="108">
        <f ca="1">INDIRECT(ADDRESS(33,28,,,ROWS(N$4:N13)))</f>
        <v>0</v>
      </c>
      <c r="P13" s="36"/>
      <c r="Q13" s="49" t="str">
        <f ca="1">INDIRECT(ADDRESS(9,22+COLUMNS($Q13:Q13),,,ROWS(Q$4:Q13)))</f>
        <v>-</v>
      </c>
      <c r="R13" s="50" t="str">
        <f ca="1">INDIRECT(ADDRESS(9,22+COLUMNS($Q13:R13),,,ROWS(R$4:R13)))</f>
        <v>-</v>
      </c>
      <c r="S13" s="50" t="str">
        <f ca="1">INDIRECT(ADDRESS(9,22+COLUMNS($Q13:S13),,,ROWS(S$4:S13)))</f>
        <v>-</v>
      </c>
      <c r="T13" s="47" t="str">
        <f ca="1">INDIRECT(ADDRESS(9,22+COLUMNS($Q13:T13),,,ROWS(T$4:T13)))</f>
        <v>-</v>
      </c>
      <c r="U13" s="49" t="str">
        <f ca="1">INDIRECT(ADDRESS(9,22+COLUMNS($Q13:U13),,,ROWS(U$4:U13)))</f>
        <v>-</v>
      </c>
      <c r="V13" s="56" t="str">
        <f ca="1">INDIRECT(ADDRESS(9,22+COLUMNS($Q13:V13)+1,,,ROWS(V$4:V13)))</f>
        <v>-</v>
      </c>
      <c r="W13" s="51" t="str">
        <f ca="1">INDIRECT(ADDRESS(9,22+COLUMNS($Q13:W13)+2,,,ROWS(W$4:W13)))</f>
        <v>-</v>
      </c>
      <c r="X13" s="48" t="str">
        <f ca="1">INDIRECT(ADDRESS(9,22+COLUMNS($Q13:X13)+2,,,ROWS(X$4:X13)))</f>
        <v>-</v>
      </c>
      <c r="Y13" s="46">
        <f ca="1">INDIRECT(ADDRESS(9,22+COLUMNS($Q13:Y13)+2,,,ROWS(Y$4:Y13)))</f>
        <v>0</v>
      </c>
      <c r="Z13" s="49">
        <f ca="1">INDIRECT(ADDRESS(34,27,,,ROWS(Z$4:Z13)))</f>
        <v>0</v>
      </c>
      <c r="AA13" s="49">
        <f ca="1">INDIRECT(ADDRESS(34,28,,,ROWS(Z$4:Z13)))</f>
        <v>0</v>
      </c>
      <c r="AB13" s="36"/>
      <c r="AC13" s="108">
        <f ca="1">INDIRECT(ADDRESS(13,22+COLUMNS($AC13:AC13),,,ROWS(AC$4:AC13)))</f>
        <v>0</v>
      </c>
      <c r="AD13" s="108">
        <f ca="1">INDIRECT(ADDRESS(13,22+COLUMNS($AC13:AD13),,,ROWS(AD$4:AD13)))</f>
        <v>0</v>
      </c>
      <c r="AE13" s="108">
        <f ca="1">INDIRECT(ADDRESS(13,22+COLUMNS($AC13:AE13),,,ROWS(AE$4:AE13)))</f>
        <v>0</v>
      </c>
      <c r="AF13" s="29">
        <f t="shared" ca="1" si="0"/>
        <v>10.130000000000001</v>
      </c>
      <c r="AG13" s="29">
        <f t="shared" ca="1" si="1"/>
        <v>5.13</v>
      </c>
      <c r="AH13" s="29" t="str">
        <f t="shared" ca="1" si="2"/>
        <v/>
      </c>
      <c r="AI13" s="29">
        <f t="shared" ca="1" si="3"/>
        <v>0</v>
      </c>
      <c r="AJ13" s="29" t="str">
        <f t="shared" ca="1" si="4"/>
        <v/>
      </c>
      <c r="AK13" s="29" t="str">
        <f t="shared" ca="1" si="5"/>
        <v/>
      </c>
      <c r="AL13" s="29" t="str">
        <f t="shared" ca="1" si="6"/>
        <v/>
      </c>
      <c r="AM13" s="29" t="str">
        <f t="shared" ca="1" si="7"/>
        <v/>
      </c>
      <c r="AN13" s="29" t="str">
        <f t="shared" ca="1" si="8"/>
        <v/>
      </c>
    </row>
    <row r="14" spans="1:40" ht="17" customHeight="1">
      <c r="A14" s="44" t="str">
        <f>ROWS($A$4:$A14)&amp;"."</f>
        <v>11.</v>
      </c>
      <c r="B14" s="45" t="str">
        <f ca="1">INDIRECT(ADDRESS(1,1,,,ROWS($B$4:$B14)))</f>
        <v>PADDY ENGLISH</v>
      </c>
      <c r="C14" s="46">
        <f ca="1">INDIRECT(ADDRESS(5,22+COLUMNS($C14:C14),,,ROWS(C$4:C14)))</f>
        <v>8</v>
      </c>
      <c r="D14" s="46">
        <f ca="1">INDIRECT(ADDRESS(5,22+COLUMNS($C14:D14),,,ROWS(D$4:D14)))</f>
        <v>8</v>
      </c>
      <c r="E14" s="46">
        <f ca="1">INDIRECT(ADDRESS(5,22+COLUMNS($C14:E14),,,ROWS(E$4:E14)))</f>
        <v>2</v>
      </c>
      <c r="F14" s="47">
        <f ca="1">INDIRECT(ADDRESS(5,22+COLUMNS($C14:F14),,,ROWS(F$4:F14)))</f>
        <v>84</v>
      </c>
      <c r="G14" s="46" t="str">
        <f ca="1">INDIRECT(ADDRESS(5,22+COLUMNS($C14:G14),,,ROWS(G$4:G14)))</f>
        <v>38(0)</v>
      </c>
      <c r="H14" s="56">
        <f ca="1">INDIRECT(ADDRESS(5,22+COLUMNS($C14:H14)+1,,,ROWS(H$4:H14)))</f>
        <v>14</v>
      </c>
      <c r="I14" s="48" t="str">
        <f ca="1">INDIRECT(ADDRESS(5,22+COLUMNS($C14:I14)+2,,,ROWS(I$4:I14)))</f>
        <v>-</v>
      </c>
      <c r="J14" s="46">
        <f ca="1">INDIRECT(ADDRESS(5,22+COLUMNS($C14:J14)+2,,,ROWS(J$4:J14)))</f>
        <v>0</v>
      </c>
      <c r="K14" s="46">
        <f ca="1">INDIRECT(ADDRESS(5,22+COLUMNS($C14:K14)+2,,,ROWS(K$4:K14)))</f>
        <v>0</v>
      </c>
      <c r="L14" s="46">
        <f ca="1">INDIRECT(ADDRESS(5,22+COLUMNS($C14:L14)+2,,,ROWS(L$4:L14)))</f>
        <v>0</v>
      </c>
      <c r="M14" s="46">
        <f ca="1">INDIRECT(ADDRESS(5,22+COLUMNS($C14:M14)+2,,,ROWS(M$4:M14)))</f>
        <v>0</v>
      </c>
      <c r="N14" s="108">
        <f ca="1">INDIRECT(ADDRESS(33,27,,,ROWS(N$4:N14)))</f>
        <v>1</v>
      </c>
      <c r="O14" s="108">
        <f ca="1">INDIRECT(ADDRESS(33,28,,,ROWS(N$4:N14)))</f>
        <v>0</v>
      </c>
      <c r="P14" s="36"/>
      <c r="Q14" s="49">
        <f ca="1">INDIRECT(ADDRESS(9,22+COLUMNS($Q14:Q14),,,ROWS(Q$4:Q14)))</f>
        <v>11.1</v>
      </c>
      <c r="R14" s="50">
        <f ca="1">INDIRECT(ADDRESS(9,22+COLUMNS($Q14:R14),,,ROWS(R$4:R14)))</f>
        <v>1</v>
      </c>
      <c r="S14" s="50">
        <f ca="1">INDIRECT(ADDRESS(9,22+COLUMNS($Q14:S14),,,ROWS(S$4:S14)))</f>
        <v>50</v>
      </c>
      <c r="T14" s="47">
        <f ca="1">INDIRECT(ADDRESS(9,22+COLUMNS($Q14:T14),,,ROWS(T$4:T14)))</f>
        <v>5</v>
      </c>
      <c r="U14" s="49" t="str">
        <f ca="1">INDIRECT(ADDRESS(9,22+COLUMNS($Q14:U14),,,ROWS(U$4:U14)))</f>
        <v>2/10(3.1)</v>
      </c>
      <c r="V14" s="56">
        <f ca="1">INDIRECT(ADDRESS(9,22+COLUMNS($Q14:V14)+1,,,ROWS(V$4:V14)))</f>
        <v>10</v>
      </c>
      <c r="W14" s="51">
        <f ca="1">INDIRECT(ADDRESS(9,22+COLUMNS($Q14:W14)+2,,,ROWS(W$4:W14)))</f>
        <v>13.4</v>
      </c>
      <c r="X14" s="48">
        <f ca="1">INDIRECT(ADDRESS(9,22+COLUMNS($Q14:X14)+2,,,ROWS(X$4:X14)))</f>
        <v>4.4800000000000004</v>
      </c>
      <c r="Y14" s="46">
        <f ca="1">INDIRECT(ADDRESS(9,22+COLUMNS($Q14:Y14)+2,,,ROWS(Y$4:Y14)))</f>
        <v>0</v>
      </c>
      <c r="Z14" s="49">
        <f ca="1">INDIRECT(ADDRESS(34,27,,,ROWS(Z$4:Z14)))</f>
        <v>0</v>
      </c>
      <c r="AA14" s="49">
        <f ca="1">INDIRECT(ADDRESS(34,28,,,ROWS(Z$4:Z14)))</f>
        <v>0</v>
      </c>
      <c r="AB14" s="36"/>
      <c r="AC14" s="108">
        <f ca="1">INDIRECT(ADDRESS(13,22+COLUMNS($AC14:AC14),,,ROWS(AC$4:AC14)))</f>
        <v>0</v>
      </c>
      <c r="AD14" s="108">
        <f ca="1">INDIRECT(ADDRESS(13,22+COLUMNS($AC14:AD14),,,ROWS(AD$4:AD14)))</f>
        <v>0</v>
      </c>
      <c r="AE14" s="108">
        <f ca="1">INDIRECT(ADDRESS(13,22+COLUMNS($AC14:AE14),,,ROWS(AE$4:AE14)))</f>
        <v>0</v>
      </c>
      <c r="AF14" s="29">
        <f t="shared" ca="1" si="0"/>
        <v>25.14</v>
      </c>
      <c r="AG14" s="29">
        <f t="shared" ca="1" si="1"/>
        <v>30.14</v>
      </c>
      <c r="AH14" s="29" t="str">
        <f t="shared" ca="1" si="2"/>
        <v/>
      </c>
      <c r="AI14" s="29">
        <f t="shared" ca="1" si="3"/>
        <v>0</v>
      </c>
      <c r="AJ14" s="29" t="str">
        <f t="shared" ca="1" si="4"/>
        <v/>
      </c>
      <c r="AK14" s="29">
        <f t="shared" ca="1" si="5"/>
        <v>23.14</v>
      </c>
      <c r="AL14" s="29">
        <f t="shared" ca="1" si="6"/>
        <v>3.14</v>
      </c>
      <c r="AM14" s="29">
        <f t="shared" ca="1" si="7"/>
        <v>6.14</v>
      </c>
      <c r="AN14" s="29">
        <f t="shared" ca="1" si="8"/>
        <v>3.14</v>
      </c>
    </row>
    <row r="15" spans="1:40" ht="17" customHeight="1">
      <c r="A15" s="44" t="str">
        <f>ROWS($A$4:$A15)&amp;"."</f>
        <v>12.</v>
      </c>
      <c r="B15" s="45" t="str">
        <f ca="1">INDIRECT(ADDRESS(1,1,,,ROWS($B$4:$B15)))</f>
        <v>BEN ESCOTT</v>
      </c>
      <c r="C15" s="46">
        <f ca="1">INDIRECT(ADDRESS(5,22+COLUMNS($C15:C15),,,ROWS(C$4:C15)))</f>
        <v>15</v>
      </c>
      <c r="D15" s="46">
        <f ca="1">INDIRECT(ADDRESS(5,22+COLUMNS($C15:D15),,,ROWS(D$4:D15)))</f>
        <v>11</v>
      </c>
      <c r="E15" s="46">
        <f ca="1">INDIRECT(ADDRESS(5,22+COLUMNS($C15:E15),,,ROWS(E$4:E15)))</f>
        <v>3</v>
      </c>
      <c r="F15" s="47">
        <f ca="1">INDIRECT(ADDRESS(5,22+COLUMNS($C15:F15),,,ROWS(F$4:F15)))</f>
        <v>67</v>
      </c>
      <c r="G15" s="46" t="str">
        <f ca="1">INDIRECT(ADDRESS(5,22+COLUMNS($C15:G15),,,ROWS(G$4:G15)))</f>
        <v>14(0)</v>
      </c>
      <c r="H15" s="56">
        <f ca="1">INDIRECT(ADDRESS(5,22+COLUMNS($C15:H15)+1,,,ROWS(H$4:H15)))</f>
        <v>8.375</v>
      </c>
      <c r="I15" s="48" t="str">
        <f ca="1">INDIRECT(ADDRESS(5,22+COLUMNS($C15:I15)+2,,,ROWS(I$4:I15)))</f>
        <v>-</v>
      </c>
      <c r="J15" s="46">
        <f ca="1">INDIRECT(ADDRESS(5,22+COLUMNS($C15:J15)+2,,,ROWS(J$4:J15)))</f>
        <v>0</v>
      </c>
      <c r="K15" s="46">
        <f ca="1">INDIRECT(ADDRESS(5,22+COLUMNS($C15:K15)+2,,,ROWS(K$4:K15)))</f>
        <v>0</v>
      </c>
      <c r="L15" s="46">
        <f ca="1">INDIRECT(ADDRESS(5,22+COLUMNS($C15:L15)+2,,,ROWS(L$4:L15)))</f>
        <v>0</v>
      </c>
      <c r="M15" s="46">
        <f ca="1">INDIRECT(ADDRESS(5,22+COLUMNS($C15:M15)+2,,,ROWS(M$4:M15)))</f>
        <v>0</v>
      </c>
      <c r="N15" s="108">
        <f ca="1">INDIRECT(ADDRESS(33,27,,,ROWS(N$4:N15)))</f>
        <v>1</v>
      </c>
      <c r="O15" s="108">
        <f ca="1">INDIRECT(ADDRESS(33,28,,,ROWS(N$4:N15)))</f>
        <v>0</v>
      </c>
      <c r="P15" s="36"/>
      <c r="Q15" s="49">
        <f ca="1">INDIRECT(ADDRESS(9,22+COLUMNS($Q15:Q15),,,ROWS(Q$4:Q15)))</f>
        <v>53</v>
      </c>
      <c r="R15" s="50">
        <f ca="1">INDIRECT(ADDRESS(9,22+COLUMNS($Q15:R15),,,ROWS(R$4:R15)))</f>
        <v>2</v>
      </c>
      <c r="S15" s="50">
        <f ca="1">INDIRECT(ADDRESS(9,22+COLUMNS($Q15:S15),,,ROWS(S$4:S15)))</f>
        <v>305</v>
      </c>
      <c r="T15" s="47">
        <f ca="1">INDIRECT(ADDRESS(9,22+COLUMNS($Q15:T15),,,ROWS(T$4:T15)))</f>
        <v>14</v>
      </c>
      <c r="U15" s="49" t="str">
        <f ca="1">INDIRECT(ADDRESS(9,22+COLUMNS($Q15:U15),,,ROWS(U$4:U15)))</f>
        <v>3/15(6)</v>
      </c>
      <c r="V15" s="56">
        <f ca="1">INDIRECT(ADDRESS(9,22+COLUMNS($Q15:V15)+1,,,ROWS(V$4:V15)))</f>
        <v>21.785714285714285</v>
      </c>
      <c r="W15" s="51">
        <f ca="1">INDIRECT(ADDRESS(9,22+COLUMNS($Q15:W15)+2,,,ROWS(W$4:W15)))</f>
        <v>22.71</v>
      </c>
      <c r="X15" s="48">
        <f ca="1">INDIRECT(ADDRESS(9,22+COLUMNS($Q15:X15)+2,,,ROWS(X$4:X15)))</f>
        <v>5.75</v>
      </c>
      <c r="Y15" s="46">
        <f ca="1">INDIRECT(ADDRESS(9,22+COLUMNS($Q15:Y15)+2,,,ROWS(Y$4:Y15)))</f>
        <v>0</v>
      </c>
      <c r="Z15" s="49">
        <f ca="1">INDIRECT(ADDRESS(34,27,,,ROWS(Z$4:Z15)))</f>
        <v>0</v>
      </c>
      <c r="AA15" s="49">
        <f ca="1">INDIRECT(ADDRESS(34,28,,,ROWS(Z$4:Z15)))</f>
        <v>0</v>
      </c>
      <c r="AB15" s="36"/>
      <c r="AC15" s="108">
        <f ca="1">INDIRECT(ADDRESS(13,22+COLUMNS($AC15:AC15),,,ROWS(AC$4:AC15)))</f>
        <v>0</v>
      </c>
      <c r="AD15" s="108">
        <f ca="1">INDIRECT(ADDRESS(13,22+COLUMNS($AC15:AD15),,,ROWS(AD$4:AD15)))</f>
        <v>0</v>
      </c>
      <c r="AE15" s="108">
        <f ca="1">INDIRECT(ADDRESS(13,22+COLUMNS($AC15:AE15),,,ROWS(AE$4:AE15)))</f>
        <v>0</v>
      </c>
      <c r="AF15" s="29">
        <f t="shared" ca="1" si="0"/>
        <v>30.15</v>
      </c>
      <c r="AG15" s="29">
        <f t="shared" ca="1" si="1"/>
        <v>42.15</v>
      </c>
      <c r="AH15" s="29" t="str">
        <f t="shared" ca="1" si="2"/>
        <v/>
      </c>
      <c r="AI15" s="29">
        <f t="shared" ca="1" si="3"/>
        <v>0</v>
      </c>
      <c r="AJ15" s="29" t="str">
        <f t="shared" ca="1" si="4"/>
        <v/>
      </c>
      <c r="AK15" s="29">
        <f t="shared" ca="1" si="5"/>
        <v>9.15</v>
      </c>
      <c r="AL15" s="29">
        <f t="shared" ca="1" si="6"/>
        <v>19.149999999999999</v>
      </c>
      <c r="AM15" s="29">
        <f t="shared" ca="1" si="7"/>
        <v>17.149999999999999</v>
      </c>
      <c r="AN15" s="29">
        <f t="shared" ca="1" si="8"/>
        <v>23.15</v>
      </c>
    </row>
    <row r="16" spans="1:40" ht="17" customHeight="1">
      <c r="A16" s="44" t="str">
        <f>ROWS($A$4:$A16)&amp;"."</f>
        <v>13.</v>
      </c>
      <c r="B16" s="45" t="str">
        <f ca="1">INDIRECT(ADDRESS(1,1,,,ROWS($B$4:$B16)))</f>
        <v>CHRIS ESCOTT</v>
      </c>
      <c r="C16" s="46">
        <f ca="1">INDIRECT(ADDRESS(5,22+COLUMNS($C16:C16),,,ROWS(C$4:C16)))</f>
        <v>2</v>
      </c>
      <c r="D16" s="46">
        <f ca="1">INDIRECT(ADDRESS(5,22+COLUMNS($C16:D16),,,ROWS(D$4:D16)))</f>
        <v>2</v>
      </c>
      <c r="E16" s="46">
        <f ca="1">INDIRECT(ADDRESS(5,22+COLUMNS($C16:E16),,,ROWS(E$4:E16)))</f>
        <v>1</v>
      </c>
      <c r="F16" s="47">
        <f ca="1">INDIRECT(ADDRESS(5,22+COLUMNS($C16:F16),,,ROWS(F$4:F16)))</f>
        <v>40</v>
      </c>
      <c r="G16" s="46" t="str">
        <f ca="1">INDIRECT(ADDRESS(5,22+COLUMNS($C16:G16),,,ROWS(G$4:G16)))</f>
        <v>29*(0)</v>
      </c>
      <c r="H16" s="56">
        <f ca="1">INDIRECT(ADDRESS(5,22+COLUMNS($C16:H16)+1,,,ROWS(H$4:H16)))</f>
        <v>40</v>
      </c>
      <c r="I16" s="48" t="str">
        <f ca="1">INDIRECT(ADDRESS(5,22+COLUMNS($C16:I16)+2,,,ROWS(I$4:I16)))</f>
        <v>-</v>
      </c>
      <c r="J16" s="46">
        <f ca="1">INDIRECT(ADDRESS(5,22+COLUMNS($C16:J16)+2,,,ROWS(J$4:J16)))</f>
        <v>0</v>
      </c>
      <c r="K16" s="46">
        <f ca="1">INDIRECT(ADDRESS(5,22+COLUMNS($C16:K16)+2,,,ROWS(K$4:K16)))</f>
        <v>0</v>
      </c>
      <c r="L16" s="46">
        <f ca="1">INDIRECT(ADDRESS(5,22+COLUMNS($C16:L16)+2,,,ROWS(L$4:L16)))</f>
        <v>0</v>
      </c>
      <c r="M16" s="46">
        <f ca="1">INDIRECT(ADDRESS(5,22+COLUMNS($C16:M16)+2,,,ROWS(M$4:M16)))</f>
        <v>0</v>
      </c>
      <c r="N16" s="108">
        <f ca="1">INDIRECT(ADDRESS(33,27,,,ROWS(N$4:N16)))</f>
        <v>0</v>
      </c>
      <c r="O16" s="108">
        <f ca="1">INDIRECT(ADDRESS(33,28,,,ROWS(N$4:N16)))</f>
        <v>0</v>
      </c>
      <c r="P16" s="36"/>
      <c r="Q16" s="49">
        <f ca="1">INDIRECT(ADDRESS(9,22+COLUMNS($Q16:Q16),,,ROWS(Q$4:Q16)))</f>
        <v>6.5</v>
      </c>
      <c r="R16" s="50">
        <f ca="1">INDIRECT(ADDRESS(9,22+COLUMNS($Q16:R16),,,ROWS(R$4:R16)))</f>
        <v>0</v>
      </c>
      <c r="S16" s="50">
        <f ca="1">INDIRECT(ADDRESS(9,22+COLUMNS($Q16:S16),,,ROWS(S$4:S16)))</f>
        <v>90</v>
      </c>
      <c r="T16" s="47">
        <f ca="1">INDIRECT(ADDRESS(9,22+COLUMNS($Q16:T16),,,ROWS(T$4:T16)))</f>
        <v>1</v>
      </c>
      <c r="U16" s="49" t="str">
        <f ca="1">INDIRECT(ADDRESS(9,22+COLUMNS($Q16:U16),,,ROWS(U$4:U16)))</f>
        <v>1/53(2.5)</v>
      </c>
      <c r="V16" s="56">
        <f ca="1">INDIRECT(ADDRESS(9,22+COLUMNS($Q16:V16)+1,,,ROWS(V$4:V16)))</f>
        <v>90</v>
      </c>
      <c r="W16" s="51">
        <f ca="1">INDIRECT(ADDRESS(9,22+COLUMNS($Q16:W16)+2,,,ROWS(W$4:W16)))</f>
        <v>41</v>
      </c>
      <c r="X16" s="48">
        <f ca="1">INDIRECT(ADDRESS(9,22+COLUMNS($Q16:X16)+2,,,ROWS(X$4:X16)))</f>
        <v>13.17</v>
      </c>
      <c r="Y16" s="46">
        <f ca="1">INDIRECT(ADDRESS(9,22+COLUMNS($Q16:Y16)+2,,,ROWS(Y$4:Y16)))</f>
        <v>0</v>
      </c>
      <c r="Z16" s="49">
        <f ca="1">INDIRECT(ADDRESS(34,27,,,ROWS(Z$4:Z16)))</f>
        <v>0</v>
      </c>
      <c r="AA16" s="49">
        <f ca="1">INDIRECT(ADDRESS(34,28,,,ROWS(Z$4:Z16)))</f>
        <v>0</v>
      </c>
      <c r="AB16" s="36"/>
      <c r="AC16" s="108">
        <f ca="1">INDIRECT(ADDRESS(13,22+COLUMNS($AC16:AC16),,,ROWS(AC$4:AC16)))</f>
        <v>0</v>
      </c>
      <c r="AD16" s="108">
        <f ca="1">INDIRECT(ADDRESS(13,22+COLUMNS($AC16:AD16),,,ROWS(AD$4:AD16)))</f>
        <v>0</v>
      </c>
      <c r="AE16" s="108">
        <f ca="1">INDIRECT(ADDRESS(13,22+COLUMNS($AC16:AE16),,,ROWS(AE$4:AE16)))</f>
        <v>0</v>
      </c>
      <c r="AF16" s="29">
        <f t="shared" ca="1" si="0"/>
        <v>43.16</v>
      </c>
      <c r="AG16" s="29">
        <f t="shared" ca="1" si="1"/>
        <v>3.16</v>
      </c>
      <c r="AH16" s="29" t="str">
        <f t="shared" ca="1" si="2"/>
        <v/>
      </c>
      <c r="AI16" s="29">
        <f t="shared" ca="1" si="3"/>
        <v>0</v>
      </c>
      <c r="AJ16" s="29" t="str">
        <f t="shared" ca="1" si="4"/>
        <v/>
      </c>
      <c r="AK16" s="29">
        <f t="shared" ca="1" si="5"/>
        <v>37.159999999999997</v>
      </c>
      <c r="AL16" s="29">
        <f t="shared" ca="1" si="6"/>
        <v>39.159999999999997</v>
      </c>
      <c r="AM16" s="29">
        <f t="shared" ca="1" si="7"/>
        <v>39.159999999999997</v>
      </c>
      <c r="AN16" s="29">
        <f t="shared" ca="1" si="8"/>
        <v>42.16</v>
      </c>
    </row>
    <row r="17" spans="1:40" ht="17" customHeight="1">
      <c r="A17" s="44" t="str">
        <f>ROWS($A$4:$A17)&amp;"."</f>
        <v>14.</v>
      </c>
      <c r="B17" s="45" t="str">
        <f ca="1">INDIRECT(ADDRESS(1,1,,,ROWS($B$4:$B17)))</f>
        <v>MAX ESCOTT</v>
      </c>
      <c r="C17" s="46">
        <f ca="1">INDIRECT(ADDRESS(5,22+COLUMNS($C17:C17),,,ROWS(C$4:C17)))</f>
        <v>9</v>
      </c>
      <c r="D17" s="46">
        <f ca="1">INDIRECT(ADDRESS(5,22+COLUMNS($C17:D17),,,ROWS(D$4:D17)))</f>
        <v>6</v>
      </c>
      <c r="E17" s="46">
        <f ca="1">INDIRECT(ADDRESS(5,22+COLUMNS($C17:E17),,,ROWS(E$4:E17)))</f>
        <v>2</v>
      </c>
      <c r="F17" s="47">
        <f ca="1">INDIRECT(ADDRESS(5,22+COLUMNS($C17:F17),,,ROWS(F$4:F17)))</f>
        <v>9</v>
      </c>
      <c r="G17" s="46" t="str">
        <f ca="1">INDIRECT(ADDRESS(5,22+COLUMNS($C17:G17),,,ROWS(G$4:G17)))</f>
        <v>4*(0)</v>
      </c>
      <c r="H17" s="56">
        <f ca="1">INDIRECT(ADDRESS(5,22+COLUMNS($C17:H17)+1,,,ROWS(H$4:H17)))</f>
        <v>2.25</v>
      </c>
      <c r="I17" s="48" t="str">
        <f ca="1">INDIRECT(ADDRESS(5,22+COLUMNS($C17:I17)+2,,,ROWS(I$4:I17)))</f>
        <v>-</v>
      </c>
      <c r="J17" s="46">
        <f ca="1">INDIRECT(ADDRESS(5,22+COLUMNS($C17:J17)+2,,,ROWS(J$4:J17)))</f>
        <v>0</v>
      </c>
      <c r="K17" s="46">
        <f ca="1">INDIRECT(ADDRESS(5,22+COLUMNS($C17:K17)+2,,,ROWS(K$4:K17)))</f>
        <v>0</v>
      </c>
      <c r="L17" s="46">
        <f ca="1">INDIRECT(ADDRESS(5,22+COLUMNS($C17:L17)+2,,,ROWS(L$4:L17)))</f>
        <v>0</v>
      </c>
      <c r="M17" s="46">
        <f ca="1">INDIRECT(ADDRESS(5,22+COLUMNS($C17:M17)+2,,,ROWS(M$4:M17)))</f>
        <v>0</v>
      </c>
      <c r="N17" s="108">
        <f ca="1">INDIRECT(ADDRESS(33,27,,,ROWS(N$4:N17)))</f>
        <v>3</v>
      </c>
      <c r="O17" s="108">
        <f ca="1">INDIRECT(ADDRESS(33,28,,,ROWS(N$4:N17)))</f>
        <v>0</v>
      </c>
      <c r="P17" s="36"/>
      <c r="Q17" s="49">
        <f ca="1">INDIRECT(ADDRESS(9,22+COLUMNS($Q17:Q17),,,ROWS(Q$4:Q17)))</f>
        <v>30.3</v>
      </c>
      <c r="R17" s="50">
        <f ca="1">INDIRECT(ADDRESS(9,22+COLUMNS($Q17:R17),,,ROWS(R$4:R17)))</f>
        <v>0</v>
      </c>
      <c r="S17" s="50">
        <f ca="1">INDIRECT(ADDRESS(9,22+COLUMNS($Q17:S17),,,ROWS(S$4:S17)))</f>
        <v>200</v>
      </c>
      <c r="T17" s="47">
        <f ca="1">INDIRECT(ADDRESS(9,22+COLUMNS($Q17:T17),,,ROWS(T$4:T17)))</f>
        <v>6</v>
      </c>
      <c r="U17" s="49" t="str">
        <f ca="1">INDIRECT(ADDRESS(9,22+COLUMNS($Q17:U17),,,ROWS(U$4:U17)))</f>
        <v>2/38(3.3)</v>
      </c>
      <c r="V17" s="56">
        <f ca="1">INDIRECT(ADDRESS(9,22+COLUMNS($Q17:V17)+1,,,ROWS(V$4:V17)))</f>
        <v>33.333333333333336</v>
      </c>
      <c r="W17" s="51">
        <f ca="1">INDIRECT(ADDRESS(9,22+COLUMNS($Q17:W17)+2,,,ROWS(W$4:W17)))</f>
        <v>30.5</v>
      </c>
      <c r="X17" s="48">
        <f ca="1">INDIRECT(ADDRESS(9,22+COLUMNS($Q17:X17)+2,,,ROWS(X$4:X17)))</f>
        <v>6.56</v>
      </c>
      <c r="Y17" s="46">
        <f ca="1">INDIRECT(ADDRESS(9,22+COLUMNS($Q17:Y17)+2,,,ROWS(Y$4:Y17)))</f>
        <v>0</v>
      </c>
      <c r="Z17" s="49">
        <f ca="1">INDIRECT(ADDRESS(34,27,,,ROWS(Z$4:Z17)))</f>
        <v>0</v>
      </c>
      <c r="AA17" s="49">
        <f ca="1">INDIRECT(ADDRESS(34,28,,,ROWS(Z$4:Z17)))</f>
        <v>0</v>
      </c>
      <c r="AB17" s="36"/>
      <c r="AC17" s="108">
        <f ca="1">INDIRECT(ADDRESS(13,22+COLUMNS($AC17:AC17),,,ROWS(AC$4:AC17)))</f>
        <v>0</v>
      </c>
      <c r="AD17" s="108">
        <f ca="1">INDIRECT(ADDRESS(13,22+COLUMNS($AC17:AD17),,,ROWS(AD$4:AD17)))</f>
        <v>0</v>
      </c>
      <c r="AE17" s="108">
        <f ca="1">INDIRECT(ADDRESS(13,22+COLUMNS($AC17:AE17),,,ROWS(AE$4:AE17)))</f>
        <v>0</v>
      </c>
      <c r="AF17" s="29">
        <f t="shared" ca="1" si="0"/>
        <v>55.17</v>
      </c>
      <c r="AG17" s="29">
        <f t="shared" ca="1" si="1"/>
        <v>56.17</v>
      </c>
      <c r="AH17" s="29" t="str">
        <f t="shared" ca="1" si="2"/>
        <v/>
      </c>
      <c r="AI17" s="29">
        <f t="shared" ca="1" si="3"/>
        <v>0</v>
      </c>
      <c r="AJ17" s="29" t="str">
        <f t="shared" ca="1" si="4"/>
        <v/>
      </c>
      <c r="AK17" s="29">
        <f t="shared" ca="1" si="5"/>
        <v>20.170000000000002</v>
      </c>
      <c r="AL17" s="29">
        <f t="shared" ca="1" si="6"/>
        <v>34.17</v>
      </c>
      <c r="AM17" s="29">
        <f t="shared" ca="1" si="7"/>
        <v>32.17</v>
      </c>
      <c r="AN17" s="29">
        <f t="shared" ca="1" si="8"/>
        <v>29.17</v>
      </c>
    </row>
    <row r="18" spans="1:40" ht="17" customHeight="1">
      <c r="A18" s="44" t="str">
        <f>ROWS($A$4:$A18)&amp;"."</f>
        <v>15.</v>
      </c>
      <c r="B18" s="45" t="str">
        <f ca="1">INDIRECT(ADDRESS(1,1,,,ROWS($B$4:$B18)))</f>
        <v>IAN FLETCHER</v>
      </c>
      <c r="C18" s="46">
        <f ca="1">INDIRECT(ADDRESS(5,22+COLUMNS($C18:C18),,,ROWS(C$4:C18)))</f>
        <v>11</v>
      </c>
      <c r="D18" s="46">
        <f ca="1">INDIRECT(ADDRESS(5,22+COLUMNS($C18:D18),,,ROWS(D$4:D18)))</f>
        <v>6</v>
      </c>
      <c r="E18" s="46">
        <f ca="1">INDIRECT(ADDRESS(5,22+COLUMNS($C18:E18),,,ROWS(E$4:E18)))</f>
        <v>0</v>
      </c>
      <c r="F18" s="47">
        <f ca="1">INDIRECT(ADDRESS(5,22+COLUMNS($C18:F18),,,ROWS(F$4:F18)))</f>
        <v>41</v>
      </c>
      <c r="G18" s="46" t="str">
        <f ca="1">INDIRECT(ADDRESS(5,22+COLUMNS($C18:G18),,,ROWS(G$4:G18)))</f>
        <v>20(0)</v>
      </c>
      <c r="H18" s="56">
        <f ca="1">INDIRECT(ADDRESS(5,22+COLUMNS($C18:H18)+1,,,ROWS(H$4:H18)))</f>
        <v>6.833333333333333</v>
      </c>
      <c r="I18" s="48" t="str">
        <f ca="1">INDIRECT(ADDRESS(5,22+COLUMNS($C18:I18)+2,,,ROWS(I$4:I18)))</f>
        <v>-</v>
      </c>
      <c r="J18" s="46">
        <f ca="1">INDIRECT(ADDRESS(5,22+COLUMNS($C18:J18)+2,,,ROWS(J$4:J18)))</f>
        <v>0</v>
      </c>
      <c r="K18" s="46">
        <f ca="1">INDIRECT(ADDRESS(5,22+COLUMNS($C18:K18)+2,,,ROWS(K$4:K18)))</f>
        <v>0</v>
      </c>
      <c r="L18" s="46">
        <f ca="1">INDIRECT(ADDRESS(5,22+COLUMNS($C18:L18)+2,,,ROWS(L$4:L18)))</f>
        <v>0</v>
      </c>
      <c r="M18" s="46">
        <f ca="1">INDIRECT(ADDRESS(5,22+COLUMNS($C18:M18)+2,,,ROWS(M$4:M18)))</f>
        <v>0</v>
      </c>
      <c r="N18" s="108">
        <f ca="1">INDIRECT(ADDRESS(33,27,,,ROWS(N$4:N18)))</f>
        <v>1</v>
      </c>
      <c r="O18" s="108">
        <f ca="1">INDIRECT(ADDRESS(33,28,,,ROWS(N$4:N18)))</f>
        <v>0</v>
      </c>
      <c r="P18" s="36"/>
      <c r="Q18" s="49" t="str">
        <f ca="1">INDIRECT(ADDRESS(9,22+COLUMNS($Q18:Q18),,,ROWS(Q$4:Q18)))</f>
        <v>-</v>
      </c>
      <c r="R18" s="50" t="str">
        <f ca="1">INDIRECT(ADDRESS(9,22+COLUMNS($Q18:R18),,,ROWS(R$4:R18)))</f>
        <v>-</v>
      </c>
      <c r="S18" s="50" t="str">
        <f ca="1">INDIRECT(ADDRESS(9,22+COLUMNS($Q18:S18),,,ROWS(S$4:S18)))</f>
        <v>-</v>
      </c>
      <c r="T18" s="47" t="str">
        <f ca="1">INDIRECT(ADDRESS(9,22+COLUMNS($Q18:T18),,,ROWS(T$4:T18)))</f>
        <v>-</v>
      </c>
      <c r="U18" s="49" t="str">
        <f ca="1">INDIRECT(ADDRESS(9,22+COLUMNS($Q18:U18),,,ROWS(U$4:U18)))</f>
        <v>-</v>
      </c>
      <c r="V18" s="56" t="str">
        <f ca="1">INDIRECT(ADDRESS(9,22+COLUMNS($Q18:V18)+1,,,ROWS(V$4:V18)))</f>
        <v>-</v>
      </c>
      <c r="W18" s="51" t="str">
        <f ca="1">INDIRECT(ADDRESS(9,22+COLUMNS($Q18:W18)+2,,,ROWS(W$4:W18)))</f>
        <v>-</v>
      </c>
      <c r="X18" s="48" t="str">
        <f ca="1">INDIRECT(ADDRESS(9,22+COLUMNS($Q18:X18)+2,,,ROWS(X$4:X18)))</f>
        <v>-</v>
      </c>
      <c r="Y18" s="46">
        <f ca="1">INDIRECT(ADDRESS(9,22+COLUMNS($Q18:Y18)+2,,,ROWS(Y$4:Y18)))</f>
        <v>0</v>
      </c>
      <c r="Z18" s="49">
        <f ca="1">INDIRECT(ADDRESS(34,27,,,ROWS(Z$4:Z18)))</f>
        <v>0</v>
      </c>
      <c r="AA18" s="49">
        <f ca="1">INDIRECT(ADDRESS(34,28,,,ROWS(Z$4:Z18)))</f>
        <v>0</v>
      </c>
      <c r="AB18" s="36"/>
      <c r="AC18" s="108">
        <f ca="1">INDIRECT(ADDRESS(13,22+COLUMNS($AC18:AC18),,,ROWS(AC$4:AC18)))</f>
        <v>0</v>
      </c>
      <c r="AD18" s="108">
        <f ca="1">INDIRECT(ADDRESS(13,22+COLUMNS($AC18:AD18),,,ROWS(AD$4:AD18)))</f>
        <v>0</v>
      </c>
      <c r="AE18" s="108">
        <f ca="1">INDIRECT(ADDRESS(13,22+COLUMNS($AC18:AE18),,,ROWS(AE$4:AE18)))</f>
        <v>0</v>
      </c>
      <c r="AF18" s="29">
        <f t="shared" ca="1" si="0"/>
        <v>41.18</v>
      </c>
      <c r="AG18" s="29">
        <f t="shared" ca="1" si="1"/>
        <v>48.18</v>
      </c>
      <c r="AH18" s="29" t="str">
        <f t="shared" ca="1" si="2"/>
        <v/>
      </c>
      <c r="AI18" s="29">
        <f t="shared" ca="1" si="3"/>
        <v>0</v>
      </c>
      <c r="AJ18" s="29" t="str">
        <f t="shared" ca="1" si="4"/>
        <v/>
      </c>
      <c r="AK18" s="29" t="str">
        <f t="shared" ca="1" si="5"/>
        <v/>
      </c>
      <c r="AL18" s="29" t="str">
        <f t="shared" ca="1" si="6"/>
        <v/>
      </c>
      <c r="AM18" s="29" t="str">
        <f t="shared" ca="1" si="7"/>
        <v/>
      </c>
      <c r="AN18" s="29" t="str">
        <f t="shared" ca="1" si="8"/>
        <v/>
      </c>
    </row>
    <row r="19" spans="1:40" ht="17" customHeight="1">
      <c r="A19" s="44" t="str">
        <f>ROWS($A$4:$A19)&amp;"."</f>
        <v>16.</v>
      </c>
      <c r="B19" s="45" t="str">
        <f ca="1">INDIRECT(ADDRESS(1,1,,,ROWS($B$4:$B19)))</f>
        <v>ROSS GARRETT</v>
      </c>
      <c r="C19" s="46">
        <f ca="1">INDIRECT(ADDRESS(5,22+COLUMNS($C19:C19),,,ROWS(C$4:C19)))</f>
        <v>11</v>
      </c>
      <c r="D19" s="46">
        <f ca="1">INDIRECT(ADDRESS(5,22+COLUMNS($C19:D19),,,ROWS(D$4:D19)))</f>
        <v>10</v>
      </c>
      <c r="E19" s="46">
        <f ca="1">INDIRECT(ADDRESS(5,22+COLUMNS($C19:E19),,,ROWS(E$4:E19)))</f>
        <v>3</v>
      </c>
      <c r="F19" s="47">
        <f ca="1">INDIRECT(ADDRESS(5,22+COLUMNS($C19:F19),,,ROWS(F$4:F19)))</f>
        <v>202</v>
      </c>
      <c r="G19" s="46" t="str">
        <f ca="1">INDIRECT(ADDRESS(5,22+COLUMNS($C19:G19),,,ROWS(G$4:G19)))</f>
        <v>57*(0)</v>
      </c>
      <c r="H19" s="56">
        <f ca="1">INDIRECT(ADDRESS(5,22+COLUMNS($C19:H19)+1,,,ROWS(H$4:H19)))</f>
        <v>28.857142857142858</v>
      </c>
      <c r="I19" s="48" t="str">
        <f ca="1">INDIRECT(ADDRESS(5,22+COLUMNS($C19:I19)+2,,,ROWS(I$4:I19)))</f>
        <v>-</v>
      </c>
      <c r="J19" s="46">
        <f ca="1">INDIRECT(ADDRESS(5,22+COLUMNS($C19:J19)+2,,,ROWS(J$4:J19)))</f>
        <v>0</v>
      </c>
      <c r="K19" s="46">
        <f ca="1">INDIRECT(ADDRESS(5,22+COLUMNS($C19:K19)+2,,,ROWS(K$4:K19)))</f>
        <v>0</v>
      </c>
      <c r="L19" s="46">
        <f ca="1">INDIRECT(ADDRESS(5,22+COLUMNS($C19:L19)+2,,,ROWS(L$4:L19)))</f>
        <v>1</v>
      </c>
      <c r="M19" s="46">
        <f ca="1">INDIRECT(ADDRESS(5,22+COLUMNS($C19:M19)+2,,,ROWS(M$4:M19)))</f>
        <v>0</v>
      </c>
      <c r="N19" s="108">
        <f ca="1">INDIRECT(ADDRESS(33,27,,,ROWS(N$4:N19)))</f>
        <v>1</v>
      </c>
      <c r="O19" s="108">
        <f ca="1">INDIRECT(ADDRESS(33,28,,,ROWS(N$4:N19)))</f>
        <v>0</v>
      </c>
      <c r="P19" s="36"/>
      <c r="Q19" s="49">
        <f ca="1">INDIRECT(ADDRESS(9,22+COLUMNS($Q19:Q19),,,ROWS(Q$4:Q19)))</f>
        <v>24.5</v>
      </c>
      <c r="R19" s="50">
        <f ca="1">INDIRECT(ADDRESS(9,22+COLUMNS($Q19:R19),,,ROWS(R$4:R19)))</f>
        <v>0</v>
      </c>
      <c r="S19" s="50">
        <f ca="1">INDIRECT(ADDRESS(9,22+COLUMNS($Q19:S19),,,ROWS(S$4:S19)))</f>
        <v>182</v>
      </c>
      <c r="T19" s="47">
        <f ca="1">INDIRECT(ADDRESS(9,22+COLUMNS($Q19:T19),,,ROWS(T$4:T19)))</f>
        <v>2</v>
      </c>
      <c r="U19" s="49" t="str">
        <f ca="1">INDIRECT(ADDRESS(9,22+COLUMNS($Q19:U19),,,ROWS(U$4:U19)))</f>
        <v>1/14(4)</v>
      </c>
      <c r="V19" s="56">
        <f ca="1">INDIRECT(ADDRESS(9,22+COLUMNS($Q19:V19)+1,,,ROWS(V$4:V19)))</f>
        <v>91</v>
      </c>
      <c r="W19" s="51">
        <f ca="1">INDIRECT(ADDRESS(9,22+COLUMNS($Q19:W19)+2,,,ROWS(W$4:W19)))</f>
        <v>74.5</v>
      </c>
      <c r="X19" s="48">
        <f ca="1">INDIRECT(ADDRESS(9,22+COLUMNS($Q19:X19)+2,,,ROWS(X$4:X19)))</f>
        <v>7.33</v>
      </c>
      <c r="Y19" s="46">
        <f ca="1">INDIRECT(ADDRESS(9,22+COLUMNS($Q19:Y19)+2,,,ROWS(Y$4:Y19)))</f>
        <v>0</v>
      </c>
      <c r="Z19" s="49">
        <f ca="1">INDIRECT(ADDRESS(34,27,,,ROWS(Z$4:Z19)))</f>
        <v>0</v>
      </c>
      <c r="AA19" s="49">
        <f ca="1">INDIRECT(ADDRESS(34,28,,,ROWS(Z$4:Z19)))</f>
        <v>0</v>
      </c>
      <c r="AB19" s="36"/>
      <c r="AC19" s="108">
        <f ca="1">INDIRECT(ADDRESS(13,22+COLUMNS($AC19:AC19),,,ROWS(AC$4:AC19)))</f>
        <v>0</v>
      </c>
      <c r="AD19" s="108">
        <f ca="1">INDIRECT(ADDRESS(13,22+COLUMNS($AC19:AD19),,,ROWS(AD$4:AD19)))</f>
        <v>0</v>
      </c>
      <c r="AE19" s="108">
        <f ca="1">INDIRECT(ADDRESS(13,22+COLUMNS($AC19:AE19),,,ROWS(AE$4:AE19)))</f>
        <v>0</v>
      </c>
      <c r="AF19" s="29">
        <f t="shared" ca="1" si="0"/>
        <v>9.19</v>
      </c>
      <c r="AG19" s="29">
        <f t="shared" ca="1" si="1"/>
        <v>7.19</v>
      </c>
      <c r="AH19" s="29" t="str">
        <f t="shared" ca="1" si="2"/>
        <v/>
      </c>
      <c r="AI19" s="29">
        <f t="shared" ca="1" si="3"/>
        <v>0</v>
      </c>
      <c r="AJ19" s="29" t="str">
        <f t="shared" ca="1" si="4"/>
        <v/>
      </c>
      <c r="AK19" s="29">
        <f t="shared" ca="1" si="5"/>
        <v>33.19</v>
      </c>
      <c r="AL19" s="29">
        <f t="shared" ca="1" si="6"/>
        <v>40.19</v>
      </c>
      <c r="AM19" s="29">
        <f t="shared" ca="1" si="7"/>
        <v>40.19</v>
      </c>
      <c r="AN19" s="29">
        <f t="shared" ca="1" si="8"/>
        <v>34.19</v>
      </c>
    </row>
    <row r="20" spans="1:40" ht="17" customHeight="1">
      <c r="A20" s="44" t="str">
        <f>ROWS($A$4:$A20)&amp;"."</f>
        <v>17.</v>
      </c>
      <c r="B20" s="45" t="str">
        <f ca="1">INDIRECT(ADDRESS(1,1,,,ROWS($B$4:$B20)))</f>
        <v>WARREN GOLDTHORPE</v>
      </c>
      <c r="C20" s="46">
        <f ca="1">INDIRECT(ADDRESS(5,22+COLUMNS($C20:C20),,,ROWS(C$4:C20)))</f>
        <v>5</v>
      </c>
      <c r="D20" s="46">
        <f ca="1">INDIRECT(ADDRESS(5,22+COLUMNS($C20:D20),,,ROWS(D$4:D20)))</f>
        <v>5</v>
      </c>
      <c r="E20" s="46">
        <f ca="1">INDIRECT(ADDRESS(5,22+COLUMNS($C20:E20),,,ROWS(E$4:E20)))</f>
        <v>1</v>
      </c>
      <c r="F20" s="47">
        <f ca="1">INDIRECT(ADDRESS(5,22+COLUMNS($C20:F20),,,ROWS(F$4:F20)))</f>
        <v>77</v>
      </c>
      <c r="G20" s="46" t="str">
        <f ca="1">INDIRECT(ADDRESS(5,22+COLUMNS($C20:G20),,,ROWS(G$4:G20)))</f>
        <v>20(0)</v>
      </c>
      <c r="H20" s="56">
        <f ca="1">INDIRECT(ADDRESS(5,22+COLUMNS($C20:H20)+1,,,ROWS(H$4:H20)))</f>
        <v>19.25</v>
      </c>
      <c r="I20" s="48" t="str">
        <f ca="1">INDIRECT(ADDRESS(5,22+COLUMNS($C20:I20)+2,,,ROWS(I$4:I20)))</f>
        <v>-</v>
      </c>
      <c r="J20" s="46">
        <f ca="1">INDIRECT(ADDRESS(5,22+COLUMNS($C20:J20)+2,,,ROWS(J$4:J20)))</f>
        <v>0</v>
      </c>
      <c r="K20" s="46">
        <f ca="1">INDIRECT(ADDRESS(5,22+COLUMNS($C20:K20)+2,,,ROWS(K$4:K20)))</f>
        <v>0</v>
      </c>
      <c r="L20" s="46">
        <f ca="1">INDIRECT(ADDRESS(5,22+COLUMNS($C20:L20)+2,,,ROWS(L$4:L20)))</f>
        <v>0</v>
      </c>
      <c r="M20" s="46">
        <f ca="1">INDIRECT(ADDRESS(5,22+COLUMNS($C20:M20)+2,,,ROWS(M$4:M20)))</f>
        <v>0</v>
      </c>
      <c r="N20" s="108">
        <f ca="1">INDIRECT(ADDRESS(33,27,,,ROWS(N$4:N20)))</f>
        <v>0</v>
      </c>
      <c r="O20" s="108">
        <f ca="1">INDIRECT(ADDRESS(33,28,,,ROWS(N$4:N20)))</f>
        <v>0</v>
      </c>
      <c r="P20" s="36"/>
      <c r="Q20" s="49" t="str">
        <f ca="1">INDIRECT(ADDRESS(9,22+COLUMNS($Q20:Q20),,,ROWS(Q$4:Q20)))</f>
        <v>-</v>
      </c>
      <c r="R20" s="50" t="str">
        <f ca="1">INDIRECT(ADDRESS(9,22+COLUMNS($Q20:R20),,,ROWS(R$4:R20)))</f>
        <v>-</v>
      </c>
      <c r="S20" s="50" t="str">
        <f ca="1">INDIRECT(ADDRESS(9,22+COLUMNS($Q20:S20),,,ROWS(S$4:S20)))</f>
        <v>-</v>
      </c>
      <c r="T20" s="47" t="str">
        <f ca="1">INDIRECT(ADDRESS(9,22+COLUMNS($Q20:T20),,,ROWS(T$4:T20)))</f>
        <v>-</v>
      </c>
      <c r="U20" s="49" t="str">
        <f ca="1">INDIRECT(ADDRESS(9,22+COLUMNS($Q20:U20),,,ROWS(U$4:U20)))</f>
        <v>-</v>
      </c>
      <c r="V20" s="56" t="str">
        <f ca="1">INDIRECT(ADDRESS(9,22+COLUMNS($Q20:V20)+1,,,ROWS(V$4:V20)))</f>
        <v>-</v>
      </c>
      <c r="W20" s="51" t="str">
        <f ca="1">INDIRECT(ADDRESS(9,22+COLUMNS($Q20:W20)+2,,,ROWS(W$4:W20)))</f>
        <v>-</v>
      </c>
      <c r="X20" s="48" t="str">
        <f ca="1">INDIRECT(ADDRESS(9,22+COLUMNS($Q20:X20)+2,,,ROWS(X$4:X20)))</f>
        <v>-</v>
      </c>
      <c r="Y20" s="46">
        <f ca="1">INDIRECT(ADDRESS(9,22+COLUMNS($Q20:Y20)+2,,,ROWS(Y$4:Y20)))</f>
        <v>0</v>
      </c>
      <c r="Z20" s="49">
        <f ca="1">INDIRECT(ADDRESS(34,27,,,ROWS(Z$4:Z20)))</f>
        <v>0</v>
      </c>
      <c r="AA20" s="49">
        <f ca="1">INDIRECT(ADDRESS(34,28,,,ROWS(Z$4:Z20)))</f>
        <v>0</v>
      </c>
      <c r="AB20" s="36"/>
      <c r="AC20" s="108">
        <f ca="1">INDIRECT(ADDRESS(13,22+COLUMNS($AC20:AC20),,,ROWS(AC$4:AC20)))</f>
        <v>0</v>
      </c>
      <c r="AD20" s="108">
        <f ca="1">INDIRECT(ADDRESS(13,22+COLUMNS($AC20:AD20),,,ROWS(AD$4:AD20)))</f>
        <v>0</v>
      </c>
      <c r="AE20" s="108">
        <f ca="1">INDIRECT(ADDRESS(13,22+COLUMNS($AC20:AE20),,,ROWS(AE$4:AE20)))</f>
        <v>0</v>
      </c>
      <c r="AF20" s="29">
        <f t="shared" ca="1" si="0"/>
        <v>26.2</v>
      </c>
      <c r="AG20" s="29">
        <f t="shared" ca="1" si="1"/>
        <v>21.2</v>
      </c>
      <c r="AH20" s="29" t="str">
        <f t="shared" ca="1" si="2"/>
        <v/>
      </c>
      <c r="AI20" s="29">
        <f t="shared" ca="1" si="3"/>
        <v>0</v>
      </c>
      <c r="AJ20" s="29" t="str">
        <f t="shared" ca="1" si="4"/>
        <v/>
      </c>
      <c r="AK20" s="29" t="str">
        <f t="shared" ca="1" si="5"/>
        <v/>
      </c>
      <c r="AL20" s="29" t="str">
        <f t="shared" ca="1" si="6"/>
        <v/>
      </c>
      <c r="AM20" s="29" t="str">
        <f t="shared" ca="1" si="7"/>
        <v/>
      </c>
      <c r="AN20" s="29" t="str">
        <f t="shared" ca="1" si="8"/>
        <v/>
      </c>
    </row>
    <row r="21" spans="1:40" ht="17" customHeight="1">
      <c r="A21" s="44" t="str">
        <f>ROWS($A$4:$A21)&amp;"."</f>
        <v>18.</v>
      </c>
      <c r="B21" s="45" t="str">
        <f ca="1">INDIRECT(ADDRESS(1,1,,,ROWS($B$4:$B21)))</f>
        <v>JAMES GRIFFIN</v>
      </c>
      <c r="C21" s="46">
        <f ca="1">INDIRECT(ADDRESS(5,22+COLUMNS($C21:C21),,,ROWS(C$4:C21)))</f>
        <v>16</v>
      </c>
      <c r="D21" s="46">
        <f ca="1">INDIRECT(ADDRESS(5,22+COLUMNS($C21:D21),,,ROWS(D$4:D21)))</f>
        <v>14</v>
      </c>
      <c r="E21" s="46">
        <f ca="1">INDIRECT(ADDRESS(5,22+COLUMNS($C21:E21),,,ROWS(E$4:E21)))</f>
        <v>1</v>
      </c>
      <c r="F21" s="47">
        <f ca="1">INDIRECT(ADDRESS(5,22+COLUMNS($C21:F21),,,ROWS(F$4:F21)))</f>
        <v>64</v>
      </c>
      <c r="G21" s="46" t="str">
        <f ca="1">INDIRECT(ADDRESS(5,22+COLUMNS($C21:G21),,,ROWS(G$4:G21)))</f>
        <v>15(0)</v>
      </c>
      <c r="H21" s="56">
        <f ca="1">INDIRECT(ADDRESS(5,22+COLUMNS($C21:H21)+1,,,ROWS(H$4:H21)))</f>
        <v>4.9230769230769234</v>
      </c>
      <c r="I21" s="48" t="str">
        <f ca="1">INDIRECT(ADDRESS(5,22+COLUMNS($C21:I21)+2,,,ROWS(I$4:I21)))</f>
        <v>-</v>
      </c>
      <c r="J21" s="46">
        <f ca="1">INDIRECT(ADDRESS(5,22+COLUMNS($C21:J21)+2,,,ROWS(J$4:J21)))</f>
        <v>0</v>
      </c>
      <c r="K21" s="46">
        <f ca="1">INDIRECT(ADDRESS(5,22+COLUMNS($C21:K21)+2,,,ROWS(K$4:K21)))</f>
        <v>0</v>
      </c>
      <c r="L21" s="46">
        <f ca="1">INDIRECT(ADDRESS(5,22+COLUMNS($C21:L21)+2,,,ROWS(L$4:L21)))</f>
        <v>0</v>
      </c>
      <c r="M21" s="46">
        <f ca="1">INDIRECT(ADDRESS(5,22+COLUMNS($C21:M21)+2,,,ROWS(M$4:M21)))</f>
        <v>0</v>
      </c>
      <c r="N21" s="108">
        <f ca="1">INDIRECT(ADDRESS(33,27,,,ROWS(N$4:N21)))</f>
        <v>4</v>
      </c>
      <c r="O21" s="108">
        <f ca="1">INDIRECT(ADDRESS(33,28,,,ROWS(N$4:N21)))</f>
        <v>0</v>
      </c>
      <c r="P21" s="36"/>
      <c r="Q21" s="49" t="str">
        <f ca="1">INDIRECT(ADDRESS(9,22+COLUMNS($Q21:Q21),,,ROWS(Q$4:Q21)))</f>
        <v>-</v>
      </c>
      <c r="R21" s="50" t="str">
        <f ca="1">INDIRECT(ADDRESS(9,22+COLUMNS($Q21:R21),,,ROWS(R$4:R21)))</f>
        <v>-</v>
      </c>
      <c r="S21" s="50" t="str">
        <f ca="1">INDIRECT(ADDRESS(9,22+COLUMNS($Q21:S21),,,ROWS(S$4:S21)))</f>
        <v>-</v>
      </c>
      <c r="T21" s="47" t="str">
        <f ca="1">INDIRECT(ADDRESS(9,22+COLUMNS($Q21:T21),,,ROWS(T$4:T21)))</f>
        <v>-</v>
      </c>
      <c r="U21" s="49" t="str">
        <f ca="1">INDIRECT(ADDRESS(9,22+COLUMNS($Q21:U21),,,ROWS(U$4:U21)))</f>
        <v>-</v>
      </c>
      <c r="V21" s="56" t="str">
        <f ca="1">INDIRECT(ADDRESS(9,22+COLUMNS($Q21:V21)+1,,,ROWS(V$4:V21)))</f>
        <v>-</v>
      </c>
      <c r="W21" s="51" t="str">
        <f ca="1">INDIRECT(ADDRESS(9,22+COLUMNS($Q21:W21)+2,,,ROWS(W$4:W21)))</f>
        <v>-</v>
      </c>
      <c r="X21" s="48" t="str">
        <f ca="1">INDIRECT(ADDRESS(9,22+COLUMNS($Q21:X21)+2,,,ROWS(X$4:X21)))</f>
        <v>-</v>
      </c>
      <c r="Y21" s="46">
        <f ca="1">INDIRECT(ADDRESS(9,22+COLUMNS($Q21:Y21)+2,,,ROWS(Y$4:Y21)))</f>
        <v>0</v>
      </c>
      <c r="Z21" s="49">
        <f ca="1">INDIRECT(ADDRESS(34,27,,,ROWS(Z$4:Z21)))</f>
        <v>0</v>
      </c>
      <c r="AA21" s="49">
        <f ca="1">INDIRECT(ADDRESS(34,28,,,ROWS(Z$4:Z21)))</f>
        <v>0</v>
      </c>
      <c r="AB21" s="36"/>
      <c r="AC21" s="108">
        <f ca="1">INDIRECT(ADDRESS(13,22+COLUMNS($AC21:AC21),,,ROWS(AC$4:AC21)))</f>
        <v>0</v>
      </c>
      <c r="AD21" s="108">
        <f ca="1">INDIRECT(ADDRESS(13,22+COLUMNS($AC21:AD21),,,ROWS(AD$4:AD21)))</f>
        <v>0</v>
      </c>
      <c r="AE21" s="108">
        <f ca="1">INDIRECT(ADDRESS(13,22+COLUMNS($AC21:AE21),,,ROWS(AE$4:AE21)))</f>
        <v>0</v>
      </c>
      <c r="AF21" s="29">
        <f t="shared" ca="1" si="0"/>
        <v>32.21</v>
      </c>
      <c r="AG21" s="29">
        <f t="shared" ca="1" si="1"/>
        <v>53.21</v>
      </c>
      <c r="AH21" s="29" t="str">
        <f t="shared" ca="1" si="2"/>
        <v/>
      </c>
      <c r="AI21" s="29">
        <f t="shared" ca="1" si="3"/>
        <v>0</v>
      </c>
      <c r="AJ21" s="29" t="str">
        <f t="shared" ca="1" si="4"/>
        <v/>
      </c>
      <c r="AK21" s="29" t="str">
        <f t="shared" ca="1" si="5"/>
        <v/>
      </c>
      <c r="AL21" s="29" t="str">
        <f t="shared" ca="1" si="6"/>
        <v/>
      </c>
      <c r="AM21" s="29" t="str">
        <f t="shared" ca="1" si="7"/>
        <v/>
      </c>
      <c r="AN21" s="29" t="str">
        <f t="shared" ca="1" si="8"/>
        <v/>
      </c>
    </row>
    <row r="22" spans="1:40" ht="17" customHeight="1">
      <c r="A22" s="44" t="str">
        <f>ROWS($A$4:$A22)&amp;"."</f>
        <v>19.</v>
      </c>
      <c r="B22" s="45" t="str">
        <f ca="1">INDIRECT(ADDRESS(1,1,,,ROWS($B$4:$B22)))</f>
        <v>ANDY HARE</v>
      </c>
      <c r="C22" s="46">
        <f ca="1">INDIRECT(ADDRESS(5,22+COLUMNS($C22:C22),,,ROWS(C$4:C22)))</f>
        <v>11</v>
      </c>
      <c r="D22" s="46">
        <f ca="1">INDIRECT(ADDRESS(5,22+COLUMNS($C22:D22),,,ROWS(D$4:D22)))</f>
        <v>6</v>
      </c>
      <c r="E22" s="46">
        <f ca="1">INDIRECT(ADDRESS(5,22+COLUMNS($C22:E22),,,ROWS(E$4:E22)))</f>
        <v>1</v>
      </c>
      <c r="F22" s="47">
        <f ca="1">INDIRECT(ADDRESS(5,22+COLUMNS($C22:F22),,,ROWS(F$4:F22)))</f>
        <v>42</v>
      </c>
      <c r="G22" s="46" t="str">
        <f ca="1">INDIRECT(ADDRESS(5,22+COLUMNS($C22:G22),,,ROWS(G$4:G22)))</f>
        <v>13(0)</v>
      </c>
      <c r="H22" s="56">
        <f ca="1">INDIRECT(ADDRESS(5,22+COLUMNS($C22:H22)+1,,,ROWS(H$4:H22)))</f>
        <v>8.4</v>
      </c>
      <c r="I22" s="48" t="str">
        <f ca="1">INDIRECT(ADDRESS(5,22+COLUMNS($C22:I22)+2,,,ROWS(I$4:I22)))</f>
        <v>-</v>
      </c>
      <c r="J22" s="46">
        <f ca="1">INDIRECT(ADDRESS(5,22+COLUMNS($C22:J22)+2,,,ROWS(J$4:J22)))</f>
        <v>0</v>
      </c>
      <c r="K22" s="46">
        <f ca="1">INDIRECT(ADDRESS(5,22+COLUMNS($C22:K22)+2,,,ROWS(K$4:K22)))</f>
        <v>0</v>
      </c>
      <c r="L22" s="46">
        <f ca="1">INDIRECT(ADDRESS(5,22+COLUMNS($C22:L22)+2,,,ROWS(L$4:L22)))</f>
        <v>0</v>
      </c>
      <c r="M22" s="46">
        <f ca="1">INDIRECT(ADDRESS(5,22+COLUMNS($C22:M22)+2,,,ROWS(M$4:M22)))</f>
        <v>0</v>
      </c>
      <c r="N22" s="108">
        <f ca="1">INDIRECT(ADDRESS(33,27,,,ROWS(N$4:N22)))</f>
        <v>0</v>
      </c>
      <c r="O22" s="108">
        <f ca="1">INDIRECT(ADDRESS(33,28,,,ROWS(N$4:N22)))</f>
        <v>0</v>
      </c>
      <c r="P22" s="36"/>
      <c r="Q22" s="49">
        <f ca="1">INDIRECT(ADDRESS(9,22+COLUMNS($Q22:Q22),,,ROWS(Q$4:Q22)))</f>
        <v>41</v>
      </c>
      <c r="R22" s="50">
        <f ca="1">INDIRECT(ADDRESS(9,22+COLUMNS($Q22:R22),,,ROWS(R$4:R22)))</f>
        <v>1</v>
      </c>
      <c r="S22" s="50">
        <f ca="1">INDIRECT(ADDRESS(9,22+COLUMNS($Q22:S22),,,ROWS(S$4:S22)))</f>
        <v>272</v>
      </c>
      <c r="T22" s="47">
        <f ca="1">INDIRECT(ADDRESS(9,22+COLUMNS($Q22:T22),,,ROWS(T$4:T22)))</f>
        <v>11</v>
      </c>
      <c r="U22" s="49" t="str">
        <f ca="1">INDIRECT(ADDRESS(9,22+COLUMNS($Q22:U22),,,ROWS(U$4:U22)))</f>
        <v>3/39(5)</v>
      </c>
      <c r="V22" s="56">
        <f ca="1">INDIRECT(ADDRESS(9,22+COLUMNS($Q22:V22)+1,,,ROWS(V$4:V22)))</f>
        <v>24.727272727272727</v>
      </c>
      <c r="W22" s="51">
        <f ca="1">INDIRECT(ADDRESS(9,22+COLUMNS($Q22:W22)+2,,,ROWS(W$4:W22)))</f>
        <v>22.36</v>
      </c>
      <c r="X22" s="48">
        <f ca="1">INDIRECT(ADDRESS(9,22+COLUMNS($Q22:X22)+2,,,ROWS(X$4:X22)))</f>
        <v>6.63</v>
      </c>
      <c r="Y22" s="46">
        <f ca="1">INDIRECT(ADDRESS(9,22+COLUMNS($Q22:Y22)+2,,,ROWS(Y$4:Y22)))</f>
        <v>0</v>
      </c>
      <c r="Z22" s="49">
        <f ca="1">INDIRECT(ADDRESS(34,27,,,ROWS(Z$4:Z22)))</f>
        <v>0</v>
      </c>
      <c r="AA22" s="49">
        <f ca="1">INDIRECT(ADDRESS(34,28,,,ROWS(Z$4:Z22)))</f>
        <v>0</v>
      </c>
      <c r="AB22" s="36"/>
      <c r="AC22" s="108">
        <f ca="1">INDIRECT(ADDRESS(13,22+COLUMNS($AC22:AC22),,,ROWS(AC$4:AC22)))</f>
        <v>0</v>
      </c>
      <c r="AD22" s="108">
        <f ca="1">INDIRECT(ADDRESS(13,22+COLUMNS($AC22:AD22),,,ROWS(AD$4:AD22)))</f>
        <v>0</v>
      </c>
      <c r="AE22" s="108">
        <f ca="1">INDIRECT(ADDRESS(13,22+COLUMNS($AC22:AE22),,,ROWS(AE$4:AE22)))</f>
        <v>0</v>
      </c>
      <c r="AF22" s="29">
        <f t="shared" ca="1" si="0"/>
        <v>39.22</v>
      </c>
      <c r="AG22" s="29">
        <f t="shared" ca="1" si="1"/>
        <v>41.22</v>
      </c>
      <c r="AH22" s="29" t="str">
        <f t="shared" ca="1" si="2"/>
        <v/>
      </c>
      <c r="AI22" s="29">
        <f t="shared" ca="1" si="3"/>
        <v>0</v>
      </c>
      <c r="AJ22" s="29" t="str">
        <f t="shared" ca="1" si="4"/>
        <v/>
      </c>
      <c r="AK22" s="29">
        <f t="shared" ca="1" si="5"/>
        <v>13.22</v>
      </c>
      <c r="AL22" s="29">
        <f t="shared" ca="1" si="6"/>
        <v>24.22</v>
      </c>
      <c r="AM22" s="29">
        <f t="shared" ca="1" si="7"/>
        <v>15.22</v>
      </c>
      <c r="AN22" s="29">
        <f t="shared" ca="1" si="8"/>
        <v>30.22</v>
      </c>
    </row>
    <row r="23" spans="1:40" ht="17" customHeight="1">
      <c r="A23" s="44" t="str">
        <f>ROWS($A$4:$A23)&amp;"."</f>
        <v>20.</v>
      </c>
      <c r="B23" s="45" t="str">
        <f ca="1">INDIRECT(ADDRESS(1,1,,,ROWS($B$4:$B23)))</f>
        <v>ADAM HILL</v>
      </c>
      <c r="C23" s="46">
        <f ca="1">INDIRECT(ADDRESS(5,22+COLUMNS($C23:C23),,,ROWS(C$4:C23)))</f>
        <v>5</v>
      </c>
      <c r="D23" s="46">
        <f ca="1">INDIRECT(ADDRESS(5,22+COLUMNS($C23:D23),,,ROWS(D$4:D23)))</f>
        <v>5</v>
      </c>
      <c r="E23" s="46">
        <f ca="1">INDIRECT(ADDRESS(5,22+COLUMNS($C23:E23),,,ROWS(E$4:E23)))</f>
        <v>1</v>
      </c>
      <c r="F23" s="47">
        <f ca="1">INDIRECT(ADDRESS(5,22+COLUMNS($C23:F23),,,ROWS(F$4:F23)))</f>
        <v>28</v>
      </c>
      <c r="G23" s="46" t="str">
        <f ca="1">INDIRECT(ADDRESS(5,22+COLUMNS($C23:G23),,,ROWS(G$4:G23)))</f>
        <v>14(0)</v>
      </c>
      <c r="H23" s="56">
        <f ca="1">INDIRECT(ADDRESS(5,22+COLUMNS($C23:H23)+1,,,ROWS(H$4:H23)))</f>
        <v>7</v>
      </c>
      <c r="I23" s="48" t="str">
        <f ca="1">INDIRECT(ADDRESS(5,22+COLUMNS($C23:I23)+2,,,ROWS(I$4:I23)))</f>
        <v>-</v>
      </c>
      <c r="J23" s="46">
        <f ca="1">INDIRECT(ADDRESS(5,22+COLUMNS($C23:J23)+2,,,ROWS(J$4:J23)))</f>
        <v>0</v>
      </c>
      <c r="K23" s="46">
        <f ca="1">INDIRECT(ADDRESS(5,22+COLUMNS($C23:K23)+2,,,ROWS(K$4:K23)))</f>
        <v>0</v>
      </c>
      <c r="L23" s="46">
        <f ca="1">INDIRECT(ADDRESS(5,22+COLUMNS($C23:L23)+2,,,ROWS(L$4:L23)))</f>
        <v>0</v>
      </c>
      <c r="M23" s="46">
        <f ca="1">INDIRECT(ADDRESS(5,22+COLUMNS($C23:M23)+2,,,ROWS(M$4:M23)))</f>
        <v>0</v>
      </c>
      <c r="N23" s="108">
        <f ca="1">INDIRECT(ADDRESS(33,27,,,ROWS(N$4:N23)))</f>
        <v>0</v>
      </c>
      <c r="O23" s="108">
        <f ca="1">INDIRECT(ADDRESS(33,28,,,ROWS(N$4:N23)))</f>
        <v>0</v>
      </c>
      <c r="P23" s="36"/>
      <c r="Q23" s="49">
        <f ca="1">INDIRECT(ADDRESS(9,22+COLUMNS($Q23:Q23),,,ROWS(Q$4:Q23)))</f>
        <v>3</v>
      </c>
      <c r="R23" s="50">
        <f ca="1">INDIRECT(ADDRESS(9,22+COLUMNS($Q23:R23),,,ROWS(R$4:R23)))</f>
        <v>0</v>
      </c>
      <c r="S23" s="50">
        <f ca="1">INDIRECT(ADDRESS(9,22+COLUMNS($Q23:S23),,,ROWS(S$4:S23)))</f>
        <v>24</v>
      </c>
      <c r="T23" s="47">
        <f ca="1">INDIRECT(ADDRESS(9,22+COLUMNS($Q23:T23),,,ROWS(T$4:T23)))</f>
        <v>2</v>
      </c>
      <c r="U23" s="49" t="str">
        <f ca="1">INDIRECT(ADDRESS(9,22+COLUMNS($Q23:U23),,,ROWS(U$4:U23)))</f>
        <v>2/24(3)</v>
      </c>
      <c r="V23" s="56">
        <f ca="1">INDIRECT(ADDRESS(9,22+COLUMNS($Q23:V23)+1,,,ROWS(V$4:V23)))</f>
        <v>12</v>
      </c>
      <c r="W23" s="51">
        <f ca="1">INDIRECT(ADDRESS(9,22+COLUMNS($Q23:W23)+2,,,ROWS(W$4:W23)))</f>
        <v>9</v>
      </c>
      <c r="X23" s="48">
        <f ca="1">INDIRECT(ADDRESS(9,22+COLUMNS($Q23:X23)+2,,,ROWS(X$4:X23)))</f>
        <v>8</v>
      </c>
      <c r="Y23" s="46">
        <f ca="1">INDIRECT(ADDRESS(9,22+COLUMNS($Q23:Y23)+2,,,ROWS(Y$4:Y23)))</f>
        <v>0</v>
      </c>
      <c r="Z23" s="49">
        <f ca="1">INDIRECT(ADDRESS(34,27,,,ROWS(Z$4:Z23)))</f>
        <v>0</v>
      </c>
      <c r="AA23" s="49">
        <f ca="1">INDIRECT(ADDRESS(34,28,,,ROWS(Z$4:Z23)))</f>
        <v>0</v>
      </c>
      <c r="AB23" s="36"/>
      <c r="AC23" s="108">
        <f ca="1">INDIRECT(ADDRESS(13,22+COLUMNS($AC23:AC23),,,ROWS(AC$4:AC23)))</f>
        <v>0</v>
      </c>
      <c r="AD23" s="108">
        <f ca="1">INDIRECT(ADDRESS(13,22+COLUMNS($AC23:AD23),,,ROWS(AD$4:AD23)))</f>
        <v>0</v>
      </c>
      <c r="AE23" s="108">
        <f ca="1">INDIRECT(ADDRESS(13,22+COLUMNS($AC23:AE23),,,ROWS(AE$4:AE23)))</f>
        <v>0</v>
      </c>
      <c r="AF23" s="29">
        <f t="shared" ca="1" si="0"/>
        <v>48.23</v>
      </c>
      <c r="AG23" s="29">
        <f t="shared" ca="1" si="1"/>
        <v>47.23</v>
      </c>
      <c r="AH23" s="29" t="str">
        <f t="shared" ca="1" si="2"/>
        <v/>
      </c>
      <c r="AI23" s="29">
        <f t="shared" ca="1" si="3"/>
        <v>0</v>
      </c>
      <c r="AJ23" s="29" t="str">
        <f t="shared" ca="1" si="4"/>
        <v/>
      </c>
      <c r="AK23" s="29">
        <f t="shared" ca="1" si="5"/>
        <v>33.229999999999997</v>
      </c>
      <c r="AL23" s="29">
        <f t="shared" ca="1" si="6"/>
        <v>4.2300000000000004</v>
      </c>
      <c r="AM23" s="29">
        <f t="shared" ca="1" si="7"/>
        <v>3.23</v>
      </c>
      <c r="AN23" s="29">
        <f t="shared" ca="1" si="8"/>
        <v>36.229999999999997</v>
      </c>
    </row>
    <row r="24" spans="1:40" ht="17" customHeight="1">
      <c r="A24" s="44" t="str">
        <f>ROWS($A$4:$A24)&amp;"."</f>
        <v>21.</v>
      </c>
      <c r="B24" s="45" t="str">
        <f ca="1">INDIRECT(ADDRESS(1,1,,,ROWS($B$4:$B24)))</f>
        <v>DECLAN HORROX</v>
      </c>
      <c r="C24" s="46">
        <f ca="1">INDIRECT(ADDRESS(5,22+COLUMNS($C24:C24),,,ROWS(C$4:C24)))</f>
        <v>9</v>
      </c>
      <c r="D24" s="46">
        <f ca="1">INDIRECT(ADDRESS(5,22+COLUMNS($C24:D24),,,ROWS(D$4:D24)))</f>
        <v>8</v>
      </c>
      <c r="E24" s="46">
        <f ca="1">INDIRECT(ADDRESS(5,22+COLUMNS($C24:E24),,,ROWS(E$4:E24)))</f>
        <v>1</v>
      </c>
      <c r="F24" s="47">
        <f ca="1">INDIRECT(ADDRESS(5,22+COLUMNS($C24:F24),,,ROWS(F$4:F24)))</f>
        <v>35</v>
      </c>
      <c r="G24" s="46" t="str">
        <f ca="1">INDIRECT(ADDRESS(5,22+COLUMNS($C24:G24),,,ROWS(G$4:G24)))</f>
        <v>14(0)</v>
      </c>
      <c r="H24" s="56">
        <f ca="1">INDIRECT(ADDRESS(5,22+COLUMNS($C24:H24)+1,,,ROWS(H$4:H24)))</f>
        <v>5</v>
      </c>
      <c r="I24" s="48" t="str">
        <f ca="1">INDIRECT(ADDRESS(5,22+COLUMNS($C24:I24)+2,,,ROWS(I$4:I24)))</f>
        <v>-</v>
      </c>
      <c r="J24" s="46">
        <f ca="1">INDIRECT(ADDRESS(5,22+COLUMNS($C24:J24)+2,,,ROWS(J$4:J24)))</f>
        <v>0</v>
      </c>
      <c r="K24" s="46">
        <f ca="1">INDIRECT(ADDRESS(5,22+COLUMNS($C24:K24)+2,,,ROWS(K$4:K24)))</f>
        <v>0</v>
      </c>
      <c r="L24" s="46">
        <f ca="1">INDIRECT(ADDRESS(5,22+COLUMNS($C24:L24)+2,,,ROWS(L$4:L24)))</f>
        <v>0</v>
      </c>
      <c r="M24" s="46">
        <f ca="1">INDIRECT(ADDRESS(5,22+COLUMNS($C24:M24)+2,,,ROWS(M$4:M24)))</f>
        <v>0</v>
      </c>
      <c r="N24" s="108">
        <f ca="1">INDIRECT(ADDRESS(33,27,,,ROWS(N$4:N24)))</f>
        <v>3</v>
      </c>
      <c r="O24" s="108">
        <f ca="1">INDIRECT(ADDRESS(33,28,,,ROWS(N$4:N24)))</f>
        <v>0</v>
      </c>
      <c r="P24" s="36"/>
      <c r="Q24" s="49">
        <f ca="1">INDIRECT(ADDRESS(9,22+COLUMNS($Q24:Q24),,,ROWS(Q$4:Q24)))</f>
        <v>27</v>
      </c>
      <c r="R24" s="50">
        <f ca="1">INDIRECT(ADDRESS(9,22+COLUMNS($Q24:R24),,,ROWS(R$4:R24)))</f>
        <v>3</v>
      </c>
      <c r="S24" s="50">
        <f ca="1">INDIRECT(ADDRESS(9,22+COLUMNS($Q24:S24),,,ROWS(S$4:S24)))</f>
        <v>152</v>
      </c>
      <c r="T24" s="47">
        <f ca="1">INDIRECT(ADDRESS(9,22+COLUMNS($Q24:T24),,,ROWS(T$4:T24)))</f>
        <v>8</v>
      </c>
      <c r="U24" s="49" t="str">
        <f ca="1">INDIRECT(ADDRESS(9,22+COLUMNS($Q24:U24),,,ROWS(U$4:U24)))</f>
        <v>3/16(6)</v>
      </c>
      <c r="V24" s="56">
        <f ca="1">INDIRECT(ADDRESS(9,22+COLUMNS($Q24:V24)+1,,,ROWS(V$4:V24)))</f>
        <v>19</v>
      </c>
      <c r="W24" s="51">
        <f ca="1">INDIRECT(ADDRESS(9,22+COLUMNS($Q24:W24)+2,,,ROWS(W$4:W24)))</f>
        <v>20.25</v>
      </c>
      <c r="X24" s="48">
        <f ca="1">INDIRECT(ADDRESS(9,22+COLUMNS($Q24:X24)+2,,,ROWS(X$4:X24)))</f>
        <v>5.63</v>
      </c>
      <c r="Y24" s="46">
        <f ca="1">INDIRECT(ADDRESS(9,22+COLUMNS($Q24:Y24)+2,,,ROWS(Y$4:Y24)))</f>
        <v>0</v>
      </c>
      <c r="Z24" s="49">
        <f ca="1">INDIRECT(ADDRESS(34,27,,,ROWS(Z$4:Z24)))</f>
        <v>0</v>
      </c>
      <c r="AA24" s="49">
        <f ca="1">INDIRECT(ADDRESS(34,28,,,ROWS(Z$4:Z24)))</f>
        <v>0</v>
      </c>
      <c r="AB24" s="36"/>
      <c r="AC24" s="108">
        <f ca="1">INDIRECT(ADDRESS(13,22+COLUMNS($AC24:AC24),,,ROWS(AC$4:AC24)))</f>
        <v>0</v>
      </c>
      <c r="AD24" s="108">
        <f ca="1">INDIRECT(ADDRESS(13,22+COLUMNS($AC24:AD24),,,ROWS(AD$4:AD24)))</f>
        <v>0</v>
      </c>
      <c r="AE24" s="108">
        <f ca="1">INDIRECT(ADDRESS(13,22+COLUMNS($AC24:AE24),,,ROWS(AE$4:AE24)))</f>
        <v>0</v>
      </c>
      <c r="AF24" s="29">
        <f t="shared" ca="1" si="0"/>
        <v>45.24</v>
      </c>
      <c r="AG24" s="29">
        <f t="shared" ca="1" si="1"/>
        <v>52.24</v>
      </c>
      <c r="AH24" s="29" t="str">
        <f t="shared" ca="1" si="2"/>
        <v/>
      </c>
      <c r="AI24" s="29">
        <f t="shared" ca="1" si="3"/>
        <v>0</v>
      </c>
      <c r="AJ24" s="29" t="str">
        <f t="shared" ca="1" si="4"/>
        <v/>
      </c>
      <c r="AK24" s="29">
        <f t="shared" ca="1" si="5"/>
        <v>18.239999999999998</v>
      </c>
      <c r="AL24" s="29">
        <f t="shared" ca="1" si="6"/>
        <v>13.24</v>
      </c>
      <c r="AM24" s="29">
        <f t="shared" ca="1" si="7"/>
        <v>11.24</v>
      </c>
      <c r="AN24" s="29">
        <f t="shared" ca="1" si="8"/>
        <v>21.24</v>
      </c>
    </row>
    <row r="25" spans="1:40" ht="17" customHeight="1">
      <c r="A25" s="44" t="str">
        <f>ROWS($A$4:$A25)&amp;"."</f>
        <v>22.</v>
      </c>
      <c r="B25" s="45" t="str">
        <f ca="1">INDIRECT(ADDRESS(1,1,,,ROWS($B$4:$B25)))</f>
        <v>CALLUM HOUSTOUN</v>
      </c>
      <c r="C25" s="46">
        <f ca="1">INDIRECT(ADDRESS(5,22+COLUMNS($C25:C25),,,ROWS(C$4:C25)))</f>
        <v>12</v>
      </c>
      <c r="D25" s="46">
        <f ca="1">INDIRECT(ADDRESS(5,22+COLUMNS($C25:D25),,,ROWS(D$4:D25)))</f>
        <v>9</v>
      </c>
      <c r="E25" s="46">
        <f ca="1">INDIRECT(ADDRESS(5,22+COLUMNS($C25:E25),,,ROWS(E$4:E25)))</f>
        <v>1</v>
      </c>
      <c r="F25" s="47">
        <f ca="1">INDIRECT(ADDRESS(5,22+COLUMNS($C25:F25),,,ROWS(F$4:F25)))</f>
        <v>111</v>
      </c>
      <c r="G25" s="46" t="str">
        <f ca="1">INDIRECT(ADDRESS(5,22+COLUMNS($C25:G25),,,ROWS(G$4:G25)))</f>
        <v>26(0)</v>
      </c>
      <c r="H25" s="56">
        <f ca="1">INDIRECT(ADDRESS(5,22+COLUMNS($C25:H25)+1,,,ROWS(H$4:H25)))</f>
        <v>13.875</v>
      </c>
      <c r="I25" s="48" t="str">
        <f ca="1">INDIRECT(ADDRESS(5,22+COLUMNS($C25:I25)+2,,,ROWS(I$4:I25)))</f>
        <v>-</v>
      </c>
      <c r="J25" s="46">
        <f ca="1">INDIRECT(ADDRESS(5,22+COLUMNS($C25:J25)+2,,,ROWS(J$4:J25)))</f>
        <v>0</v>
      </c>
      <c r="K25" s="46">
        <f ca="1">INDIRECT(ADDRESS(5,22+COLUMNS($C25:K25)+2,,,ROWS(K$4:K25)))</f>
        <v>0</v>
      </c>
      <c r="L25" s="46">
        <f ca="1">INDIRECT(ADDRESS(5,22+COLUMNS($C25:L25)+2,,,ROWS(L$4:L25)))</f>
        <v>0</v>
      </c>
      <c r="M25" s="46">
        <f ca="1">INDIRECT(ADDRESS(5,22+COLUMNS($C25:M25)+2,,,ROWS(M$4:M25)))</f>
        <v>0</v>
      </c>
      <c r="N25" s="108">
        <f ca="1">INDIRECT(ADDRESS(33,27,,,ROWS(N$4:N25)))</f>
        <v>1</v>
      </c>
      <c r="O25" s="108">
        <f ca="1">INDIRECT(ADDRESS(33,28,,,ROWS(N$4:N25)))</f>
        <v>0</v>
      </c>
      <c r="P25" s="36"/>
      <c r="Q25" s="49">
        <f ca="1">INDIRECT(ADDRESS(9,22+COLUMNS($Q25:Q25),,,ROWS(Q$4:Q25)))</f>
        <v>36.200000000000003</v>
      </c>
      <c r="R25" s="50">
        <f ca="1">INDIRECT(ADDRESS(9,22+COLUMNS($Q25:R25),,,ROWS(R$4:R25)))</f>
        <v>1</v>
      </c>
      <c r="S25" s="50">
        <f ca="1">INDIRECT(ADDRESS(9,22+COLUMNS($Q25:S25),,,ROWS(S$4:S25)))</f>
        <v>266</v>
      </c>
      <c r="T25" s="47">
        <f ca="1">INDIRECT(ADDRESS(9,22+COLUMNS($Q25:T25),,,ROWS(T$4:T25)))</f>
        <v>9</v>
      </c>
      <c r="U25" s="49" t="str">
        <f ca="1">INDIRECT(ADDRESS(9,22+COLUMNS($Q25:U25),,,ROWS(U$4:U25)))</f>
        <v>2/23(6)</v>
      </c>
      <c r="V25" s="56">
        <f ca="1">INDIRECT(ADDRESS(9,22+COLUMNS($Q25:V25)+1,,,ROWS(V$4:V25)))</f>
        <v>29.555555555555557</v>
      </c>
      <c r="W25" s="51">
        <f ca="1">INDIRECT(ADDRESS(9,22+COLUMNS($Q25:W25)+2,,,ROWS(W$4:W25)))</f>
        <v>24.22</v>
      </c>
      <c r="X25" s="48">
        <f ca="1">INDIRECT(ADDRESS(9,22+COLUMNS($Q25:X25)+2,,,ROWS(X$4:X25)))</f>
        <v>7.32</v>
      </c>
      <c r="Y25" s="46">
        <f ca="1">INDIRECT(ADDRESS(9,22+COLUMNS($Q25:Y25)+2,,,ROWS(Y$4:Y25)))</f>
        <v>0</v>
      </c>
      <c r="Z25" s="49">
        <f ca="1">INDIRECT(ADDRESS(34,27,,,ROWS(Z$4:Z25)))</f>
        <v>0</v>
      </c>
      <c r="AA25" s="49">
        <f ca="1">INDIRECT(ADDRESS(34,28,,,ROWS(Z$4:Z25)))</f>
        <v>0</v>
      </c>
      <c r="AB25" s="36"/>
      <c r="AC25" s="108">
        <f ca="1">INDIRECT(ADDRESS(13,22+COLUMNS($AC25:AC25),,,ROWS(AC$4:AC25)))</f>
        <v>0</v>
      </c>
      <c r="AD25" s="108">
        <f ca="1">INDIRECT(ADDRESS(13,22+COLUMNS($AC25:AD25),,,ROWS(AD$4:AD25)))</f>
        <v>0</v>
      </c>
      <c r="AE25" s="108">
        <f ca="1">INDIRECT(ADDRESS(13,22+COLUMNS($AC25:AE25),,,ROWS(AE$4:AE25)))</f>
        <v>0</v>
      </c>
      <c r="AF25" s="29">
        <f t="shared" ca="1" si="0"/>
        <v>23.25</v>
      </c>
      <c r="AG25" s="29">
        <f t="shared" ca="1" si="1"/>
        <v>31.25</v>
      </c>
      <c r="AH25" s="29" t="str">
        <f t="shared" ca="1" si="2"/>
        <v/>
      </c>
      <c r="AI25" s="29">
        <f t="shared" ca="1" si="3"/>
        <v>0</v>
      </c>
      <c r="AJ25" s="29" t="str">
        <f t="shared" ca="1" si="4"/>
        <v/>
      </c>
      <c r="AK25" s="29">
        <f t="shared" ca="1" si="5"/>
        <v>16.25</v>
      </c>
      <c r="AL25" s="29">
        <f t="shared" ca="1" si="6"/>
        <v>31.25</v>
      </c>
      <c r="AM25" s="29">
        <f t="shared" ca="1" si="7"/>
        <v>22.25</v>
      </c>
      <c r="AN25" s="29">
        <f t="shared" ca="1" si="8"/>
        <v>33.25</v>
      </c>
    </row>
    <row r="26" spans="1:40" ht="17" customHeight="1">
      <c r="A26" s="44" t="str">
        <f>ROWS($A$4:$A26)&amp;"."</f>
        <v>23.</v>
      </c>
      <c r="B26" s="45" t="str">
        <f ca="1">INDIRECT(ADDRESS(1,1,,,ROWS($B$4:$B26)))</f>
        <v>PAUL HOUSTOUN</v>
      </c>
      <c r="C26" s="46">
        <f ca="1">INDIRECT(ADDRESS(5,22+COLUMNS($C26:C26),,,ROWS(C$4:C26)))</f>
        <v>13</v>
      </c>
      <c r="D26" s="46">
        <f ca="1">INDIRECT(ADDRESS(5,22+COLUMNS($C26:D26),,,ROWS(D$4:D26)))</f>
        <v>8</v>
      </c>
      <c r="E26" s="46">
        <f ca="1">INDIRECT(ADDRESS(5,22+COLUMNS($C26:E26),,,ROWS(E$4:E26)))</f>
        <v>2</v>
      </c>
      <c r="F26" s="47">
        <f ca="1">INDIRECT(ADDRESS(5,22+COLUMNS($C26:F26),,,ROWS(F$4:F26)))</f>
        <v>239</v>
      </c>
      <c r="G26" s="46" t="str">
        <f ca="1">INDIRECT(ADDRESS(5,22+COLUMNS($C26:G26),,,ROWS(G$4:G26)))</f>
        <v>66(0)</v>
      </c>
      <c r="H26" s="56">
        <f ca="1">INDIRECT(ADDRESS(5,22+COLUMNS($C26:H26)+1,,,ROWS(H$4:H26)))</f>
        <v>39.833333333333336</v>
      </c>
      <c r="I26" s="48" t="str">
        <f ca="1">INDIRECT(ADDRESS(5,22+COLUMNS($C26:I26)+2,,,ROWS(I$4:I26)))</f>
        <v>-</v>
      </c>
      <c r="J26" s="46">
        <f ca="1">INDIRECT(ADDRESS(5,22+COLUMNS($C26:J26)+2,,,ROWS(J$4:J26)))</f>
        <v>0</v>
      </c>
      <c r="K26" s="46">
        <f ca="1">INDIRECT(ADDRESS(5,22+COLUMNS($C26:K26)+2,,,ROWS(K$4:K26)))</f>
        <v>0</v>
      </c>
      <c r="L26" s="46">
        <f ca="1">INDIRECT(ADDRESS(5,22+COLUMNS($C26:L26)+2,,,ROWS(L$4:L26)))</f>
        <v>2</v>
      </c>
      <c r="M26" s="46">
        <f ca="1">INDIRECT(ADDRESS(5,22+COLUMNS($C26:M26)+2,,,ROWS(M$4:M26)))</f>
        <v>0</v>
      </c>
      <c r="N26" s="108">
        <f ca="1">INDIRECT(ADDRESS(33,27,,,ROWS(N$4:N26)))</f>
        <v>0</v>
      </c>
      <c r="O26" s="108">
        <f ca="1">INDIRECT(ADDRESS(33,28,,,ROWS(N$4:N26)))</f>
        <v>0</v>
      </c>
      <c r="P26" s="36"/>
      <c r="Q26" s="49" t="str">
        <f ca="1">INDIRECT(ADDRESS(9,22+COLUMNS($Q26:Q26),,,ROWS(Q$4:Q26)))</f>
        <v>-</v>
      </c>
      <c r="R26" s="50" t="str">
        <f ca="1">INDIRECT(ADDRESS(9,22+COLUMNS($Q26:R26),,,ROWS(R$4:R26)))</f>
        <v>-</v>
      </c>
      <c r="S26" s="50" t="str">
        <f ca="1">INDIRECT(ADDRESS(9,22+COLUMNS($Q26:S26),,,ROWS(S$4:S26)))</f>
        <v>-</v>
      </c>
      <c r="T26" s="47" t="str">
        <f ca="1">INDIRECT(ADDRESS(9,22+COLUMNS($Q26:T26),,,ROWS(T$4:T26)))</f>
        <v>-</v>
      </c>
      <c r="U26" s="49" t="str">
        <f ca="1">INDIRECT(ADDRESS(9,22+COLUMNS($Q26:U26),,,ROWS(U$4:U26)))</f>
        <v>-</v>
      </c>
      <c r="V26" s="56" t="str">
        <f ca="1">INDIRECT(ADDRESS(9,22+COLUMNS($Q26:V26)+1,,,ROWS(V$4:V26)))</f>
        <v>-</v>
      </c>
      <c r="W26" s="51" t="str">
        <f ca="1">INDIRECT(ADDRESS(9,22+COLUMNS($Q26:W26)+2,,,ROWS(W$4:W26)))</f>
        <v>-</v>
      </c>
      <c r="X26" s="48" t="str">
        <f ca="1">INDIRECT(ADDRESS(9,22+COLUMNS($Q26:X26)+2,,,ROWS(X$4:X26)))</f>
        <v>-</v>
      </c>
      <c r="Y26" s="46">
        <f ca="1">INDIRECT(ADDRESS(9,22+COLUMNS($Q26:Y26)+2,,,ROWS(Y$4:Y26)))</f>
        <v>0</v>
      </c>
      <c r="Z26" s="49">
        <f ca="1">INDIRECT(ADDRESS(34,27,,,ROWS(Z$4:Z26)))</f>
        <v>0</v>
      </c>
      <c r="AA26" s="49">
        <f ca="1">INDIRECT(ADDRESS(34,28,,,ROWS(Z$4:Z26)))</f>
        <v>0</v>
      </c>
      <c r="AB26" s="36"/>
      <c r="AC26" s="108">
        <f ca="1">INDIRECT(ADDRESS(13,22+COLUMNS($AC26:AC26),,,ROWS(AC$4:AC26)))</f>
        <v>0</v>
      </c>
      <c r="AD26" s="108">
        <f ca="1">INDIRECT(ADDRESS(13,22+COLUMNS($AC26:AD26),,,ROWS(AD$4:AD26)))</f>
        <v>0</v>
      </c>
      <c r="AE26" s="108">
        <f ca="1">INDIRECT(ADDRESS(13,22+COLUMNS($AC26:AE26),,,ROWS(AE$4:AE26)))</f>
        <v>0</v>
      </c>
      <c r="AF26" s="29">
        <f t="shared" ca="1" si="0"/>
        <v>7.26</v>
      </c>
      <c r="AG26" s="29">
        <f t="shared" ca="1" si="1"/>
        <v>4.26</v>
      </c>
      <c r="AH26" s="29" t="str">
        <f t="shared" ca="1" si="2"/>
        <v/>
      </c>
      <c r="AI26" s="29">
        <f t="shared" ca="1" si="3"/>
        <v>0</v>
      </c>
      <c r="AJ26" s="29" t="str">
        <f t="shared" ca="1" si="4"/>
        <v/>
      </c>
      <c r="AK26" s="29" t="str">
        <f t="shared" ca="1" si="5"/>
        <v/>
      </c>
      <c r="AL26" s="29" t="str">
        <f t="shared" ca="1" si="6"/>
        <v/>
      </c>
      <c r="AM26" s="29" t="str">
        <f t="shared" ca="1" si="7"/>
        <v/>
      </c>
      <c r="AN26" s="29" t="str">
        <f t="shared" ca="1" si="8"/>
        <v/>
      </c>
    </row>
    <row r="27" spans="1:40" ht="17" customHeight="1">
      <c r="A27" s="44" t="str">
        <f>ROWS($A$4:$A27)&amp;"."</f>
        <v>24.</v>
      </c>
      <c r="B27" s="45" t="str">
        <f ca="1">INDIRECT(ADDRESS(1,1,,,ROWS($B$4:$B27)))</f>
        <v>JACK IRWIN</v>
      </c>
      <c r="C27" s="46">
        <f ca="1">INDIRECT(ADDRESS(5,22+COLUMNS($C27:C27),,,ROWS(C$4:C27)))</f>
        <v>18</v>
      </c>
      <c r="D27" s="46">
        <f ca="1">INDIRECT(ADDRESS(5,22+COLUMNS($C27:D27),,,ROWS(D$4:D27)))</f>
        <v>16</v>
      </c>
      <c r="E27" s="46">
        <f ca="1">INDIRECT(ADDRESS(5,22+COLUMNS($C27:E27),,,ROWS(E$4:E27)))</f>
        <v>2</v>
      </c>
      <c r="F27" s="47">
        <f ca="1">INDIRECT(ADDRESS(5,22+COLUMNS($C27:F27),,,ROWS(F$4:F27)))</f>
        <v>132</v>
      </c>
      <c r="G27" s="46" t="str">
        <f ca="1">INDIRECT(ADDRESS(5,22+COLUMNS($C27:G27),,,ROWS(G$4:G27)))</f>
        <v>29(0)</v>
      </c>
      <c r="H27" s="56">
        <f ca="1">INDIRECT(ADDRESS(5,22+COLUMNS($C27:H27)+1,,,ROWS(H$4:H27)))</f>
        <v>9.4285714285714288</v>
      </c>
      <c r="I27" s="48" t="str">
        <f ca="1">INDIRECT(ADDRESS(5,22+COLUMNS($C27:I27)+2,,,ROWS(I$4:I27)))</f>
        <v>-</v>
      </c>
      <c r="J27" s="46">
        <f ca="1">INDIRECT(ADDRESS(5,22+COLUMNS($C27:J27)+2,,,ROWS(J$4:J27)))</f>
        <v>0</v>
      </c>
      <c r="K27" s="46">
        <f ca="1">INDIRECT(ADDRESS(5,22+COLUMNS($C27:K27)+2,,,ROWS(K$4:K27)))</f>
        <v>0</v>
      </c>
      <c r="L27" s="46">
        <f ca="1">INDIRECT(ADDRESS(5,22+COLUMNS($C27:L27)+2,,,ROWS(L$4:L27)))</f>
        <v>0</v>
      </c>
      <c r="M27" s="46">
        <f ca="1">INDIRECT(ADDRESS(5,22+COLUMNS($C27:M27)+2,,,ROWS(M$4:M27)))</f>
        <v>0</v>
      </c>
      <c r="N27" s="108">
        <f ca="1">INDIRECT(ADDRESS(33,27,,,ROWS(N$4:N27)))</f>
        <v>1</v>
      </c>
      <c r="O27" s="108">
        <f ca="1">INDIRECT(ADDRESS(33,28,,,ROWS(N$4:N27)))</f>
        <v>0</v>
      </c>
      <c r="P27" s="36"/>
      <c r="Q27" s="49">
        <f ca="1">INDIRECT(ADDRESS(9,22+COLUMNS($Q27:Q27),,,ROWS(Q$4:Q27)))</f>
        <v>47</v>
      </c>
      <c r="R27" s="50">
        <f ca="1">INDIRECT(ADDRESS(9,22+COLUMNS($Q27:R27),,,ROWS(R$4:R27)))</f>
        <v>0</v>
      </c>
      <c r="S27" s="50">
        <f ca="1">INDIRECT(ADDRESS(9,22+COLUMNS($Q27:S27),,,ROWS(S$4:S27)))</f>
        <v>275</v>
      </c>
      <c r="T27" s="47">
        <f ca="1">INDIRECT(ADDRESS(9,22+COLUMNS($Q27:T27),,,ROWS(T$4:T27)))</f>
        <v>15</v>
      </c>
      <c r="U27" s="49" t="str">
        <f ca="1">INDIRECT(ADDRESS(9,22+COLUMNS($Q27:U27),,,ROWS(U$4:U27)))</f>
        <v>2/16(3)</v>
      </c>
      <c r="V27" s="56">
        <f ca="1">INDIRECT(ADDRESS(9,22+COLUMNS($Q27:V27)+1,,,ROWS(V$4:V27)))</f>
        <v>18.333333333333332</v>
      </c>
      <c r="W27" s="51">
        <f ca="1">INDIRECT(ADDRESS(9,22+COLUMNS($Q27:W27)+2,,,ROWS(W$4:W27)))</f>
        <v>18.8</v>
      </c>
      <c r="X27" s="48">
        <f ca="1">INDIRECT(ADDRESS(9,22+COLUMNS($Q27:X27)+2,,,ROWS(X$4:X27)))</f>
        <v>5.85</v>
      </c>
      <c r="Y27" s="46">
        <f ca="1">INDIRECT(ADDRESS(9,22+COLUMNS($Q27:Y27)+2,,,ROWS(Y$4:Y27)))</f>
        <v>0</v>
      </c>
      <c r="Z27" s="49">
        <f ca="1">INDIRECT(ADDRESS(34,27,,,ROWS(Z$4:Z27)))</f>
        <v>0</v>
      </c>
      <c r="AA27" s="49">
        <f ca="1">INDIRECT(ADDRESS(34,28,,,ROWS(Z$4:Z27)))</f>
        <v>0</v>
      </c>
      <c r="AB27" s="36"/>
      <c r="AC27" s="108">
        <f ca="1">INDIRECT(ADDRESS(13,22+COLUMNS($AC27:AC27),,,ROWS(AC$4:AC27)))</f>
        <v>0</v>
      </c>
      <c r="AD27" s="108">
        <f ca="1">INDIRECT(ADDRESS(13,22+COLUMNS($AC27:AD27),,,ROWS(AD$4:AD27)))</f>
        <v>0</v>
      </c>
      <c r="AE27" s="108">
        <f ca="1">INDIRECT(ADDRESS(13,22+COLUMNS($AC27:AE27),,,ROWS(AE$4:AE27)))</f>
        <v>0</v>
      </c>
      <c r="AF27" s="29">
        <f t="shared" ca="1" si="0"/>
        <v>18.27</v>
      </c>
      <c r="AG27" s="29">
        <f t="shared" ca="1" si="1"/>
        <v>39.270000000000003</v>
      </c>
      <c r="AH27" s="29" t="str">
        <f t="shared" ca="1" si="2"/>
        <v/>
      </c>
      <c r="AI27" s="29">
        <f t="shared" ca="1" si="3"/>
        <v>0</v>
      </c>
      <c r="AJ27" s="29" t="str">
        <f t="shared" ca="1" si="4"/>
        <v/>
      </c>
      <c r="AK27" s="29">
        <f t="shared" ca="1" si="5"/>
        <v>7.27</v>
      </c>
      <c r="AL27" s="29">
        <f t="shared" ca="1" si="6"/>
        <v>12.27</v>
      </c>
      <c r="AM27" s="29">
        <f t="shared" ca="1" si="7"/>
        <v>9.27</v>
      </c>
      <c r="AN27" s="29">
        <f t="shared" ca="1" si="8"/>
        <v>25.27</v>
      </c>
    </row>
    <row r="28" spans="1:40" ht="17" customHeight="1">
      <c r="A28" s="44" t="str">
        <f>ROWS($A$4:$A28)&amp;"."</f>
        <v>25.</v>
      </c>
      <c r="B28" s="45" t="str">
        <f ca="1">INDIRECT(ADDRESS(1,1,,,ROWS($B$4:$B28)))</f>
        <v>TOM IRWIN</v>
      </c>
      <c r="C28" s="46">
        <f ca="1">INDIRECT(ADDRESS(5,22+COLUMNS($C28:C28),,,ROWS(C$4:C28)))</f>
        <v>12</v>
      </c>
      <c r="D28" s="46">
        <f ca="1">INDIRECT(ADDRESS(5,22+COLUMNS($C28:D28),,,ROWS(D$4:D28)))</f>
        <v>7</v>
      </c>
      <c r="E28" s="46">
        <f ca="1">INDIRECT(ADDRESS(5,22+COLUMNS($C28:E28),,,ROWS(E$4:E28)))</f>
        <v>2</v>
      </c>
      <c r="F28" s="47">
        <f ca="1">INDIRECT(ADDRESS(5,22+COLUMNS($C28:F28),,,ROWS(F$4:F28)))</f>
        <v>53</v>
      </c>
      <c r="G28" s="46" t="str">
        <f ca="1">INDIRECT(ADDRESS(5,22+COLUMNS($C28:G28),,,ROWS(G$4:G28)))</f>
        <v>21*(0)</v>
      </c>
      <c r="H28" s="56">
        <f ca="1">INDIRECT(ADDRESS(5,22+COLUMNS($C28:H28)+1,,,ROWS(H$4:H28)))</f>
        <v>10.6</v>
      </c>
      <c r="I28" s="48" t="str">
        <f ca="1">INDIRECT(ADDRESS(5,22+COLUMNS($C28:I28)+2,,,ROWS(I$4:I28)))</f>
        <v>-</v>
      </c>
      <c r="J28" s="46">
        <f ca="1">INDIRECT(ADDRESS(5,22+COLUMNS($C28:J28)+2,,,ROWS(J$4:J28)))</f>
        <v>0</v>
      </c>
      <c r="K28" s="46">
        <f ca="1">INDIRECT(ADDRESS(5,22+COLUMNS($C28:K28)+2,,,ROWS(K$4:K28)))</f>
        <v>0</v>
      </c>
      <c r="L28" s="46">
        <f ca="1">INDIRECT(ADDRESS(5,22+COLUMNS($C28:L28)+2,,,ROWS(L$4:L28)))</f>
        <v>0</v>
      </c>
      <c r="M28" s="46">
        <f ca="1">INDIRECT(ADDRESS(5,22+COLUMNS($C28:M28)+2,,,ROWS(M$4:M28)))</f>
        <v>0</v>
      </c>
      <c r="N28" s="108">
        <f ca="1">INDIRECT(ADDRESS(33,27,,,ROWS(N$4:N28)))</f>
        <v>3</v>
      </c>
      <c r="O28" s="108">
        <f ca="1">INDIRECT(ADDRESS(33,28,,,ROWS(N$4:N28)))</f>
        <v>0</v>
      </c>
      <c r="P28" s="36"/>
      <c r="Q28" s="49" t="str">
        <f ca="1">INDIRECT(ADDRESS(9,22+COLUMNS($Q28:Q28),,,ROWS(Q$4:Q28)))</f>
        <v>-</v>
      </c>
      <c r="R28" s="50" t="str">
        <f ca="1">INDIRECT(ADDRESS(9,22+COLUMNS($Q28:R28),,,ROWS(R$4:R28)))</f>
        <v>-</v>
      </c>
      <c r="S28" s="50" t="str">
        <f ca="1">INDIRECT(ADDRESS(9,22+COLUMNS($Q28:S28),,,ROWS(S$4:S28)))</f>
        <v>-</v>
      </c>
      <c r="T28" s="47" t="str">
        <f ca="1">INDIRECT(ADDRESS(9,22+COLUMNS($Q28:T28),,,ROWS(T$4:T28)))</f>
        <v>-</v>
      </c>
      <c r="U28" s="49" t="str">
        <f ca="1">INDIRECT(ADDRESS(9,22+COLUMNS($Q28:U28),,,ROWS(U$4:U28)))</f>
        <v>-</v>
      </c>
      <c r="V28" s="56" t="str">
        <f ca="1">INDIRECT(ADDRESS(9,22+COLUMNS($Q28:V28)+1,,,ROWS(V$4:V28)))</f>
        <v>-</v>
      </c>
      <c r="W28" s="51" t="str">
        <f ca="1">INDIRECT(ADDRESS(9,22+COLUMNS($Q28:W28)+2,,,ROWS(W$4:W28)))</f>
        <v>-</v>
      </c>
      <c r="X28" s="48" t="str">
        <f ca="1">INDIRECT(ADDRESS(9,22+COLUMNS($Q28:X28)+2,,,ROWS(X$4:X28)))</f>
        <v>-</v>
      </c>
      <c r="Y28" s="46">
        <f ca="1">INDIRECT(ADDRESS(9,22+COLUMNS($Q28:Y28)+2,,,ROWS(Y$4:Y28)))</f>
        <v>0</v>
      </c>
      <c r="Z28" s="49">
        <f ca="1">INDIRECT(ADDRESS(34,27,,,ROWS(Z$4:Z28)))</f>
        <v>0</v>
      </c>
      <c r="AA28" s="49">
        <f ca="1">INDIRECT(ADDRESS(34,28,,,ROWS(Z$4:Z28)))</f>
        <v>0</v>
      </c>
      <c r="AB28" s="36"/>
      <c r="AC28" s="108">
        <f ca="1">INDIRECT(ADDRESS(13,22+COLUMNS($AC28:AC28),,,ROWS(AC$4:AC28)))</f>
        <v>0</v>
      </c>
      <c r="AD28" s="108">
        <f ca="1">INDIRECT(ADDRESS(13,22+COLUMNS($AC28:AD28),,,ROWS(AD$4:AD28)))</f>
        <v>0</v>
      </c>
      <c r="AE28" s="108">
        <f ca="1">INDIRECT(ADDRESS(13,22+COLUMNS($AC28:AE28),,,ROWS(AE$4:AE28)))</f>
        <v>0</v>
      </c>
      <c r="AF28" s="29">
        <f t="shared" ca="1" si="0"/>
        <v>36.28</v>
      </c>
      <c r="AG28" s="29">
        <f t="shared" ca="1" si="1"/>
        <v>35.28</v>
      </c>
      <c r="AH28" s="29" t="str">
        <f t="shared" ca="1" si="2"/>
        <v/>
      </c>
      <c r="AI28" s="29">
        <f t="shared" ca="1" si="3"/>
        <v>0</v>
      </c>
      <c r="AJ28" s="29" t="str">
        <f t="shared" ca="1" si="4"/>
        <v/>
      </c>
      <c r="AK28" s="29" t="str">
        <f t="shared" ca="1" si="5"/>
        <v/>
      </c>
      <c r="AL28" s="29" t="str">
        <f t="shared" ca="1" si="6"/>
        <v/>
      </c>
      <c r="AM28" s="29" t="str">
        <f t="shared" ca="1" si="7"/>
        <v/>
      </c>
      <c r="AN28" s="29" t="str">
        <f t="shared" ca="1" si="8"/>
        <v/>
      </c>
    </row>
    <row r="29" spans="1:40" ht="17" customHeight="1">
      <c r="A29" s="44" t="str">
        <f>ROWS($A$4:$A29)&amp;"."</f>
        <v>26.</v>
      </c>
      <c r="B29" s="45" t="str">
        <f ca="1">INDIRECT(ADDRESS(1,1,,,ROWS($B$4:$B29)))</f>
        <v>STUART JOHNSTONE</v>
      </c>
      <c r="C29" s="46">
        <f ca="1">INDIRECT(ADDRESS(5,22+COLUMNS($C29:C29),,,ROWS(C$4:C29)))</f>
        <v>2</v>
      </c>
      <c r="D29" s="46">
        <f ca="1">INDIRECT(ADDRESS(5,22+COLUMNS($C29:D29),,,ROWS(D$4:D29)))</f>
        <v>2</v>
      </c>
      <c r="E29" s="46">
        <f ca="1">INDIRECT(ADDRESS(5,22+COLUMNS($C29:E29),,,ROWS(E$4:E29)))</f>
        <v>0</v>
      </c>
      <c r="F29" s="47">
        <f ca="1">INDIRECT(ADDRESS(5,22+COLUMNS($C29:F29),,,ROWS(F$4:F29)))</f>
        <v>9</v>
      </c>
      <c r="G29" s="46" t="str">
        <f ca="1">INDIRECT(ADDRESS(5,22+COLUMNS($C29:G29),,,ROWS(G$4:G29)))</f>
        <v>8(0)</v>
      </c>
      <c r="H29" s="56">
        <f ca="1">INDIRECT(ADDRESS(5,22+COLUMNS($C29:H29)+1,,,ROWS(H$4:H29)))</f>
        <v>4.5</v>
      </c>
      <c r="I29" s="48" t="str">
        <f ca="1">INDIRECT(ADDRESS(5,22+COLUMNS($C29:I29)+2,,,ROWS(I$4:I29)))</f>
        <v>-</v>
      </c>
      <c r="J29" s="46">
        <f ca="1">INDIRECT(ADDRESS(5,22+COLUMNS($C29:J29)+2,,,ROWS(J$4:J29)))</f>
        <v>0</v>
      </c>
      <c r="K29" s="46">
        <f ca="1">INDIRECT(ADDRESS(5,22+COLUMNS($C29:K29)+2,,,ROWS(K$4:K29)))</f>
        <v>0</v>
      </c>
      <c r="L29" s="46">
        <f ca="1">INDIRECT(ADDRESS(5,22+COLUMNS($C29:L29)+2,,,ROWS(L$4:L29)))</f>
        <v>0</v>
      </c>
      <c r="M29" s="46">
        <f ca="1">INDIRECT(ADDRESS(5,22+COLUMNS($C29:M29)+2,,,ROWS(M$4:M29)))</f>
        <v>0</v>
      </c>
      <c r="N29" s="108">
        <f ca="1">INDIRECT(ADDRESS(33,27,,,ROWS(N$4:N29)))</f>
        <v>0</v>
      </c>
      <c r="O29" s="108">
        <f ca="1">INDIRECT(ADDRESS(33,28,,,ROWS(N$4:N29)))</f>
        <v>0</v>
      </c>
      <c r="P29" s="36"/>
      <c r="Q29" s="49">
        <f ca="1">INDIRECT(ADDRESS(9,22+COLUMNS($Q29:Q29),,,ROWS(Q$4:Q29)))</f>
        <v>2</v>
      </c>
      <c r="R29" s="50">
        <f ca="1">INDIRECT(ADDRESS(9,22+COLUMNS($Q29:R29),,,ROWS(R$4:R29)))</f>
        <v>0</v>
      </c>
      <c r="S29" s="50">
        <f ca="1">INDIRECT(ADDRESS(9,22+COLUMNS($Q29:S29),,,ROWS(S$4:S29)))</f>
        <v>11</v>
      </c>
      <c r="T29" s="47">
        <f ca="1">INDIRECT(ADDRESS(9,22+COLUMNS($Q29:T29),,,ROWS(T$4:T29)))</f>
        <v>3</v>
      </c>
      <c r="U29" s="49" t="str">
        <f ca="1">INDIRECT(ADDRESS(9,22+COLUMNS($Q29:U29),,,ROWS(U$4:U29)))</f>
        <v>3/11(2)</v>
      </c>
      <c r="V29" s="56">
        <f ca="1">INDIRECT(ADDRESS(9,22+COLUMNS($Q29:V29)+1,,,ROWS(V$4:V29)))</f>
        <v>3.6666666666666665</v>
      </c>
      <c r="W29" s="51">
        <f ca="1">INDIRECT(ADDRESS(9,22+COLUMNS($Q29:W29)+2,,,ROWS(W$4:W29)))</f>
        <v>4</v>
      </c>
      <c r="X29" s="48">
        <f ca="1">INDIRECT(ADDRESS(9,22+COLUMNS($Q29:X29)+2,,,ROWS(X$4:X29)))</f>
        <v>5.5</v>
      </c>
      <c r="Y29" s="46">
        <f ca="1">INDIRECT(ADDRESS(9,22+COLUMNS($Q29:Y29)+2,,,ROWS(Y$4:Y29)))</f>
        <v>0</v>
      </c>
      <c r="Z29" s="49">
        <f ca="1">INDIRECT(ADDRESS(34,27,,,ROWS(Z$4:Z29)))</f>
        <v>0</v>
      </c>
      <c r="AA29" s="49">
        <f ca="1">INDIRECT(ADDRESS(34,28,,,ROWS(Z$4:Z29)))</f>
        <v>0</v>
      </c>
      <c r="AB29" s="36"/>
      <c r="AC29" s="108">
        <f ca="1">INDIRECT(ADDRESS(13,22+COLUMNS($AC29:AC29),,,ROWS(AC$4:AC29)))</f>
        <v>0</v>
      </c>
      <c r="AD29" s="108">
        <f ca="1">INDIRECT(ADDRESS(13,22+COLUMNS($AC29:AD29),,,ROWS(AD$4:AD29)))</f>
        <v>0</v>
      </c>
      <c r="AE29" s="108">
        <f ca="1">INDIRECT(ADDRESS(13,22+COLUMNS($AC29:AE29),,,ROWS(AE$4:AE29)))</f>
        <v>0</v>
      </c>
      <c r="AF29" s="29">
        <f t="shared" ca="1" si="0"/>
        <v>55.29</v>
      </c>
      <c r="AG29" s="29">
        <f t="shared" ca="1" si="1"/>
        <v>54.29</v>
      </c>
      <c r="AH29" s="29" t="str">
        <f t="shared" ca="1" si="2"/>
        <v/>
      </c>
      <c r="AI29" s="29">
        <f t="shared" ca="1" si="3"/>
        <v>0</v>
      </c>
      <c r="AJ29" s="29" t="str">
        <f t="shared" ca="1" si="4"/>
        <v/>
      </c>
      <c r="AK29" s="29">
        <f t="shared" ca="1" si="5"/>
        <v>30.29</v>
      </c>
      <c r="AL29" s="29">
        <f t="shared" ca="1" si="6"/>
        <v>2.29</v>
      </c>
      <c r="AM29" s="29">
        <f t="shared" ca="1" si="7"/>
        <v>2.29</v>
      </c>
      <c r="AN29" s="29">
        <f t="shared" ca="1" si="8"/>
        <v>17.29</v>
      </c>
    </row>
    <row r="30" spans="1:40" ht="17" customHeight="1">
      <c r="A30" s="44" t="str">
        <f>ROWS($A$4:$A30)&amp;"."</f>
        <v>27.</v>
      </c>
      <c r="B30" s="45" t="str">
        <f ca="1">INDIRECT(ADDRESS(1,1,,,ROWS($B$4:$B30)))</f>
        <v>JONATHAN KEENAN</v>
      </c>
      <c r="C30" s="46">
        <f ca="1">INDIRECT(ADDRESS(5,22+COLUMNS($C30:C30),,,ROWS(C$4:C30)))</f>
        <v>16</v>
      </c>
      <c r="D30" s="46">
        <f ca="1">INDIRECT(ADDRESS(5,22+COLUMNS($C30:D30),,,ROWS(D$4:D30)))</f>
        <v>16</v>
      </c>
      <c r="E30" s="46">
        <f ca="1">INDIRECT(ADDRESS(5,22+COLUMNS($C30:E30),,,ROWS(E$4:E30)))</f>
        <v>3</v>
      </c>
      <c r="F30" s="47">
        <f ca="1">INDIRECT(ADDRESS(5,22+COLUMNS($C30:F30),,,ROWS(F$4:F30)))</f>
        <v>282</v>
      </c>
      <c r="G30" s="46" t="str">
        <f ca="1">INDIRECT(ADDRESS(5,22+COLUMNS($C30:G30),,,ROWS(G$4:G30)))</f>
        <v>58(0)</v>
      </c>
      <c r="H30" s="56">
        <f ca="1">INDIRECT(ADDRESS(5,22+COLUMNS($C30:H30)+1,,,ROWS(H$4:H30)))</f>
        <v>21.692307692307693</v>
      </c>
      <c r="I30" s="48" t="str">
        <f ca="1">INDIRECT(ADDRESS(5,22+COLUMNS($C30:I30)+2,,,ROWS(I$4:I30)))</f>
        <v>-</v>
      </c>
      <c r="J30" s="46">
        <f ca="1">INDIRECT(ADDRESS(5,22+COLUMNS($C30:J30)+2,,,ROWS(J$4:J30)))</f>
        <v>0</v>
      </c>
      <c r="K30" s="46">
        <f ca="1">INDIRECT(ADDRESS(5,22+COLUMNS($C30:K30)+2,,,ROWS(K$4:K30)))</f>
        <v>0</v>
      </c>
      <c r="L30" s="46">
        <f ca="1">INDIRECT(ADDRESS(5,22+COLUMNS($C30:L30)+2,,,ROWS(L$4:L30)))</f>
        <v>2</v>
      </c>
      <c r="M30" s="46">
        <f ca="1">INDIRECT(ADDRESS(5,22+COLUMNS($C30:M30)+2,,,ROWS(M$4:M30)))</f>
        <v>0</v>
      </c>
      <c r="N30" s="108">
        <f ca="1">INDIRECT(ADDRESS(33,27,,,ROWS(N$4:N30)))</f>
        <v>3</v>
      </c>
      <c r="O30" s="108">
        <f ca="1">INDIRECT(ADDRESS(33,28,,,ROWS(N$4:N30)))</f>
        <v>0</v>
      </c>
      <c r="P30" s="36"/>
      <c r="Q30" s="49" t="str">
        <f ca="1">INDIRECT(ADDRESS(9,22+COLUMNS($Q30:Q30),,,ROWS(Q$4:Q30)))</f>
        <v>-</v>
      </c>
      <c r="R30" s="50" t="str">
        <f ca="1">INDIRECT(ADDRESS(9,22+COLUMNS($Q30:R30),,,ROWS(R$4:R30)))</f>
        <v>-</v>
      </c>
      <c r="S30" s="50" t="str">
        <f ca="1">INDIRECT(ADDRESS(9,22+COLUMNS($Q30:S30),,,ROWS(S$4:S30)))</f>
        <v>-</v>
      </c>
      <c r="T30" s="47" t="str">
        <f ca="1">INDIRECT(ADDRESS(9,22+COLUMNS($Q30:T30),,,ROWS(T$4:T30)))</f>
        <v>-</v>
      </c>
      <c r="U30" s="49" t="str">
        <f ca="1">INDIRECT(ADDRESS(9,22+COLUMNS($Q30:U30),,,ROWS(U$4:U30)))</f>
        <v>-</v>
      </c>
      <c r="V30" s="56" t="str">
        <f ca="1">INDIRECT(ADDRESS(9,22+COLUMNS($Q30:V30)+1,,,ROWS(V$4:V30)))</f>
        <v>-</v>
      </c>
      <c r="W30" s="51" t="str">
        <f ca="1">INDIRECT(ADDRESS(9,22+COLUMNS($Q30:W30)+2,,,ROWS(W$4:W30)))</f>
        <v>-</v>
      </c>
      <c r="X30" s="48" t="str">
        <f ca="1">INDIRECT(ADDRESS(9,22+COLUMNS($Q30:X30)+2,,,ROWS(X$4:X30)))</f>
        <v>-</v>
      </c>
      <c r="Y30" s="46">
        <f ca="1">INDIRECT(ADDRESS(9,22+COLUMNS($Q30:Y30)+2,,,ROWS(Y$4:Y30)))</f>
        <v>0</v>
      </c>
      <c r="Z30" s="49">
        <f ca="1">INDIRECT(ADDRESS(34,27,,,ROWS(Z$4:Z30)))</f>
        <v>0</v>
      </c>
      <c r="AA30" s="49">
        <f ca="1">INDIRECT(ADDRESS(34,28,,,ROWS(Z$4:Z30)))</f>
        <v>0</v>
      </c>
      <c r="AB30" s="36"/>
      <c r="AC30" s="108">
        <f ca="1">INDIRECT(ADDRESS(13,22+COLUMNS($AC30:AC30),,,ROWS(AC$4:AC30)))</f>
        <v>0</v>
      </c>
      <c r="AD30" s="108">
        <f ca="1">INDIRECT(ADDRESS(13,22+COLUMNS($AC30:AD30),,,ROWS(AD$4:AD30)))</f>
        <v>0</v>
      </c>
      <c r="AE30" s="108">
        <f ca="1">INDIRECT(ADDRESS(13,22+COLUMNS($AC30:AE30),,,ROWS(AE$4:AE30)))</f>
        <v>0</v>
      </c>
      <c r="AF30" s="29">
        <f t="shared" ca="1" si="0"/>
        <v>5.3</v>
      </c>
      <c r="AG30" s="29">
        <f t="shared" ca="1" si="1"/>
        <v>15.3</v>
      </c>
      <c r="AH30" s="29" t="str">
        <f t="shared" ca="1" si="2"/>
        <v/>
      </c>
      <c r="AI30" s="29">
        <f t="shared" ca="1" si="3"/>
        <v>0</v>
      </c>
      <c r="AJ30" s="29" t="str">
        <f t="shared" ca="1" si="4"/>
        <v/>
      </c>
      <c r="AK30" s="29" t="str">
        <f t="shared" ca="1" si="5"/>
        <v/>
      </c>
      <c r="AL30" s="29" t="str">
        <f t="shared" ca="1" si="6"/>
        <v/>
      </c>
      <c r="AM30" s="29" t="str">
        <f t="shared" ca="1" si="7"/>
        <v/>
      </c>
      <c r="AN30" s="29" t="str">
        <f t="shared" ca="1" si="8"/>
        <v/>
      </c>
    </row>
    <row r="31" spans="1:40" ht="17" customHeight="1">
      <c r="A31" s="44" t="str">
        <f>ROWS($A$4:$A31)&amp;"."</f>
        <v>28.</v>
      </c>
      <c r="B31" s="45" t="str">
        <f ca="1">INDIRECT(ADDRESS(1,1,,,ROWS($B$4:$B31)))</f>
        <v>ZACH KERR</v>
      </c>
      <c r="C31" s="46">
        <f ca="1">INDIRECT(ADDRESS(5,22+COLUMNS($C31:C31),,,ROWS(C$4:C31)))</f>
        <v>4</v>
      </c>
      <c r="D31" s="46">
        <f ca="1">INDIRECT(ADDRESS(5,22+COLUMNS($C31:D31),,,ROWS(D$4:D31)))</f>
        <v>3</v>
      </c>
      <c r="E31" s="46">
        <f ca="1">INDIRECT(ADDRESS(5,22+COLUMNS($C31:E31),,,ROWS(E$4:E31)))</f>
        <v>0</v>
      </c>
      <c r="F31" s="47">
        <f ca="1">INDIRECT(ADDRESS(5,22+COLUMNS($C31:F31),,,ROWS(F$4:F31)))</f>
        <v>61</v>
      </c>
      <c r="G31" s="46" t="str">
        <f ca="1">INDIRECT(ADDRESS(5,22+COLUMNS($C31:G31),,,ROWS(G$4:G31)))</f>
        <v>47(0)</v>
      </c>
      <c r="H31" s="56">
        <f ca="1">INDIRECT(ADDRESS(5,22+COLUMNS($C31:H31)+1,,,ROWS(H$4:H31)))</f>
        <v>20.333333333333332</v>
      </c>
      <c r="I31" s="48" t="str">
        <f ca="1">INDIRECT(ADDRESS(5,22+COLUMNS($C31:I31)+2,,,ROWS(I$4:I31)))</f>
        <v>-</v>
      </c>
      <c r="J31" s="46">
        <f ca="1">INDIRECT(ADDRESS(5,22+COLUMNS($C31:J31)+2,,,ROWS(J$4:J31)))</f>
        <v>0</v>
      </c>
      <c r="K31" s="46">
        <f ca="1">INDIRECT(ADDRESS(5,22+COLUMNS($C31:K31)+2,,,ROWS(K$4:K31)))</f>
        <v>0</v>
      </c>
      <c r="L31" s="46">
        <f ca="1">INDIRECT(ADDRESS(5,22+COLUMNS($C31:L31)+2,,,ROWS(L$4:L31)))</f>
        <v>0</v>
      </c>
      <c r="M31" s="46">
        <f ca="1">INDIRECT(ADDRESS(5,22+COLUMNS($C31:M31)+2,,,ROWS(M$4:M31)))</f>
        <v>0</v>
      </c>
      <c r="N31" s="108">
        <f ca="1">INDIRECT(ADDRESS(33,27,,,ROWS(N$4:N31)))</f>
        <v>1</v>
      </c>
      <c r="O31" s="108">
        <f ca="1">INDIRECT(ADDRESS(33,28,,,ROWS(N$4:N31)))</f>
        <v>0</v>
      </c>
      <c r="P31" s="36"/>
      <c r="Q31" s="49" t="str">
        <f ca="1">INDIRECT(ADDRESS(9,22+COLUMNS($Q31:Q31),,,ROWS(Q$4:Q31)))</f>
        <v>-</v>
      </c>
      <c r="R31" s="50" t="str">
        <f ca="1">INDIRECT(ADDRESS(9,22+COLUMNS($Q31:R31),,,ROWS(R$4:R31)))</f>
        <v>-</v>
      </c>
      <c r="S31" s="50" t="str">
        <f ca="1">INDIRECT(ADDRESS(9,22+COLUMNS($Q31:S31),,,ROWS(S$4:S31)))</f>
        <v>-</v>
      </c>
      <c r="T31" s="47" t="str">
        <f ca="1">INDIRECT(ADDRESS(9,22+COLUMNS($Q31:T31),,,ROWS(T$4:T31)))</f>
        <v>-</v>
      </c>
      <c r="U31" s="49" t="str">
        <f ca="1">INDIRECT(ADDRESS(9,22+COLUMNS($Q31:U31),,,ROWS(U$4:U31)))</f>
        <v>-</v>
      </c>
      <c r="V31" s="56" t="str">
        <f ca="1">INDIRECT(ADDRESS(9,22+COLUMNS($Q31:V31)+1,,,ROWS(V$4:V31)))</f>
        <v>-</v>
      </c>
      <c r="W31" s="51" t="str">
        <f ca="1">INDIRECT(ADDRESS(9,22+COLUMNS($Q31:W31)+2,,,ROWS(W$4:W31)))</f>
        <v>-</v>
      </c>
      <c r="X31" s="48" t="str">
        <f ca="1">INDIRECT(ADDRESS(9,22+COLUMNS($Q31:X31)+2,,,ROWS(X$4:X31)))</f>
        <v>-</v>
      </c>
      <c r="Y31" s="46">
        <f ca="1">INDIRECT(ADDRESS(9,22+COLUMNS($Q31:Y31)+2,,,ROWS(Y$4:Y31)))</f>
        <v>0</v>
      </c>
      <c r="Z31" s="49">
        <f ca="1">INDIRECT(ADDRESS(34,27,,,ROWS(Z$4:Z31)))</f>
        <v>0</v>
      </c>
      <c r="AA31" s="49">
        <f ca="1">INDIRECT(ADDRESS(34,28,,,ROWS(Z$4:Z31)))</f>
        <v>0</v>
      </c>
      <c r="AB31" s="36"/>
      <c r="AC31" s="108">
        <f ca="1">INDIRECT(ADDRESS(13,22+COLUMNS($AC31:AC31),,,ROWS(AC$4:AC31)))</f>
        <v>0</v>
      </c>
      <c r="AD31" s="108">
        <f ca="1">INDIRECT(ADDRESS(13,22+COLUMNS($AC31:AD31),,,ROWS(AD$4:AD31)))</f>
        <v>0</v>
      </c>
      <c r="AE31" s="108">
        <f ca="1">INDIRECT(ADDRESS(13,22+COLUMNS($AC31:AE31),,,ROWS(AE$4:AE31)))</f>
        <v>0</v>
      </c>
      <c r="AF31" s="29">
        <f t="shared" ca="1" si="0"/>
        <v>34.31</v>
      </c>
      <c r="AG31" s="29">
        <f t="shared" ca="1" si="1"/>
        <v>19.309999999999999</v>
      </c>
      <c r="AH31" s="29" t="str">
        <f t="shared" ca="1" si="2"/>
        <v/>
      </c>
      <c r="AI31" s="29">
        <f t="shared" ca="1" si="3"/>
        <v>0</v>
      </c>
      <c r="AJ31" s="29" t="str">
        <f t="shared" ca="1" si="4"/>
        <v/>
      </c>
      <c r="AK31" s="29" t="str">
        <f t="shared" ca="1" si="5"/>
        <v/>
      </c>
      <c r="AL31" s="29" t="str">
        <f t="shared" ca="1" si="6"/>
        <v/>
      </c>
      <c r="AM31" s="29" t="str">
        <f t="shared" ca="1" si="7"/>
        <v/>
      </c>
      <c r="AN31" s="29" t="str">
        <f t="shared" ca="1" si="8"/>
        <v/>
      </c>
    </row>
    <row r="32" spans="1:40" ht="17" customHeight="1">
      <c r="A32" s="44" t="str">
        <f>ROWS($A$4:$A32)&amp;"."</f>
        <v>29.</v>
      </c>
      <c r="B32" s="45" t="str">
        <f ca="1">INDIRECT(ADDRESS(1,1,,,ROWS($B$4:$B32)))</f>
        <v>KRIS KING</v>
      </c>
      <c r="C32" s="46">
        <f ca="1">INDIRECT(ADDRESS(5,22+COLUMNS($C32:C32),,,ROWS(C$4:C32)))</f>
        <v>15</v>
      </c>
      <c r="D32" s="46">
        <f ca="1">INDIRECT(ADDRESS(5,22+COLUMNS($C32:D32),,,ROWS(D$4:D32)))</f>
        <v>12</v>
      </c>
      <c r="E32" s="46">
        <f ca="1">INDIRECT(ADDRESS(5,22+COLUMNS($C32:E32),,,ROWS(E$4:E32)))</f>
        <v>2</v>
      </c>
      <c r="F32" s="47">
        <f ca="1">INDIRECT(ADDRESS(5,22+COLUMNS($C32:F32),,,ROWS(F$4:F32)))</f>
        <v>265</v>
      </c>
      <c r="G32" s="46" t="str">
        <f ca="1">INDIRECT(ADDRESS(5,22+COLUMNS($C32:G32),,,ROWS(G$4:G32)))</f>
        <v>74*(0)</v>
      </c>
      <c r="H32" s="56">
        <f ca="1">INDIRECT(ADDRESS(5,22+COLUMNS($C32:H32)+1,,,ROWS(H$4:H32)))</f>
        <v>26.5</v>
      </c>
      <c r="I32" s="48" t="str">
        <f ca="1">INDIRECT(ADDRESS(5,22+COLUMNS($C32:I32)+2,,,ROWS(I$4:I32)))</f>
        <v>-</v>
      </c>
      <c r="J32" s="46">
        <f ca="1">INDIRECT(ADDRESS(5,22+COLUMNS($C32:J32)+2,,,ROWS(J$4:J32)))</f>
        <v>0</v>
      </c>
      <c r="K32" s="46">
        <f ca="1">INDIRECT(ADDRESS(5,22+COLUMNS($C32:K32)+2,,,ROWS(K$4:K32)))</f>
        <v>0</v>
      </c>
      <c r="L32" s="46">
        <f ca="1">INDIRECT(ADDRESS(5,22+COLUMNS($C32:L32)+2,,,ROWS(L$4:L32)))</f>
        <v>2</v>
      </c>
      <c r="M32" s="46">
        <f ca="1">INDIRECT(ADDRESS(5,22+COLUMNS($C32:M32)+2,,,ROWS(M$4:M32)))</f>
        <v>0</v>
      </c>
      <c r="N32" s="108">
        <f ca="1">INDIRECT(ADDRESS(33,27,,,ROWS(N$4:N32)))</f>
        <v>1</v>
      </c>
      <c r="O32" s="108">
        <f ca="1">INDIRECT(ADDRESS(33,28,,,ROWS(N$4:N32)))</f>
        <v>0</v>
      </c>
      <c r="P32" s="36"/>
      <c r="Q32" s="49" t="str">
        <f ca="1">INDIRECT(ADDRESS(9,22+COLUMNS($Q32:Q32),,,ROWS(Q$4:Q32)))</f>
        <v>-</v>
      </c>
      <c r="R32" s="50" t="str">
        <f ca="1">INDIRECT(ADDRESS(9,22+COLUMNS($Q32:R32),,,ROWS(R$4:R32)))</f>
        <v>-</v>
      </c>
      <c r="S32" s="50" t="str">
        <f ca="1">INDIRECT(ADDRESS(9,22+COLUMNS($Q32:S32),,,ROWS(S$4:S32)))</f>
        <v>-</v>
      </c>
      <c r="T32" s="47" t="str">
        <f ca="1">INDIRECT(ADDRESS(9,22+COLUMNS($Q32:T32),,,ROWS(T$4:T32)))</f>
        <v>-</v>
      </c>
      <c r="U32" s="49" t="str">
        <f ca="1">INDIRECT(ADDRESS(9,22+COLUMNS($Q32:U32),,,ROWS(U$4:U32)))</f>
        <v>-</v>
      </c>
      <c r="V32" s="56" t="str">
        <f ca="1">INDIRECT(ADDRESS(9,22+COLUMNS($Q32:V32)+1,,,ROWS(V$4:V32)))</f>
        <v>-</v>
      </c>
      <c r="W32" s="51" t="str">
        <f ca="1">INDIRECT(ADDRESS(9,22+COLUMNS($Q32:W32)+2,,,ROWS(W$4:W32)))</f>
        <v>-</v>
      </c>
      <c r="X32" s="48" t="str">
        <f ca="1">INDIRECT(ADDRESS(9,22+COLUMNS($Q32:X32)+2,,,ROWS(X$4:X32)))</f>
        <v>-</v>
      </c>
      <c r="Y32" s="46">
        <f ca="1">INDIRECT(ADDRESS(9,22+COLUMNS($Q32:Y32)+2,,,ROWS(Y$4:Y32)))</f>
        <v>0</v>
      </c>
      <c r="Z32" s="49">
        <f ca="1">INDIRECT(ADDRESS(34,27,,,ROWS(Z$4:Z32)))</f>
        <v>0</v>
      </c>
      <c r="AA32" s="49">
        <f ca="1">INDIRECT(ADDRESS(34,28,,,ROWS(Z$4:Z32)))</f>
        <v>0</v>
      </c>
      <c r="AB32" s="36"/>
      <c r="AC32" s="108">
        <f ca="1">INDIRECT(ADDRESS(13,22+COLUMNS($AC32:AC32),,,ROWS(AC$4:AC32)))</f>
        <v>0</v>
      </c>
      <c r="AD32" s="108">
        <f ca="1">INDIRECT(ADDRESS(13,22+COLUMNS($AC32:AD32),,,ROWS(AD$4:AD32)))</f>
        <v>0</v>
      </c>
      <c r="AE32" s="108">
        <f ca="1">INDIRECT(ADDRESS(13,22+COLUMNS($AC32:AE32),,,ROWS(AE$4:AE32)))</f>
        <v>0</v>
      </c>
      <c r="AF32" s="29">
        <f t="shared" ca="1" si="0"/>
        <v>6.32</v>
      </c>
      <c r="AG32" s="29">
        <f t="shared" ca="1" si="1"/>
        <v>8.32</v>
      </c>
      <c r="AH32" s="29" t="str">
        <f t="shared" ca="1" si="2"/>
        <v/>
      </c>
      <c r="AI32" s="29">
        <f t="shared" ca="1" si="3"/>
        <v>0</v>
      </c>
      <c r="AJ32" s="29" t="str">
        <f t="shared" ca="1" si="4"/>
        <v/>
      </c>
      <c r="AK32" s="29" t="str">
        <f t="shared" ca="1" si="5"/>
        <v/>
      </c>
      <c r="AL32" s="29" t="str">
        <f t="shared" ca="1" si="6"/>
        <v/>
      </c>
      <c r="AM32" s="29" t="str">
        <f t="shared" ca="1" si="7"/>
        <v/>
      </c>
      <c r="AN32" s="29" t="str">
        <f t="shared" ca="1" si="8"/>
        <v/>
      </c>
    </row>
    <row r="33" spans="1:40" ht="17" customHeight="1">
      <c r="A33" s="44" t="str">
        <f>ROWS($A$4:$A33)&amp;"."</f>
        <v>30.</v>
      </c>
      <c r="B33" s="45" t="str">
        <f ca="1">INDIRECT(ADDRESS(1,1,,,ROWS($B$4:$B33)))</f>
        <v>BEN LAW</v>
      </c>
      <c r="C33" s="46">
        <f ca="1">INDIRECT(ADDRESS(5,22+COLUMNS($C33:C33),,,ROWS(C$4:C33)))</f>
        <v>2</v>
      </c>
      <c r="D33" s="46">
        <f ca="1">INDIRECT(ADDRESS(5,22+COLUMNS($C33:D33),,,ROWS(D$4:D33)))</f>
        <v>2</v>
      </c>
      <c r="E33" s="46">
        <f ca="1">INDIRECT(ADDRESS(5,22+COLUMNS($C33:E33),,,ROWS(E$4:E33)))</f>
        <v>0</v>
      </c>
      <c r="F33" s="47">
        <f ca="1">INDIRECT(ADDRESS(5,22+COLUMNS($C33:F33),,,ROWS(F$4:F33)))</f>
        <v>0</v>
      </c>
      <c r="G33" s="46" t="str">
        <f ca="1">INDIRECT(ADDRESS(5,22+COLUMNS($C33:G33),,,ROWS(G$4:G33)))</f>
        <v>0(0)</v>
      </c>
      <c r="H33" s="56">
        <f ca="1">INDIRECT(ADDRESS(5,22+COLUMNS($C33:H33)+1,,,ROWS(H$4:H33)))</f>
        <v>0</v>
      </c>
      <c r="I33" s="48" t="str">
        <f ca="1">INDIRECT(ADDRESS(5,22+COLUMNS($C33:I33)+2,,,ROWS(I$4:I33)))</f>
        <v>-</v>
      </c>
      <c r="J33" s="46">
        <f ca="1">INDIRECT(ADDRESS(5,22+COLUMNS($C33:J33)+2,,,ROWS(J$4:J33)))</f>
        <v>0</v>
      </c>
      <c r="K33" s="46">
        <f ca="1">INDIRECT(ADDRESS(5,22+COLUMNS($C33:K33)+2,,,ROWS(K$4:K33)))</f>
        <v>0</v>
      </c>
      <c r="L33" s="46">
        <f ca="1">INDIRECT(ADDRESS(5,22+COLUMNS($C33:L33)+2,,,ROWS(L$4:L33)))</f>
        <v>0</v>
      </c>
      <c r="M33" s="46">
        <f ca="1">INDIRECT(ADDRESS(5,22+COLUMNS($C33:M33)+2,,,ROWS(M$4:M33)))</f>
        <v>0</v>
      </c>
      <c r="N33" s="108">
        <f ca="1">INDIRECT(ADDRESS(33,27,,,ROWS(N$4:N33)))</f>
        <v>2</v>
      </c>
      <c r="O33" s="108">
        <f ca="1">INDIRECT(ADDRESS(33,28,,,ROWS(N$4:N33)))</f>
        <v>0</v>
      </c>
      <c r="P33" s="36"/>
      <c r="Q33" s="49">
        <f ca="1">INDIRECT(ADDRESS(9,22+COLUMNS($Q33:Q33),,,ROWS(Q$4:Q33)))</f>
        <v>2</v>
      </c>
      <c r="R33" s="50">
        <f ca="1">INDIRECT(ADDRESS(9,22+COLUMNS($Q33:R33),,,ROWS(R$4:R33)))</f>
        <v>0</v>
      </c>
      <c r="S33" s="50">
        <f ca="1">INDIRECT(ADDRESS(9,22+COLUMNS($Q33:S33),,,ROWS(S$4:S33)))</f>
        <v>10</v>
      </c>
      <c r="T33" s="47">
        <f ca="1">INDIRECT(ADDRESS(9,22+COLUMNS($Q33:T33),,,ROWS(T$4:T33)))</f>
        <v>0</v>
      </c>
      <c r="U33" s="49" t="str">
        <f ca="1">INDIRECT(ADDRESS(9,22+COLUMNS($Q33:U33),,,ROWS(U$4:U33)))</f>
        <v>0/10(2)</v>
      </c>
      <c r="V33" s="56" t="str">
        <f ca="1">INDIRECT(ADDRESS(9,22+COLUMNS($Q33:V33)+1,,,ROWS(V$4:V33)))</f>
        <v>-</v>
      </c>
      <c r="W33" s="51" t="str">
        <f ca="1">INDIRECT(ADDRESS(9,22+COLUMNS($Q33:W33)+2,,,ROWS(W$4:W33)))</f>
        <v>-</v>
      </c>
      <c r="X33" s="48">
        <f ca="1">INDIRECT(ADDRESS(9,22+COLUMNS($Q33:X33)+2,,,ROWS(X$4:X33)))</f>
        <v>5</v>
      </c>
      <c r="Y33" s="46">
        <f ca="1">INDIRECT(ADDRESS(9,22+COLUMNS($Q33:Y33)+2,,,ROWS(Y$4:Y33)))</f>
        <v>0</v>
      </c>
      <c r="Z33" s="49">
        <f ca="1">INDIRECT(ADDRESS(34,27,,,ROWS(Z$4:Z33)))</f>
        <v>0</v>
      </c>
      <c r="AA33" s="49">
        <f ca="1">INDIRECT(ADDRESS(34,28,,,ROWS(Z$4:Z33)))</f>
        <v>0</v>
      </c>
      <c r="AB33" s="36"/>
      <c r="AC33" s="108">
        <f ca="1">INDIRECT(ADDRESS(13,22+COLUMNS($AC33:AC33),,,ROWS(AC$4:AC33)))</f>
        <v>0</v>
      </c>
      <c r="AD33" s="108">
        <f ca="1">INDIRECT(ADDRESS(13,22+COLUMNS($AC33:AD33),,,ROWS(AD$4:AD33)))</f>
        <v>0</v>
      </c>
      <c r="AE33" s="108">
        <f ca="1">INDIRECT(ADDRESS(13,22+COLUMNS($AC33:AE33),,,ROWS(AE$4:AE33)))</f>
        <v>0</v>
      </c>
      <c r="AF33" s="29" t="str">
        <f t="shared" ca="1" si="0"/>
        <v/>
      </c>
      <c r="AG33" s="29" t="str">
        <f t="shared" ca="1" si="1"/>
        <v/>
      </c>
      <c r="AH33" s="29" t="str">
        <f t="shared" ca="1" si="2"/>
        <v/>
      </c>
      <c r="AI33" s="29" t="str">
        <f t="shared" ca="1" si="3"/>
        <v/>
      </c>
      <c r="AJ33" s="29" t="str">
        <f t="shared" ca="1" si="4"/>
        <v/>
      </c>
      <c r="AK33" s="29" t="str">
        <f t="shared" ca="1" si="5"/>
        <v/>
      </c>
      <c r="AL33" s="29" t="str">
        <f t="shared" ca="1" si="6"/>
        <v/>
      </c>
      <c r="AM33" s="29" t="str">
        <f t="shared" ca="1" si="7"/>
        <v/>
      </c>
      <c r="AN33" s="29">
        <f t="shared" ca="1" si="8"/>
        <v>8.33</v>
      </c>
    </row>
    <row r="34" spans="1:40" ht="17" customHeight="1">
      <c r="A34" s="44" t="str">
        <f>ROWS($A$4:$A34)&amp;"."</f>
        <v>31.</v>
      </c>
      <c r="B34" s="45" t="str">
        <f ca="1">INDIRECT(ADDRESS(1,1,,,ROWS($B$4:$B34)))</f>
        <v>CARTER McCORMICK</v>
      </c>
      <c r="C34" s="46">
        <f ca="1">INDIRECT(ADDRESS(5,22+COLUMNS($C34:C34),,,ROWS(C$4:C34)))</f>
        <v>8</v>
      </c>
      <c r="D34" s="46">
        <f ca="1">INDIRECT(ADDRESS(5,22+COLUMNS($C34:D34),,,ROWS(D$4:D34)))</f>
        <v>6</v>
      </c>
      <c r="E34" s="46">
        <f ca="1">INDIRECT(ADDRESS(5,22+COLUMNS($C34:E34),,,ROWS(E$4:E34)))</f>
        <v>2</v>
      </c>
      <c r="F34" s="47">
        <f ca="1">INDIRECT(ADDRESS(5,22+COLUMNS($C34:F34),,,ROWS(F$4:F34)))</f>
        <v>33</v>
      </c>
      <c r="G34" s="46" t="str">
        <f ca="1">INDIRECT(ADDRESS(5,22+COLUMNS($C34:G34),,,ROWS(G$4:G34)))</f>
        <v>8(0)</v>
      </c>
      <c r="H34" s="56">
        <f ca="1">INDIRECT(ADDRESS(5,22+COLUMNS($C34:H34)+1,,,ROWS(H$4:H34)))</f>
        <v>8.25</v>
      </c>
      <c r="I34" s="48" t="str">
        <f ca="1">INDIRECT(ADDRESS(5,22+COLUMNS($C34:I34)+2,,,ROWS(I$4:I34)))</f>
        <v>-</v>
      </c>
      <c r="J34" s="46">
        <f ca="1">INDIRECT(ADDRESS(5,22+COLUMNS($C34:J34)+2,,,ROWS(J$4:J34)))</f>
        <v>0</v>
      </c>
      <c r="K34" s="46">
        <f ca="1">INDIRECT(ADDRESS(5,22+COLUMNS($C34:K34)+2,,,ROWS(K$4:K34)))</f>
        <v>0</v>
      </c>
      <c r="L34" s="46">
        <f ca="1">INDIRECT(ADDRESS(5,22+COLUMNS($C34:L34)+2,,,ROWS(L$4:L34)))</f>
        <v>0</v>
      </c>
      <c r="M34" s="46">
        <f ca="1">INDIRECT(ADDRESS(5,22+COLUMNS($C34:M34)+2,,,ROWS(M$4:M34)))</f>
        <v>0</v>
      </c>
      <c r="N34" s="108">
        <f ca="1">INDIRECT(ADDRESS(33,27,,,ROWS(N$4:N34)))</f>
        <v>0</v>
      </c>
      <c r="O34" s="108">
        <f ca="1">INDIRECT(ADDRESS(33,28,,,ROWS(N$4:N34)))</f>
        <v>0</v>
      </c>
      <c r="P34" s="36"/>
      <c r="Q34" s="49">
        <f ca="1">INDIRECT(ADDRESS(9,22+COLUMNS($Q34:Q34),,,ROWS(Q$4:Q34)))</f>
        <v>0.4</v>
      </c>
      <c r="R34" s="50">
        <f ca="1">INDIRECT(ADDRESS(9,22+COLUMNS($Q34:R34),,,ROWS(R$4:R34)))</f>
        <v>0</v>
      </c>
      <c r="S34" s="50">
        <f ca="1">INDIRECT(ADDRESS(9,22+COLUMNS($Q34:S34),,,ROWS(S$4:S34)))</f>
        <v>6</v>
      </c>
      <c r="T34" s="47">
        <f ca="1">INDIRECT(ADDRESS(9,22+COLUMNS($Q34:T34),,,ROWS(T$4:T34)))</f>
        <v>2</v>
      </c>
      <c r="U34" s="49" t="str">
        <f ca="1">INDIRECT(ADDRESS(9,22+COLUMNS($Q34:U34),,,ROWS(U$4:U34)))</f>
        <v>2/6(0.4)</v>
      </c>
      <c r="V34" s="56">
        <f ca="1">INDIRECT(ADDRESS(9,22+COLUMNS($Q34:V34)+1,,,ROWS(V$4:V34)))</f>
        <v>3</v>
      </c>
      <c r="W34" s="51">
        <f ca="1">INDIRECT(ADDRESS(9,22+COLUMNS($Q34:W34)+2,,,ROWS(W$4:W34)))</f>
        <v>2</v>
      </c>
      <c r="X34" s="48">
        <f ca="1">INDIRECT(ADDRESS(9,22+COLUMNS($Q34:X34)+2,,,ROWS(X$4:X34)))</f>
        <v>9</v>
      </c>
      <c r="Y34" s="46">
        <f ca="1">INDIRECT(ADDRESS(9,22+COLUMNS($Q34:Y34)+2,,,ROWS(Y$4:Y34)))</f>
        <v>0</v>
      </c>
      <c r="Z34" s="49">
        <f ca="1">INDIRECT(ADDRESS(34,27,,,ROWS(Z$4:Z34)))</f>
        <v>0</v>
      </c>
      <c r="AA34" s="49">
        <f ca="1">INDIRECT(ADDRESS(34,28,,,ROWS(Z$4:Z34)))</f>
        <v>0</v>
      </c>
      <c r="AB34" s="36"/>
      <c r="AC34" s="108">
        <f ca="1">INDIRECT(ADDRESS(13,22+COLUMNS($AC34:AC34),,,ROWS(AC$4:AC34)))</f>
        <v>0</v>
      </c>
      <c r="AD34" s="108">
        <f ca="1">INDIRECT(ADDRESS(13,22+COLUMNS($AC34:AD34),,,ROWS(AD$4:AD34)))</f>
        <v>0</v>
      </c>
      <c r="AE34" s="108">
        <f ca="1">INDIRECT(ADDRESS(13,22+COLUMNS($AC34:AE34),,,ROWS(AE$4:AE34)))</f>
        <v>0</v>
      </c>
      <c r="AF34" s="29">
        <f t="shared" ca="1" si="0"/>
        <v>47.34</v>
      </c>
      <c r="AG34" s="29">
        <f t="shared" ca="1" si="1"/>
        <v>43.34</v>
      </c>
      <c r="AH34" s="29" t="str">
        <f t="shared" ca="1" si="2"/>
        <v/>
      </c>
      <c r="AI34" s="29">
        <f t="shared" ca="1" si="3"/>
        <v>0</v>
      </c>
      <c r="AJ34" s="29" t="str">
        <f t="shared" ca="1" si="4"/>
        <v/>
      </c>
      <c r="AK34" s="29">
        <f t="shared" ca="1" si="5"/>
        <v>33.340000000000003</v>
      </c>
      <c r="AL34" s="29">
        <f t="shared" ca="1" si="6"/>
        <v>1.34</v>
      </c>
      <c r="AM34" s="29">
        <f t="shared" ca="1" si="7"/>
        <v>1.34</v>
      </c>
      <c r="AN34" s="29">
        <f t="shared" ca="1" si="8"/>
        <v>39.340000000000003</v>
      </c>
    </row>
    <row r="35" spans="1:40" ht="17" customHeight="1">
      <c r="A35" s="44" t="str">
        <f>ROWS($A$4:$A35)&amp;"."</f>
        <v>32.</v>
      </c>
      <c r="B35" s="45" t="str">
        <f ca="1">INDIRECT(ADDRESS(1,1,,,ROWS($B$4:$B35)))</f>
        <v>ADAM McCUSKER</v>
      </c>
      <c r="C35" s="46">
        <f ca="1">INDIRECT(ADDRESS(5,22+COLUMNS($C35:C35),,,ROWS(C$4:C35)))</f>
        <v>15</v>
      </c>
      <c r="D35" s="46">
        <f ca="1">INDIRECT(ADDRESS(5,22+COLUMNS($C35:D35),,,ROWS(D$4:D35)))</f>
        <v>14</v>
      </c>
      <c r="E35" s="46">
        <f ca="1">INDIRECT(ADDRESS(5,22+COLUMNS($C35:E35),,,ROWS(E$4:E35)))</f>
        <v>1</v>
      </c>
      <c r="F35" s="47">
        <f ca="1">INDIRECT(ADDRESS(5,22+COLUMNS($C35:F35),,,ROWS(F$4:F35)))</f>
        <v>175</v>
      </c>
      <c r="G35" s="46" t="str">
        <f ca="1">INDIRECT(ADDRESS(5,22+COLUMNS($C35:G35),,,ROWS(G$4:G35)))</f>
        <v>35*(0)</v>
      </c>
      <c r="H35" s="56">
        <f ca="1">INDIRECT(ADDRESS(5,22+COLUMNS($C35:H35)+1,,,ROWS(H$4:H35)))</f>
        <v>13.461538461538462</v>
      </c>
      <c r="I35" s="48" t="str">
        <f ca="1">INDIRECT(ADDRESS(5,22+COLUMNS($C35:I35)+2,,,ROWS(I$4:I35)))</f>
        <v>-</v>
      </c>
      <c r="J35" s="46">
        <f ca="1">INDIRECT(ADDRESS(5,22+COLUMNS($C35:J35)+2,,,ROWS(J$4:J35)))</f>
        <v>0</v>
      </c>
      <c r="K35" s="46">
        <f ca="1">INDIRECT(ADDRESS(5,22+COLUMNS($C35:K35)+2,,,ROWS(K$4:K35)))</f>
        <v>0</v>
      </c>
      <c r="L35" s="46">
        <f ca="1">INDIRECT(ADDRESS(5,22+COLUMNS($C35:L35)+2,,,ROWS(L$4:L35)))</f>
        <v>0</v>
      </c>
      <c r="M35" s="46">
        <f ca="1">INDIRECT(ADDRESS(5,22+COLUMNS($C35:M35)+2,,,ROWS(M$4:M35)))</f>
        <v>0</v>
      </c>
      <c r="N35" s="108">
        <f ca="1">INDIRECT(ADDRESS(33,27,,,ROWS(N$4:N35)))</f>
        <v>2</v>
      </c>
      <c r="O35" s="108">
        <f ca="1">INDIRECT(ADDRESS(33,28,,,ROWS(N$4:N35)))</f>
        <v>0</v>
      </c>
      <c r="P35" s="36"/>
      <c r="Q35" s="49" t="str">
        <f ca="1">INDIRECT(ADDRESS(9,22+COLUMNS($Q35:Q35),,,ROWS(Q$4:Q35)))</f>
        <v>-</v>
      </c>
      <c r="R35" s="50" t="str">
        <f ca="1">INDIRECT(ADDRESS(9,22+COLUMNS($Q35:R35),,,ROWS(R$4:R35)))</f>
        <v>-</v>
      </c>
      <c r="S35" s="50" t="str">
        <f ca="1">INDIRECT(ADDRESS(9,22+COLUMNS($Q35:S35),,,ROWS(S$4:S35)))</f>
        <v>-</v>
      </c>
      <c r="T35" s="47" t="str">
        <f ca="1">INDIRECT(ADDRESS(9,22+COLUMNS($Q35:T35),,,ROWS(T$4:T35)))</f>
        <v>-</v>
      </c>
      <c r="U35" s="49" t="str">
        <f ca="1">INDIRECT(ADDRESS(9,22+COLUMNS($Q35:U35),,,ROWS(U$4:U35)))</f>
        <v>-</v>
      </c>
      <c r="V35" s="56" t="str">
        <f ca="1">INDIRECT(ADDRESS(9,22+COLUMNS($Q35:V35)+1,,,ROWS(V$4:V35)))</f>
        <v>-</v>
      </c>
      <c r="W35" s="51" t="str">
        <f ca="1">INDIRECT(ADDRESS(9,22+COLUMNS($Q35:W35)+2,,,ROWS(W$4:W35)))</f>
        <v>-</v>
      </c>
      <c r="X35" s="48" t="str">
        <f ca="1">INDIRECT(ADDRESS(9,22+COLUMNS($Q35:X35)+2,,,ROWS(X$4:X35)))</f>
        <v>-</v>
      </c>
      <c r="Y35" s="46">
        <f ca="1">INDIRECT(ADDRESS(9,22+COLUMNS($Q35:Y35)+2,,,ROWS(Y$4:Y35)))</f>
        <v>0</v>
      </c>
      <c r="Z35" s="49">
        <f ca="1">INDIRECT(ADDRESS(34,27,,,ROWS(Z$4:Z35)))</f>
        <v>0</v>
      </c>
      <c r="AA35" s="49">
        <f ca="1">INDIRECT(ADDRESS(34,28,,,ROWS(Z$4:Z35)))</f>
        <v>0</v>
      </c>
      <c r="AB35" s="36"/>
      <c r="AC35" s="108">
        <f ca="1">INDIRECT(ADDRESS(13,22+COLUMNS($AC35:AC35),,,ROWS(AC$4:AC35)))</f>
        <v>0</v>
      </c>
      <c r="AD35" s="108">
        <f ca="1">INDIRECT(ADDRESS(13,22+COLUMNS($AC35:AD35),,,ROWS(AD$4:AD35)))</f>
        <v>0</v>
      </c>
      <c r="AE35" s="108">
        <f ca="1">INDIRECT(ADDRESS(13,22+COLUMNS($AC35:AE35),,,ROWS(AE$4:AE35)))</f>
        <v>0</v>
      </c>
      <c r="AF35" s="29">
        <f t="shared" ca="1" si="0"/>
        <v>12.35</v>
      </c>
      <c r="AG35" s="29">
        <f t="shared" ca="1" si="1"/>
        <v>32.35</v>
      </c>
      <c r="AH35" s="29" t="str">
        <f t="shared" ca="1" si="2"/>
        <v/>
      </c>
      <c r="AI35" s="29">
        <f t="shared" ca="1" si="3"/>
        <v>0</v>
      </c>
      <c r="AJ35" s="29" t="str">
        <f t="shared" ca="1" si="4"/>
        <v/>
      </c>
      <c r="AK35" s="29" t="str">
        <f t="shared" ca="1" si="5"/>
        <v/>
      </c>
      <c r="AL35" s="29" t="str">
        <f t="shared" ca="1" si="6"/>
        <v/>
      </c>
      <c r="AM35" s="29" t="str">
        <f t="shared" ca="1" si="7"/>
        <v/>
      </c>
      <c r="AN35" s="29" t="str">
        <f t="shared" ca="1" si="8"/>
        <v/>
      </c>
    </row>
    <row r="36" spans="1:40" ht="17" customHeight="1">
      <c r="A36" s="44" t="str">
        <f>ROWS($A$4:$A36)&amp;"."</f>
        <v>33.</v>
      </c>
      <c r="B36" s="45" t="str">
        <f ca="1">INDIRECT(ADDRESS(1,1,,,ROWS($B$4:$B36)))</f>
        <v>CALLUM McDAID</v>
      </c>
      <c r="C36" s="46">
        <f ca="1">INDIRECT(ADDRESS(5,22+COLUMNS($C36:C36),,,ROWS(C$4:C36)))</f>
        <v>8</v>
      </c>
      <c r="D36" s="46">
        <f ca="1">INDIRECT(ADDRESS(5,22+COLUMNS($C36:D36),,,ROWS(D$4:D36)))</f>
        <v>3</v>
      </c>
      <c r="E36" s="46">
        <f ca="1">INDIRECT(ADDRESS(5,22+COLUMNS($C36:E36),,,ROWS(E$4:E36)))</f>
        <v>1</v>
      </c>
      <c r="F36" s="47">
        <f ca="1">INDIRECT(ADDRESS(5,22+COLUMNS($C36:F36),,,ROWS(F$4:F36)))</f>
        <v>11</v>
      </c>
      <c r="G36" s="46" t="str">
        <f ca="1">INDIRECT(ADDRESS(5,22+COLUMNS($C36:G36),,,ROWS(G$4:G36)))</f>
        <v>10(0)</v>
      </c>
      <c r="H36" s="56">
        <f ca="1">INDIRECT(ADDRESS(5,22+COLUMNS($C36:H36)+1,,,ROWS(H$4:H36)))</f>
        <v>5.5</v>
      </c>
      <c r="I36" s="48" t="str">
        <f ca="1">INDIRECT(ADDRESS(5,22+COLUMNS($C36:I36)+2,,,ROWS(I$4:I36)))</f>
        <v>-</v>
      </c>
      <c r="J36" s="46">
        <f ca="1">INDIRECT(ADDRESS(5,22+COLUMNS($C36:J36)+2,,,ROWS(J$4:J36)))</f>
        <v>0</v>
      </c>
      <c r="K36" s="46">
        <f ca="1">INDIRECT(ADDRESS(5,22+COLUMNS($C36:K36)+2,,,ROWS(K$4:K36)))</f>
        <v>0</v>
      </c>
      <c r="L36" s="46">
        <f ca="1">INDIRECT(ADDRESS(5,22+COLUMNS($C36:L36)+2,,,ROWS(L$4:L36)))</f>
        <v>0</v>
      </c>
      <c r="M36" s="46">
        <f ca="1">INDIRECT(ADDRESS(5,22+COLUMNS($C36:M36)+2,,,ROWS(M$4:M36)))</f>
        <v>0</v>
      </c>
      <c r="N36" s="108">
        <f ca="1">INDIRECT(ADDRESS(33,27,,,ROWS(N$4:N36)))</f>
        <v>1</v>
      </c>
      <c r="O36" s="108">
        <f ca="1">INDIRECT(ADDRESS(33,28,,,ROWS(N$4:N36)))</f>
        <v>0</v>
      </c>
      <c r="P36" s="36"/>
      <c r="Q36" s="49">
        <f ca="1">INDIRECT(ADDRESS(9,22+COLUMNS($Q36:Q36),,,ROWS(Q$4:Q36)))</f>
        <v>36.200000000000003</v>
      </c>
      <c r="R36" s="50">
        <f ca="1">INDIRECT(ADDRESS(9,22+COLUMNS($Q36:R36),,,ROWS(R$4:R36)))</f>
        <v>0</v>
      </c>
      <c r="S36" s="50">
        <f ca="1">INDIRECT(ADDRESS(9,22+COLUMNS($Q36:S36),,,ROWS(S$4:S36)))</f>
        <v>179</v>
      </c>
      <c r="T36" s="47">
        <f ca="1">INDIRECT(ADDRESS(9,22+COLUMNS($Q36:T36),,,ROWS(T$4:T36)))</f>
        <v>7</v>
      </c>
      <c r="U36" s="49" t="str">
        <f ca="1">INDIRECT(ADDRESS(9,22+COLUMNS($Q36:U36),,,ROWS(U$4:U36)))</f>
        <v>3/24(5.2)</v>
      </c>
      <c r="V36" s="56">
        <f ca="1">INDIRECT(ADDRESS(9,22+COLUMNS($Q36:V36)+1,,,ROWS(V$4:V36)))</f>
        <v>25.571428571428573</v>
      </c>
      <c r="W36" s="51">
        <f ca="1">INDIRECT(ADDRESS(9,22+COLUMNS($Q36:W36)+2,,,ROWS(W$4:W36)))</f>
        <v>31.14</v>
      </c>
      <c r="X36" s="48">
        <f ca="1">INDIRECT(ADDRESS(9,22+COLUMNS($Q36:X36)+2,,,ROWS(X$4:X36)))</f>
        <v>4.93</v>
      </c>
      <c r="Y36" s="46">
        <f ca="1">INDIRECT(ADDRESS(9,22+COLUMNS($Q36:Y36)+2,,,ROWS(Y$4:Y36)))</f>
        <v>0</v>
      </c>
      <c r="Z36" s="49">
        <f ca="1">INDIRECT(ADDRESS(34,27,,,ROWS(Z$4:Z36)))</f>
        <v>0</v>
      </c>
      <c r="AA36" s="49">
        <f ca="1">INDIRECT(ADDRESS(34,28,,,ROWS(Z$4:Z36)))</f>
        <v>0</v>
      </c>
      <c r="AB36" s="36"/>
      <c r="AC36" s="108">
        <f ca="1">INDIRECT(ADDRESS(13,22+COLUMNS($AC36:AC36),,,ROWS(AC$4:AC36)))</f>
        <v>0</v>
      </c>
      <c r="AD36" s="108">
        <f ca="1">INDIRECT(ADDRESS(13,22+COLUMNS($AC36:AD36),,,ROWS(AD$4:AD36)))</f>
        <v>0</v>
      </c>
      <c r="AE36" s="108">
        <f ca="1">INDIRECT(ADDRESS(13,22+COLUMNS($AC36:AE36),,,ROWS(AE$4:AE36)))</f>
        <v>0</v>
      </c>
      <c r="AF36" s="29">
        <f t="shared" ref="AF36:AF67" ca="1" si="9">IF(ISERROR(1/$F36),"",RANK($F36,$F$4:$F$73,0)+ROW()/100)</f>
        <v>53.36</v>
      </c>
      <c r="AG36" s="29">
        <f t="shared" ref="AG36:AG67" ca="1" si="10">IF(ISERROR(1/$H36),"",RANK($H36,$H$4:$H$73,0)+ROW()/100)</f>
        <v>51.36</v>
      </c>
      <c r="AH36" s="29" t="str">
        <f t="shared" ref="AH36:AH67" ca="1" si="11">IF(ISERROR(1/$I36),"",RANK($I36,$I$4:$I$73,0)+ROW()/100)</f>
        <v/>
      </c>
      <c r="AI36" s="29">
        <f t="shared" ref="AI36:AI67" ca="1" si="12">IF(F36="-","",IF(F36=0,"",SUM($J36*4,$K36*6)/F36))</f>
        <v>0</v>
      </c>
      <c r="AJ36" s="29" t="str">
        <f t="shared" ref="AJ36:AJ67" ca="1" si="13">IF(ISERROR(1/$AI36),"",RANK($AI36,$AI$4:$AI$73,0)+ROW()/100)</f>
        <v/>
      </c>
      <c r="AK36" s="29">
        <f t="shared" ref="AK36:AK67" ca="1" si="14">IF(ISERROR(1/$T36),"",RANK($T36,$T$4:$T$73,0)+ROW()/100)</f>
        <v>19.36</v>
      </c>
      <c r="AL36" s="29">
        <f t="shared" ref="AL36:AL67" ca="1" si="15">IF($V36=0,RANK($V36,$V$4:$V$73,1)+ROW()/100,IF(ISERROR(1/$V36),"",RANK($V36,$V$4:$V$73,1)+ROW()/100))</f>
        <v>26.36</v>
      </c>
      <c r="AM36" s="29">
        <f t="shared" ref="AM36:AM67" ca="1" si="16">IF(ISERROR(1/$W36),"",RANK($W36,$W$4:$W$73,1)+ROW()/100)</f>
        <v>33.36</v>
      </c>
      <c r="AN36" s="29">
        <f t="shared" ref="AN36:AN67" ca="1" si="17">IF($X36=0,RANK($X36,$X$4:$X$73,1)+ROW()/100,IF(ISERROR(1/$X36),"",RANK($X36,$X$4:$X$73,1)+ROW()/100))</f>
        <v>7.36</v>
      </c>
    </row>
    <row r="37" spans="1:40" ht="17" customHeight="1">
      <c r="A37" s="44" t="str">
        <f>ROWS($A$4:$A37)&amp;"."</f>
        <v>34.</v>
      </c>
      <c r="B37" s="45" t="str">
        <f ca="1">INDIRECT(ADDRESS(1,1,,,ROWS($B$4:$B37)))</f>
        <v>PETER McILWAINE</v>
      </c>
      <c r="C37" s="46">
        <f ca="1">INDIRECT(ADDRESS(5,22+COLUMNS($C37:C37),,,ROWS(C$4:C37)))</f>
        <v>4</v>
      </c>
      <c r="D37" s="46">
        <f ca="1">INDIRECT(ADDRESS(5,22+COLUMNS($C37:D37),,,ROWS(D$4:D37)))</f>
        <v>4</v>
      </c>
      <c r="E37" s="46">
        <f ca="1">INDIRECT(ADDRESS(5,22+COLUMNS($C37:E37),,,ROWS(E$4:E37)))</f>
        <v>0</v>
      </c>
      <c r="F37" s="47">
        <f ca="1">INDIRECT(ADDRESS(5,22+COLUMNS($C37:F37),,,ROWS(F$4:F37)))</f>
        <v>74</v>
      </c>
      <c r="G37" s="46" t="str">
        <f ca="1">INDIRECT(ADDRESS(5,22+COLUMNS($C37:G37),,,ROWS(G$4:G37)))</f>
        <v>41(0)</v>
      </c>
      <c r="H37" s="56">
        <f ca="1">INDIRECT(ADDRESS(5,22+COLUMNS($C37:H37)+1,,,ROWS(H$4:H37)))</f>
        <v>18.5</v>
      </c>
      <c r="I37" s="48" t="str">
        <f ca="1">INDIRECT(ADDRESS(5,22+COLUMNS($C37:I37)+2,,,ROWS(I$4:I37)))</f>
        <v>-</v>
      </c>
      <c r="J37" s="46">
        <f ca="1">INDIRECT(ADDRESS(5,22+COLUMNS($C37:J37)+2,,,ROWS(J$4:J37)))</f>
        <v>0</v>
      </c>
      <c r="K37" s="46">
        <f ca="1">INDIRECT(ADDRESS(5,22+COLUMNS($C37:K37)+2,,,ROWS(K$4:K37)))</f>
        <v>0</v>
      </c>
      <c r="L37" s="46">
        <f ca="1">INDIRECT(ADDRESS(5,22+COLUMNS($C37:L37)+2,,,ROWS(L$4:L37)))</f>
        <v>0</v>
      </c>
      <c r="M37" s="46">
        <f ca="1">INDIRECT(ADDRESS(5,22+COLUMNS($C37:M37)+2,,,ROWS(M$4:M37)))</f>
        <v>0</v>
      </c>
      <c r="N37" s="108">
        <f ca="1">INDIRECT(ADDRESS(33,27,,,ROWS(N$4:N37)))</f>
        <v>0</v>
      </c>
      <c r="O37" s="108">
        <f ca="1">INDIRECT(ADDRESS(33,28,,,ROWS(N$4:N37)))</f>
        <v>0</v>
      </c>
      <c r="P37" s="36"/>
      <c r="Q37" s="49">
        <f ca="1">INDIRECT(ADDRESS(9,22+COLUMNS($Q37:Q37),,,ROWS(Q$4:Q37)))</f>
        <v>10</v>
      </c>
      <c r="R37" s="50">
        <f ca="1">INDIRECT(ADDRESS(9,22+COLUMNS($Q37:R37),,,ROWS(R$4:R37)))</f>
        <v>1</v>
      </c>
      <c r="S37" s="50">
        <f ca="1">INDIRECT(ADDRESS(9,22+COLUMNS($Q37:S37),,,ROWS(S$4:S37)))</f>
        <v>48</v>
      </c>
      <c r="T37" s="47">
        <f ca="1">INDIRECT(ADDRESS(9,22+COLUMNS($Q37:T37),,,ROWS(T$4:T37)))</f>
        <v>2</v>
      </c>
      <c r="U37" s="49" t="str">
        <f ca="1">INDIRECT(ADDRESS(9,22+COLUMNS($Q37:U37),,,ROWS(U$4:U37)))</f>
        <v>1/17(5)</v>
      </c>
      <c r="V37" s="56">
        <f ca="1">INDIRECT(ADDRESS(9,22+COLUMNS($Q37:V37)+1,,,ROWS(V$4:V37)))</f>
        <v>24</v>
      </c>
      <c r="W37" s="51">
        <f ca="1">INDIRECT(ADDRESS(9,22+COLUMNS($Q37:W37)+2,,,ROWS(W$4:W37)))</f>
        <v>30</v>
      </c>
      <c r="X37" s="48">
        <f ca="1">INDIRECT(ADDRESS(9,22+COLUMNS($Q37:X37)+2,,,ROWS(X$4:X37)))</f>
        <v>4.8</v>
      </c>
      <c r="Y37" s="46">
        <f ca="1">INDIRECT(ADDRESS(9,22+COLUMNS($Q37:Y37)+2,,,ROWS(Y$4:Y37)))</f>
        <v>0</v>
      </c>
      <c r="Z37" s="49">
        <f ca="1">INDIRECT(ADDRESS(34,27,,,ROWS(Z$4:Z37)))</f>
        <v>0</v>
      </c>
      <c r="AA37" s="49">
        <f ca="1">INDIRECT(ADDRESS(34,28,,,ROWS(Z$4:Z37)))</f>
        <v>0</v>
      </c>
      <c r="AB37" s="36"/>
      <c r="AC37" s="108">
        <f ca="1">INDIRECT(ADDRESS(13,22+COLUMNS($AC37:AC37),,,ROWS(AC$4:AC37)))</f>
        <v>0</v>
      </c>
      <c r="AD37" s="108">
        <f ca="1">INDIRECT(ADDRESS(13,22+COLUMNS($AC37:AD37),,,ROWS(AD$4:AD37)))</f>
        <v>0</v>
      </c>
      <c r="AE37" s="108">
        <f ca="1">INDIRECT(ADDRESS(13,22+COLUMNS($AC37:AE37),,,ROWS(AE$4:AE37)))</f>
        <v>0</v>
      </c>
      <c r="AF37" s="29">
        <f t="shared" ca="1" si="9"/>
        <v>28.37</v>
      </c>
      <c r="AG37" s="29">
        <f t="shared" ca="1" si="10"/>
        <v>22.37</v>
      </c>
      <c r="AH37" s="29" t="str">
        <f t="shared" ca="1" si="11"/>
        <v/>
      </c>
      <c r="AI37" s="29">
        <f t="shared" ca="1" si="12"/>
        <v>0</v>
      </c>
      <c r="AJ37" s="29" t="str">
        <f t="shared" ca="1" si="13"/>
        <v/>
      </c>
      <c r="AK37" s="29">
        <f t="shared" ca="1" si="14"/>
        <v>33.369999999999997</v>
      </c>
      <c r="AL37" s="29">
        <f t="shared" ca="1" si="15"/>
        <v>23.37</v>
      </c>
      <c r="AM37" s="29">
        <f t="shared" ca="1" si="16"/>
        <v>28.37</v>
      </c>
      <c r="AN37" s="29">
        <f t="shared" ca="1" si="17"/>
        <v>5.37</v>
      </c>
    </row>
    <row r="38" spans="1:40" ht="17" customHeight="1">
      <c r="A38" s="44" t="str">
        <f>ROWS($A$4:$A38)&amp;"."</f>
        <v>35.</v>
      </c>
      <c r="B38" s="45" t="str">
        <f ca="1">INDIRECT(ADDRESS(1,1,,,ROWS($B$4:$B38)))</f>
        <v>RICKY McLARNON</v>
      </c>
      <c r="C38" s="46">
        <f ca="1">INDIRECT(ADDRESS(5,22+COLUMNS($C38:C38),,,ROWS(C$4:C38)))</f>
        <v>8</v>
      </c>
      <c r="D38" s="46">
        <f ca="1">INDIRECT(ADDRESS(5,22+COLUMNS($C38:D38),,,ROWS(D$4:D38)))</f>
        <v>6</v>
      </c>
      <c r="E38" s="46">
        <f ca="1">INDIRECT(ADDRESS(5,22+COLUMNS($C38:E38),,,ROWS(E$4:E38)))</f>
        <v>1</v>
      </c>
      <c r="F38" s="47">
        <f ca="1">INDIRECT(ADDRESS(5,22+COLUMNS($C38:F38),,,ROWS(F$4:F38)))</f>
        <v>41</v>
      </c>
      <c r="G38" s="46" t="str">
        <f ca="1">INDIRECT(ADDRESS(5,22+COLUMNS($C38:G38),,,ROWS(G$4:G38)))</f>
        <v>32(0)</v>
      </c>
      <c r="H38" s="56">
        <f ca="1">INDIRECT(ADDRESS(5,22+COLUMNS($C38:H38)+1,,,ROWS(H$4:H38)))</f>
        <v>8.1999999999999993</v>
      </c>
      <c r="I38" s="48" t="str">
        <f ca="1">INDIRECT(ADDRESS(5,22+COLUMNS($C38:I38)+2,,,ROWS(I$4:I38)))</f>
        <v>-</v>
      </c>
      <c r="J38" s="46">
        <f ca="1">INDIRECT(ADDRESS(5,22+COLUMNS($C38:J38)+2,,,ROWS(J$4:J38)))</f>
        <v>0</v>
      </c>
      <c r="K38" s="46">
        <f ca="1">INDIRECT(ADDRESS(5,22+COLUMNS($C38:K38)+2,,,ROWS(K$4:K38)))</f>
        <v>0</v>
      </c>
      <c r="L38" s="46">
        <f ca="1">INDIRECT(ADDRESS(5,22+COLUMNS($C38:L38)+2,,,ROWS(L$4:L38)))</f>
        <v>0</v>
      </c>
      <c r="M38" s="46">
        <f ca="1">INDIRECT(ADDRESS(5,22+COLUMNS($C38:M38)+2,,,ROWS(M$4:M38)))</f>
        <v>0</v>
      </c>
      <c r="N38" s="108">
        <f ca="1">INDIRECT(ADDRESS(33,27,,,ROWS(N$4:N38)))</f>
        <v>1</v>
      </c>
      <c r="O38" s="108">
        <f ca="1">INDIRECT(ADDRESS(33,28,,,ROWS(N$4:N38)))</f>
        <v>0</v>
      </c>
      <c r="P38" s="36"/>
      <c r="Q38" s="49" t="str">
        <f ca="1">INDIRECT(ADDRESS(9,22+COLUMNS($Q38:Q38),,,ROWS(Q$4:Q38)))</f>
        <v>-</v>
      </c>
      <c r="R38" s="50" t="str">
        <f ca="1">INDIRECT(ADDRESS(9,22+COLUMNS($Q38:R38),,,ROWS(R$4:R38)))</f>
        <v>-</v>
      </c>
      <c r="S38" s="50" t="str">
        <f ca="1">INDIRECT(ADDRESS(9,22+COLUMNS($Q38:S38),,,ROWS(S$4:S38)))</f>
        <v>-</v>
      </c>
      <c r="T38" s="47" t="str">
        <f ca="1">INDIRECT(ADDRESS(9,22+COLUMNS($Q38:T38),,,ROWS(T$4:T38)))</f>
        <v>-</v>
      </c>
      <c r="U38" s="49" t="str">
        <f ca="1">INDIRECT(ADDRESS(9,22+COLUMNS($Q38:U38),,,ROWS(U$4:U38)))</f>
        <v>-</v>
      </c>
      <c r="V38" s="56" t="str">
        <f ca="1">INDIRECT(ADDRESS(9,22+COLUMNS($Q38:V38)+1,,,ROWS(V$4:V38)))</f>
        <v>-</v>
      </c>
      <c r="W38" s="51" t="str">
        <f ca="1">INDIRECT(ADDRESS(9,22+COLUMNS($Q38:W38)+2,,,ROWS(W$4:W38)))</f>
        <v>-</v>
      </c>
      <c r="X38" s="48" t="str">
        <f ca="1">INDIRECT(ADDRESS(9,22+COLUMNS($Q38:X38)+2,,,ROWS(X$4:X38)))</f>
        <v>-</v>
      </c>
      <c r="Y38" s="46">
        <f ca="1">INDIRECT(ADDRESS(9,22+COLUMNS($Q38:Y38)+2,,,ROWS(Y$4:Y38)))</f>
        <v>0</v>
      </c>
      <c r="Z38" s="49">
        <f ca="1">INDIRECT(ADDRESS(34,27,,,ROWS(Z$4:Z38)))</f>
        <v>0</v>
      </c>
      <c r="AA38" s="49">
        <f ca="1">INDIRECT(ADDRESS(34,28,,,ROWS(Z$4:Z38)))</f>
        <v>0</v>
      </c>
      <c r="AB38" s="36"/>
      <c r="AC38" s="108">
        <f ca="1">INDIRECT(ADDRESS(13,22+COLUMNS($AC38:AC38),,,ROWS(AC$4:AC38)))</f>
        <v>0</v>
      </c>
      <c r="AD38" s="108">
        <f ca="1">INDIRECT(ADDRESS(13,22+COLUMNS($AC38:AD38),,,ROWS(AD$4:AD38)))</f>
        <v>0</v>
      </c>
      <c r="AE38" s="108">
        <f ca="1">INDIRECT(ADDRESS(13,22+COLUMNS($AC38:AE38),,,ROWS(AE$4:AE38)))</f>
        <v>0</v>
      </c>
      <c r="AF38" s="29">
        <f t="shared" ca="1" si="9"/>
        <v>41.38</v>
      </c>
      <c r="AG38" s="29">
        <f t="shared" ca="1" si="10"/>
        <v>44.38</v>
      </c>
      <c r="AH38" s="29" t="str">
        <f t="shared" ca="1" si="11"/>
        <v/>
      </c>
      <c r="AI38" s="29">
        <f t="shared" ca="1" si="12"/>
        <v>0</v>
      </c>
      <c r="AJ38" s="29" t="str">
        <f t="shared" ca="1" si="13"/>
        <v/>
      </c>
      <c r="AK38" s="29" t="str">
        <f t="shared" ca="1" si="14"/>
        <v/>
      </c>
      <c r="AL38" s="29" t="str">
        <f t="shared" ca="1" si="15"/>
        <v/>
      </c>
      <c r="AM38" s="29" t="str">
        <f t="shared" ca="1" si="16"/>
        <v/>
      </c>
      <c r="AN38" s="29" t="str">
        <f t="shared" ca="1" si="17"/>
        <v/>
      </c>
    </row>
    <row r="39" spans="1:40" ht="17" customHeight="1">
      <c r="A39" s="44" t="str">
        <f>ROWS($A$4:$A39)&amp;"."</f>
        <v>36.</v>
      </c>
      <c r="B39" s="45" t="str">
        <f ca="1">INDIRECT(ADDRESS(1,1,,,ROWS($B$4:$B39)))</f>
        <v>PADDY McMILLAN</v>
      </c>
      <c r="C39" s="46">
        <f ca="1">INDIRECT(ADDRESS(5,22+COLUMNS($C39:C39),,,ROWS(C$4:C39)))</f>
        <v>15</v>
      </c>
      <c r="D39" s="46">
        <f ca="1">INDIRECT(ADDRESS(5,22+COLUMNS($C39:D39),,,ROWS(D$4:D39)))</f>
        <v>15</v>
      </c>
      <c r="E39" s="46">
        <f ca="1">INDIRECT(ADDRESS(5,22+COLUMNS($C39:E39),,,ROWS(E$4:E39)))</f>
        <v>2</v>
      </c>
      <c r="F39" s="47">
        <f ca="1">INDIRECT(ADDRESS(5,22+COLUMNS($C39:F39),,,ROWS(F$4:F39)))</f>
        <v>616</v>
      </c>
      <c r="G39" s="46" t="str">
        <f ca="1">INDIRECT(ADDRESS(5,22+COLUMNS($C39:G39),,,ROWS(G$4:G39)))</f>
        <v>97*(0)</v>
      </c>
      <c r="H39" s="56">
        <f ca="1">INDIRECT(ADDRESS(5,22+COLUMNS($C39:H39)+1,,,ROWS(H$4:H39)))</f>
        <v>47.384615384615387</v>
      </c>
      <c r="I39" s="48" t="str">
        <f ca="1">INDIRECT(ADDRESS(5,22+COLUMNS($C39:I39)+2,,,ROWS(I$4:I39)))</f>
        <v>-</v>
      </c>
      <c r="J39" s="46">
        <f ca="1">INDIRECT(ADDRESS(5,22+COLUMNS($C39:J39)+2,,,ROWS(J$4:J39)))</f>
        <v>0</v>
      </c>
      <c r="K39" s="46">
        <f ca="1">INDIRECT(ADDRESS(5,22+COLUMNS($C39:K39)+2,,,ROWS(K$4:K39)))</f>
        <v>0</v>
      </c>
      <c r="L39" s="46">
        <f ca="1">INDIRECT(ADDRESS(5,22+COLUMNS($C39:L39)+2,,,ROWS(L$4:L39)))</f>
        <v>4</v>
      </c>
      <c r="M39" s="46">
        <f ca="1">INDIRECT(ADDRESS(5,22+COLUMNS($C39:M39)+2,,,ROWS(M$4:M39)))</f>
        <v>0</v>
      </c>
      <c r="N39" s="108">
        <f ca="1">INDIRECT(ADDRESS(33,27,,,ROWS(N$4:N39)))</f>
        <v>0</v>
      </c>
      <c r="O39" s="108">
        <f ca="1">INDIRECT(ADDRESS(33,28,,,ROWS(N$4:N39)))</f>
        <v>0</v>
      </c>
      <c r="P39" s="36"/>
      <c r="Q39" s="49" t="str">
        <f ca="1">INDIRECT(ADDRESS(9,22+COLUMNS($Q39:Q39),,,ROWS(Q$4:Q39)))</f>
        <v>-</v>
      </c>
      <c r="R39" s="50" t="str">
        <f ca="1">INDIRECT(ADDRESS(9,22+COLUMNS($Q39:R39),,,ROWS(R$4:R39)))</f>
        <v>-</v>
      </c>
      <c r="S39" s="50" t="str">
        <f ca="1">INDIRECT(ADDRESS(9,22+COLUMNS($Q39:S39),,,ROWS(S$4:S39)))</f>
        <v>-</v>
      </c>
      <c r="T39" s="47" t="str">
        <f ca="1">INDIRECT(ADDRESS(9,22+COLUMNS($Q39:T39),,,ROWS(T$4:T39)))</f>
        <v>-</v>
      </c>
      <c r="U39" s="49" t="str">
        <f ca="1">INDIRECT(ADDRESS(9,22+COLUMNS($Q39:U39),,,ROWS(U$4:U39)))</f>
        <v>-</v>
      </c>
      <c r="V39" s="56" t="str">
        <f ca="1">INDIRECT(ADDRESS(9,22+COLUMNS($Q39:V39)+1,,,ROWS(V$4:V39)))</f>
        <v>-</v>
      </c>
      <c r="W39" s="51" t="str">
        <f ca="1">INDIRECT(ADDRESS(9,22+COLUMNS($Q39:W39)+2,,,ROWS(W$4:W39)))</f>
        <v>-</v>
      </c>
      <c r="X39" s="48" t="str">
        <f ca="1">INDIRECT(ADDRESS(9,22+COLUMNS($Q39:X39)+2,,,ROWS(X$4:X39)))</f>
        <v>-</v>
      </c>
      <c r="Y39" s="46">
        <f ca="1">INDIRECT(ADDRESS(9,22+COLUMNS($Q39:Y39)+2,,,ROWS(Y$4:Y39)))</f>
        <v>0</v>
      </c>
      <c r="Z39" s="49">
        <f ca="1">INDIRECT(ADDRESS(34,27,,,ROWS(Z$4:Z39)))</f>
        <v>0</v>
      </c>
      <c r="AA39" s="49">
        <f ca="1">INDIRECT(ADDRESS(34,28,,,ROWS(Z$4:Z39)))</f>
        <v>0</v>
      </c>
      <c r="AB39" s="36"/>
      <c r="AC39" s="108">
        <f ca="1">INDIRECT(ADDRESS(13,22+COLUMNS($AC39:AC39),,,ROWS(AC$4:AC39)))</f>
        <v>0</v>
      </c>
      <c r="AD39" s="108">
        <f ca="1">INDIRECT(ADDRESS(13,22+COLUMNS($AC39:AD39),,,ROWS(AD$4:AD39)))</f>
        <v>0</v>
      </c>
      <c r="AE39" s="108">
        <f ca="1">INDIRECT(ADDRESS(13,22+COLUMNS($AC39:AE39),,,ROWS(AE$4:AE39)))</f>
        <v>0</v>
      </c>
      <c r="AF39" s="29">
        <f t="shared" ca="1" si="9"/>
        <v>1.3900000000000001</v>
      </c>
      <c r="AG39" s="29">
        <f t="shared" ca="1" si="10"/>
        <v>2.39</v>
      </c>
      <c r="AH39" s="29" t="str">
        <f t="shared" ca="1" si="11"/>
        <v/>
      </c>
      <c r="AI39" s="29">
        <f t="shared" ca="1" si="12"/>
        <v>0</v>
      </c>
      <c r="AJ39" s="29" t="str">
        <f t="shared" ca="1" si="13"/>
        <v/>
      </c>
      <c r="AK39" s="29" t="str">
        <f t="shared" ca="1" si="14"/>
        <v/>
      </c>
      <c r="AL39" s="29" t="str">
        <f t="shared" ca="1" si="15"/>
        <v/>
      </c>
      <c r="AM39" s="29" t="str">
        <f t="shared" ca="1" si="16"/>
        <v/>
      </c>
      <c r="AN39" s="29" t="str">
        <f t="shared" ca="1" si="17"/>
        <v/>
      </c>
    </row>
    <row r="40" spans="1:40" ht="17" customHeight="1">
      <c r="A40" s="44" t="str">
        <f>ROWS($A$4:$A40)&amp;"."</f>
        <v>37.</v>
      </c>
      <c r="B40" s="45" t="str">
        <f ca="1">INDIRECT(ADDRESS(1,1,,,ROWS($B$4:$B40)))</f>
        <v>SAM McMILLAN</v>
      </c>
      <c r="C40" s="46">
        <f ca="1">INDIRECT(ADDRESS(5,22+COLUMNS($C40:C40),,,ROWS(C$4:C40)))</f>
        <v>20</v>
      </c>
      <c r="D40" s="46">
        <f ca="1">INDIRECT(ADDRESS(5,22+COLUMNS($C40:D40),,,ROWS(D$4:D40)))</f>
        <v>15</v>
      </c>
      <c r="E40" s="46">
        <f ca="1">INDIRECT(ADDRESS(5,22+COLUMNS($C40:E40),,,ROWS(E$4:E40)))</f>
        <v>3</v>
      </c>
      <c r="F40" s="47">
        <f ca="1">INDIRECT(ADDRESS(5,22+COLUMNS($C40:F40),,,ROWS(F$4:F40)))</f>
        <v>306</v>
      </c>
      <c r="G40" s="46" t="str">
        <f ca="1">INDIRECT(ADDRESS(5,22+COLUMNS($C40:G40),,,ROWS(G$4:G40)))</f>
        <v>73(0)</v>
      </c>
      <c r="H40" s="56">
        <f ca="1">INDIRECT(ADDRESS(5,22+COLUMNS($C40:H40)+1,,,ROWS(H$4:H40)))</f>
        <v>25.5</v>
      </c>
      <c r="I40" s="48" t="str">
        <f ca="1">INDIRECT(ADDRESS(5,22+COLUMNS($C40:I40)+2,,,ROWS(I$4:I40)))</f>
        <v>-</v>
      </c>
      <c r="J40" s="46">
        <f ca="1">INDIRECT(ADDRESS(5,22+COLUMNS($C40:J40)+2,,,ROWS(J$4:J40)))</f>
        <v>0</v>
      </c>
      <c r="K40" s="46">
        <f ca="1">INDIRECT(ADDRESS(5,22+COLUMNS($C40:K40)+2,,,ROWS(K$4:K40)))</f>
        <v>0</v>
      </c>
      <c r="L40" s="46">
        <f ca="1">INDIRECT(ADDRESS(5,22+COLUMNS($C40:L40)+2,,,ROWS(L$4:L40)))</f>
        <v>2</v>
      </c>
      <c r="M40" s="46">
        <f ca="1">INDIRECT(ADDRESS(5,22+COLUMNS($C40:M40)+2,,,ROWS(M$4:M40)))</f>
        <v>0</v>
      </c>
      <c r="N40" s="108">
        <f ca="1">INDIRECT(ADDRESS(33,27,,,ROWS(N$4:N40)))</f>
        <v>1</v>
      </c>
      <c r="O40" s="108">
        <f ca="1">INDIRECT(ADDRESS(33,28,,,ROWS(N$4:N40)))</f>
        <v>0</v>
      </c>
      <c r="P40" s="36"/>
      <c r="Q40" s="49">
        <f ca="1">INDIRECT(ADDRESS(9,22+COLUMNS($Q40:Q40),,,ROWS(Q$4:Q40)))</f>
        <v>23</v>
      </c>
      <c r="R40" s="50">
        <f ca="1">INDIRECT(ADDRESS(9,22+COLUMNS($Q40:R40),,,ROWS(R$4:R40)))</f>
        <v>0</v>
      </c>
      <c r="S40" s="50">
        <f ca="1">INDIRECT(ADDRESS(9,22+COLUMNS($Q40:S40),,,ROWS(S$4:S40)))</f>
        <v>159</v>
      </c>
      <c r="T40" s="47">
        <f ca="1">INDIRECT(ADDRESS(9,22+COLUMNS($Q40:T40),,,ROWS(T$4:T40)))</f>
        <v>6</v>
      </c>
      <c r="U40" s="49" t="str">
        <f ca="1">INDIRECT(ADDRESS(9,22+COLUMNS($Q40:U40),,,ROWS(U$4:U40)))</f>
        <v>3/21(5)</v>
      </c>
      <c r="V40" s="56">
        <f ca="1">INDIRECT(ADDRESS(9,22+COLUMNS($Q40:V40)+1,,,ROWS(V$4:V40)))</f>
        <v>26.5</v>
      </c>
      <c r="W40" s="51">
        <f ca="1">INDIRECT(ADDRESS(9,22+COLUMNS($Q40:W40)+2,,,ROWS(W$4:W40)))</f>
        <v>23</v>
      </c>
      <c r="X40" s="48">
        <f ca="1">INDIRECT(ADDRESS(9,22+COLUMNS($Q40:X40)+2,,,ROWS(X$4:X40)))</f>
        <v>6.91</v>
      </c>
      <c r="Y40" s="46">
        <f ca="1">INDIRECT(ADDRESS(9,22+COLUMNS($Q40:Y40)+2,,,ROWS(Y$4:Y40)))</f>
        <v>0</v>
      </c>
      <c r="Z40" s="49">
        <f ca="1">INDIRECT(ADDRESS(34,27,,,ROWS(Z$4:Z40)))</f>
        <v>0</v>
      </c>
      <c r="AA40" s="49">
        <f ca="1">INDIRECT(ADDRESS(34,28,,,ROWS(Z$4:Z40)))</f>
        <v>0</v>
      </c>
      <c r="AB40" s="36"/>
      <c r="AC40" s="108">
        <f ca="1">INDIRECT(ADDRESS(13,22+COLUMNS($AC40:AC40),,,ROWS(AC$4:AC40)))</f>
        <v>0</v>
      </c>
      <c r="AD40" s="108">
        <f ca="1">INDIRECT(ADDRESS(13,22+COLUMNS($AC40:AD40),,,ROWS(AD$4:AD40)))</f>
        <v>0</v>
      </c>
      <c r="AE40" s="108">
        <f ca="1">INDIRECT(ADDRESS(13,22+COLUMNS($AC40:AE40),,,ROWS(AE$4:AE40)))</f>
        <v>0</v>
      </c>
      <c r="AF40" s="29">
        <f t="shared" ca="1" si="9"/>
        <v>4.4000000000000004</v>
      </c>
      <c r="AG40" s="29">
        <f t="shared" ca="1" si="10"/>
        <v>9.4</v>
      </c>
      <c r="AH40" s="29" t="str">
        <f t="shared" ca="1" si="11"/>
        <v/>
      </c>
      <c r="AI40" s="29">
        <f t="shared" ca="1" si="12"/>
        <v>0</v>
      </c>
      <c r="AJ40" s="29" t="str">
        <f t="shared" ca="1" si="13"/>
        <v/>
      </c>
      <c r="AK40" s="29">
        <f t="shared" ca="1" si="14"/>
        <v>20.399999999999999</v>
      </c>
      <c r="AL40" s="29">
        <f t="shared" ca="1" si="15"/>
        <v>28.4</v>
      </c>
      <c r="AM40" s="29">
        <f t="shared" ca="1" si="16"/>
        <v>18.399999999999999</v>
      </c>
      <c r="AN40" s="29">
        <f t="shared" ca="1" si="17"/>
        <v>31.4</v>
      </c>
    </row>
    <row r="41" spans="1:40" ht="17" customHeight="1">
      <c r="A41" s="44" t="str">
        <f>ROWS($A$4:$A41)&amp;"."</f>
        <v>38.</v>
      </c>
      <c r="B41" s="45" t="str">
        <f ca="1">INDIRECT(ADDRESS(1,1,,,ROWS($B$4:$B41)))</f>
        <v>MICHAEL MARTIN</v>
      </c>
      <c r="C41" s="46">
        <f ca="1">INDIRECT(ADDRESS(5,22+COLUMNS($C41:C41),,,ROWS(C$4:C41)))</f>
        <v>21</v>
      </c>
      <c r="D41" s="46">
        <f ca="1">INDIRECT(ADDRESS(5,22+COLUMNS($C41:D41),,,ROWS(D$4:D41)))</f>
        <v>21</v>
      </c>
      <c r="E41" s="46">
        <f ca="1">INDIRECT(ADDRESS(5,22+COLUMNS($C41:E41),,,ROWS(E$4:E41)))</f>
        <v>1</v>
      </c>
      <c r="F41" s="47">
        <f ca="1">INDIRECT(ADDRESS(5,22+COLUMNS($C41:F41),,,ROWS(F$4:F41)))</f>
        <v>401</v>
      </c>
      <c r="G41" s="46" t="str">
        <f ca="1">INDIRECT(ADDRESS(5,22+COLUMNS($C41:G41),,,ROWS(G$4:G41)))</f>
        <v>48*(0)</v>
      </c>
      <c r="H41" s="56">
        <f ca="1">INDIRECT(ADDRESS(5,22+COLUMNS($C41:H41)+1,,,ROWS(H$4:H41)))</f>
        <v>20.05</v>
      </c>
      <c r="I41" s="48" t="str">
        <f ca="1">INDIRECT(ADDRESS(5,22+COLUMNS($C41:I41)+2,,,ROWS(I$4:I41)))</f>
        <v>-</v>
      </c>
      <c r="J41" s="46">
        <f ca="1">INDIRECT(ADDRESS(5,22+COLUMNS($C41:J41)+2,,,ROWS(J$4:J41)))</f>
        <v>0</v>
      </c>
      <c r="K41" s="46">
        <f ca="1">INDIRECT(ADDRESS(5,22+COLUMNS($C41:K41)+2,,,ROWS(K$4:K41)))</f>
        <v>0</v>
      </c>
      <c r="L41" s="46">
        <f ca="1">INDIRECT(ADDRESS(5,22+COLUMNS($C41:L41)+2,,,ROWS(L$4:L41)))</f>
        <v>0</v>
      </c>
      <c r="M41" s="46">
        <f ca="1">INDIRECT(ADDRESS(5,22+COLUMNS($C41:M41)+2,,,ROWS(M$4:M41)))</f>
        <v>0</v>
      </c>
      <c r="N41" s="108">
        <f ca="1">INDIRECT(ADDRESS(33,27,,,ROWS(N$4:N41)))</f>
        <v>1</v>
      </c>
      <c r="O41" s="108">
        <f ca="1">INDIRECT(ADDRESS(33,28,,,ROWS(N$4:N41)))</f>
        <v>0</v>
      </c>
      <c r="P41" s="36"/>
      <c r="Q41" s="49">
        <f ca="1">INDIRECT(ADDRESS(9,22+COLUMNS($Q41:Q41),,,ROWS(Q$4:Q41)))</f>
        <v>3</v>
      </c>
      <c r="R41" s="50">
        <f ca="1">INDIRECT(ADDRESS(9,22+COLUMNS($Q41:R41),,,ROWS(R$4:R41)))</f>
        <v>0</v>
      </c>
      <c r="S41" s="50">
        <f ca="1">INDIRECT(ADDRESS(9,22+COLUMNS($Q41:S41),,,ROWS(S$4:S41)))</f>
        <v>56</v>
      </c>
      <c r="T41" s="47">
        <f ca="1">INDIRECT(ADDRESS(9,22+COLUMNS($Q41:T41),,,ROWS(T$4:T41)))</f>
        <v>0</v>
      </c>
      <c r="U41" s="49" t="str">
        <f ca="1">INDIRECT(ADDRESS(9,22+COLUMNS($Q41:U41),,,ROWS(U$4:U41)))</f>
        <v>0/56(3)</v>
      </c>
      <c r="V41" s="56" t="str">
        <f ca="1">INDIRECT(ADDRESS(9,22+COLUMNS($Q41:V41)+1,,,ROWS(V$4:V41)))</f>
        <v>-</v>
      </c>
      <c r="W41" s="51" t="str">
        <f ca="1">INDIRECT(ADDRESS(9,22+COLUMNS($Q41:W41)+2,,,ROWS(W$4:W41)))</f>
        <v>-</v>
      </c>
      <c r="X41" s="48">
        <f ca="1">INDIRECT(ADDRESS(9,22+COLUMNS($Q41:X41)+2,,,ROWS(X$4:X41)))</f>
        <v>18.670000000000002</v>
      </c>
      <c r="Y41" s="46">
        <f ca="1">INDIRECT(ADDRESS(9,22+COLUMNS($Q41:Y41)+2,,,ROWS(Y$4:Y41)))</f>
        <v>0</v>
      </c>
      <c r="Z41" s="49">
        <f ca="1">INDIRECT(ADDRESS(34,27,,,ROWS(Z$4:Z41)))</f>
        <v>0</v>
      </c>
      <c r="AA41" s="49">
        <f ca="1">INDIRECT(ADDRESS(34,28,,,ROWS(Z$4:Z41)))</f>
        <v>0</v>
      </c>
      <c r="AB41" s="36"/>
      <c r="AC41" s="108">
        <f ca="1">INDIRECT(ADDRESS(13,22+COLUMNS($AC41:AC41),,,ROWS(AC$4:AC41)))</f>
        <v>0</v>
      </c>
      <c r="AD41" s="108">
        <f ca="1">INDIRECT(ADDRESS(13,22+COLUMNS($AC41:AD41),,,ROWS(AD$4:AD41)))</f>
        <v>0</v>
      </c>
      <c r="AE41" s="108">
        <f ca="1">INDIRECT(ADDRESS(13,22+COLUMNS($AC41:AE41),,,ROWS(AE$4:AE41)))</f>
        <v>0</v>
      </c>
      <c r="AF41" s="29">
        <f t="shared" ca="1" si="9"/>
        <v>2.41</v>
      </c>
      <c r="AG41" s="29">
        <f t="shared" ca="1" si="10"/>
        <v>20.41</v>
      </c>
      <c r="AH41" s="29" t="str">
        <f t="shared" ca="1" si="11"/>
        <v/>
      </c>
      <c r="AI41" s="29">
        <f t="shared" ca="1" si="12"/>
        <v>0</v>
      </c>
      <c r="AJ41" s="29" t="str">
        <f t="shared" ca="1" si="13"/>
        <v/>
      </c>
      <c r="AK41" s="29" t="str">
        <f t="shared" ca="1" si="14"/>
        <v/>
      </c>
      <c r="AL41" s="29" t="str">
        <f t="shared" ca="1" si="15"/>
        <v/>
      </c>
      <c r="AM41" s="29" t="str">
        <f t="shared" ca="1" si="16"/>
        <v/>
      </c>
      <c r="AN41" s="29">
        <f t="shared" ca="1" si="17"/>
        <v>43.41</v>
      </c>
    </row>
    <row r="42" spans="1:40" ht="17" customHeight="1">
      <c r="A42" s="44" t="str">
        <f>ROWS($A$4:$A42)&amp;"."</f>
        <v>39.</v>
      </c>
      <c r="B42" s="45" t="str">
        <f ca="1">INDIRECT(ADDRESS(1,1,,,ROWS($B$4:$B42)))</f>
        <v>GARETH MILLAR</v>
      </c>
      <c r="C42" s="46">
        <f ca="1">INDIRECT(ADDRESS(5,22+COLUMNS($C42:C42),,,ROWS(C$4:C42)))</f>
        <v>5</v>
      </c>
      <c r="D42" s="46">
        <f ca="1">INDIRECT(ADDRESS(5,22+COLUMNS($C42:D42),,,ROWS(D$4:D42)))</f>
        <v>4</v>
      </c>
      <c r="E42" s="46">
        <f ca="1">INDIRECT(ADDRESS(5,22+COLUMNS($C42:E42),,,ROWS(E$4:E42)))</f>
        <v>1</v>
      </c>
      <c r="F42" s="47">
        <f ca="1">INDIRECT(ADDRESS(5,22+COLUMNS($C42:F42),,,ROWS(F$4:F42)))</f>
        <v>63</v>
      </c>
      <c r="G42" s="46" t="str">
        <f ca="1">INDIRECT(ADDRESS(5,22+COLUMNS($C42:G42),,,ROWS(G$4:G42)))</f>
        <v>18(0)</v>
      </c>
      <c r="H42" s="56">
        <f ca="1">INDIRECT(ADDRESS(5,22+COLUMNS($C42:H42)+1,,,ROWS(H$4:H42)))</f>
        <v>21</v>
      </c>
      <c r="I42" s="48" t="str">
        <f ca="1">INDIRECT(ADDRESS(5,22+COLUMNS($C42:I42)+2,,,ROWS(I$4:I42)))</f>
        <v>-</v>
      </c>
      <c r="J42" s="46">
        <f ca="1">INDIRECT(ADDRESS(5,22+COLUMNS($C42:J42)+2,,,ROWS(J$4:J42)))</f>
        <v>0</v>
      </c>
      <c r="K42" s="46">
        <f ca="1">INDIRECT(ADDRESS(5,22+COLUMNS($C42:K42)+2,,,ROWS(K$4:K42)))</f>
        <v>0</v>
      </c>
      <c r="L42" s="46">
        <f ca="1">INDIRECT(ADDRESS(5,22+COLUMNS($C42:L42)+2,,,ROWS(L$4:L42)))</f>
        <v>0</v>
      </c>
      <c r="M42" s="46">
        <f ca="1">INDIRECT(ADDRESS(5,22+COLUMNS($C42:M42)+2,,,ROWS(M$4:M42)))</f>
        <v>0</v>
      </c>
      <c r="N42" s="108">
        <f ca="1">INDIRECT(ADDRESS(33,27,,,ROWS(N$4:N42)))</f>
        <v>0</v>
      </c>
      <c r="O42" s="108">
        <f ca="1">INDIRECT(ADDRESS(33,28,,,ROWS(N$4:N42)))</f>
        <v>0</v>
      </c>
      <c r="P42" s="36"/>
      <c r="Q42" s="49" t="str">
        <f ca="1">INDIRECT(ADDRESS(9,22+COLUMNS($Q42:Q42),,,ROWS(Q$4:Q42)))</f>
        <v>-</v>
      </c>
      <c r="R42" s="50" t="str">
        <f ca="1">INDIRECT(ADDRESS(9,22+COLUMNS($Q42:R42),,,ROWS(R$4:R42)))</f>
        <v>-</v>
      </c>
      <c r="S42" s="50" t="str">
        <f ca="1">INDIRECT(ADDRESS(9,22+COLUMNS($Q42:S42),,,ROWS(S$4:S42)))</f>
        <v>-</v>
      </c>
      <c r="T42" s="47" t="str">
        <f ca="1">INDIRECT(ADDRESS(9,22+COLUMNS($Q42:T42),,,ROWS(T$4:T42)))</f>
        <v>-</v>
      </c>
      <c r="U42" s="49" t="str">
        <f ca="1">INDIRECT(ADDRESS(9,22+COLUMNS($Q42:U42),,,ROWS(U$4:U42)))</f>
        <v>-</v>
      </c>
      <c r="V42" s="56" t="str">
        <f ca="1">INDIRECT(ADDRESS(9,22+COLUMNS($Q42:V42)+1,,,ROWS(V$4:V42)))</f>
        <v>-</v>
      </c>
      <c r="W42" s="51" t="str">
        <f ca="1">INDIRECT(ADDRESS(9,22+COLUMNS($Q42:W42)+2,,,ROWS(W$4:W42)))</f>
        <v>-</v>
      </c>
      <c r="X42" s="48" t="str">
        <f ca="1">INDIRECT(ADDRESS(9,22+COLUMNS($Q42:X42)+2,,,ROWS(X$4:X42)))</f>
        <v>-</v>
      </c>
      <c r="Y42" s="46">
        <f ca="1">INDIRECT(ADDRESS(9,22+COLUMNS($Q42:Y42)+2,,,ROWS(Y$4:Y42)))</f>
        <v>0</v>
      </c>
      <c r="Z42" s="49">
        <f ca="1">INDIRECT(ADDRESS(34,27,,,ROWS(Z$4:Z42)))</f>
        <v>0</v>
      </c>
      <c r="AA42" s="49">
        <f ca="1">INDIRECT(ADDRESS(34,28,,,ROWS(Z$4:Z42)))</f>
        <v>0</v>
      </c>
      <c r="AB42" s="36"/>
      <c r="AC42" s="108">
        <f ca="1">INDIRECT(ADDRESS(13,22+COLUMNS($AC42:AC42),,,ROWS(AC$4:AC42)))</f>
        <v>0</v>
      </c>
      <c r="AD42" s="108">
        <f ca="1">INDIRECT(ADDRESS(13,22+COLUMNS($AC42:AD42),,,ROWS(AD$4:AD42)))</f>
        <v>0</v>
      </c>
      <c r="AE42" s="108">
        <f ca="1">INDIRECT(ADDRESS(13,22+COLUMNS($AC42:AE42),,,ROWS(AE$4:AE42)))</f>
        <v>0</v>
      </c>
      <c r="AF42" s="29">
        <f t="shared" ca="1" si="9"/>
        <v>33.42</v>
      </c>
      <c r="AG42" s="29">
        <f t="shared" ca="1" si="10"/>
        <v>16.420000000000002</v>
      </c>
      <c r="AH42" s="29" t="str">
        <f t="shared" ca="1" si="11"/>
        <v/>
      </c>
      <c r="AI42" s="29">
        <f t="shared" ca="1" si="12"/>
        <v>0</v>
      </c>
      <c r="AJ42" s="29" t="str">
        <f t="shared" ca="1" si="13"/>
        <v/>
      </c>
      <c r="AK42" s="29" t="str">
        <f t="shared" ca="1" si="14"/>
        <v/>
      </c>
      <c r="AL42" s="29" t="str">
        <f t="shared" ca="1" si="15"/>
        <v/>
      </c>
      <c r="AM42" s="29" t="str">
        <f t="shared" ca="1" si="16"/>
        <v/>
      </c>
      <c r="AN42" s="29" t="str">
        <f t="shared" ca="1" si="17"/>
        <v/>
      </c>
    </row>
    <row r="43" spans="1:40" ht="17" customHeight="1">
      <c r="A43" s="44" t="str">
        <f>ROWS($A$4:$A43)&amp;"."</f>
        <v>40.</v>
      </c>
      <c r="B43" s="45" t="str">
        <f ca="1">INDIRECT(ADDRESS(1,1,,,ROWS($B$4:$B43)))</f>
        <v>ROSS MILLER</v>
      </c>
      <c r="C43" s="46">
        <f ca="1">INDIRECT(ADDRESS(5,22+COLUMNS($C43:C43),,,ROWS(C$4:C43)))</f>
        <v>3</v>
      </c>
      <c r="D43" s="46">
        <f ca="1">INDIRECT(ADDRESS(5,22+COLUMNS($C43:D43),,,ROWS(D$4:D43)))</f>
        <v>2</v>
      </c>
      <c r="E43" s="46">
        <f ca="1">INDIRECT(ADDRESS(5,22+COLUMNS($C43:E43),,,ROWS(E$4:E43)))</f>
        <v>1</v>
      </c>
      <c r="F43" s="47">
        <f ca="1">INDIRECT(ADDRESS(5,22+COLUMNS($C43:F43),,,ROWS(F$4:F43)))</f>
        <v>22</v>
      </c>
      <c r="G43" s="46" t="str">
        <f ca="1">INDIRECT(ADDRESS(5,22+COLUMNS($C43:G43),,,ROWS(G$4:G43)))</f>
        <v>15(0)</v>
      </c>
      <c r="H43" s="56">
        <f ca="1">INDIRECT(ADDRESS(5,22+COLUMNS($C43:H43)+1,,,ROWS(H$4:H43)))</f>
        <v>22</v>
      </c>
      <c r="I43" s="48" t="str">
        <f ca="1">INDIRECT(ADDRESS(5,22+COLUMNS($C43:I43)+2,,,ROWS(I$4:I43)))</f>
        <v>-</v>
      </c>
      <c r="J43" s="46">
        <f ca="1">INDIRECT(ADDRESS(5,22+COLUMNS($C43:J43)+2,,,ROWS(J$4:J43)))</f>
        <v>0</v>
      </c>
      <c r="K43" s="46">
        <f ca="1">INDIRECT(ADDRESS(5,22+COLUMNS($C43:K43)+2,,,ROWS(K$4:K43)))</f>
        <v>0</v>
      </c>
      <c r="L43" s="46">
        <f ca="1">INDIRECT(ADDRESS(5,22+COLUMNS($C43:L43)+2,,,ROWS(L$4:L43)))</f>
        <v>0</v>
      </c>
      <c r="M43" s="46">
        <f ca="1">INDIRECT(ADDRESS(5,22+COLUMNS($C43:M43)+2,,,ROWS(M$4:M43)))</f>
        <v>0</v>
      </c>
      <c r="N43" s="108">
        <f ca="1">INDIRECT(ADDRESS(33,27,,,ROWS(N$4:N43)))</f>
        <v>0</v>
      </c>
      <c r="O43" s="108">
        <f ca="1">INDIRECT(ADDRESS(33,28,,,ROWS(N$4:N43)))</f>
        <v>0</v>
      </c>
      <c r="P43" s="36"/>
      <c r="Q43" s="49">
        <f ca="1">INDIRECT(ADDRESS(9,22+COLUMNS($Q43:Q43),,,ROWS(Q$4:Q43)))</f>
        <v>15</v>
      </c>
      <c r="R43" s="50">
        <f ca="1">INDIRECT(ADDRESS(9,22+COLUMNS($Q43:R43),,,ROWS(R$4:R43)))</f>
        <v>0</v>
      </c>
      <c r="S43" s="50">
        <f ca="1">INDIRECT(ADDRESS(9,22+COLUMNS($Q43:S43),,,ROWS(S$4:S43)))</f>
        <v>61</v>
      </c>
      <c r="T43" s="47">
        <f ca="1">INDIRECT(ADDRESS(9,22+COLUMNS($Q43:T43),,,ROWS(T$4:T43)))</f>
        <v>4</v>
      </c>
      <c r="U43" s="49" t="str">
        <f ca="1">INDIRECT(ADDRESS(9,22+COLUMNS($Q43:U43),,,ROWS(U$4:U43)))</f>
        <v>2/14(5)</v>
      </c>
      <c r="V43" s="56">
        <f ca="1">INDIRECT(ADDRESS(9,22+COLUMNS($Q43:V43)+1,,,ROWS(V$4:V43)))</f>
        <v>15.25</v>
      </c>
      <c r="W43" s="51">
        <f ca="1">INDIRECT(ADDRESS(9,22+COLUMNS($Q43:W43)+2,,,ROWS(W$4:W43)))</f>
        <v>22.5</v>
      </c>
      <c r="X43" s="48">
        <f ca="1">INDIRECT(ADDRESS(9,22+COLUMNS($Q43:X43)+2,,,ROWS(X$4:X43)))</f>
        <v>4.07</v>
      </c>
      <c r="Y43" s="46">
        <f ca="1">INDIRECT(ADDRESS(9,22+COLUMNS($Q43:Y43)+2,,,ROWS(Y$4:Y43)))</f>
        <v>0</v>
      </c>
      <c r="Z43" s="49">
        <f ca="1">INDIRECT(ADDRESS(34,27,,,ROWS(Z$4:Z43)))</f>
        <v>0</v>
      </c>
      <c r="AA43" s="49">
        <f ca="1">INDIRECT(ADDRESS(34,28,,,ROWS(Z$4:Z43)))</f>
        <v>0</v>
      </c>
      <c r="AB43" s="36"/>
      <c r="AC43" s="108">
        <f ca="1">INDIRECT(ADDRESS(13,22+COLUMNS($AC43:AC43),,,ROWS(AC$4:AC43)))</f>
        <v>0</v>
      </c>
      <c r="AD43" s="108">
        <f ca="1">INDIRECT(ADDRESS(13,22+COLUMNS($AC43:AD43),,,ROWS(AD$4:AD43)))</f>
        <v>0</v>
      </c>
      <c r="AE43" s="108">
        <f ca="1">INDIRECT(ADDRESS(13,22+COLUMNS($AC43:AE43),,,ROWS(AE$4:AE43)))</f>
        <v>0</v>
      </c>
      <c r="AF43" s="29">
        <f t="shared" ca="1" si="9"/>
        <v>50.43</v>
      </c>
      <c r="AG43" s="29">
        <f t="shared" ca="1" si="10"/>
        <v>14.43</v>
      </c>
      <c r="AH43" s="29" t="str">
        <f t="shared" ca="1" si="11"/>
        <v/>
      </c>
      <c r="AI43" s="29">
        <f t="shared" ca="1" si="12"/>
        <v>0</v>
      </c>
      <c r="AJ43" s="29" t="str">
        <f t="shared" ca="1" si="13"/>
        <v/>
      </c>
      <c r="AK43" s="29">
        <f t="shared" ca="1" si="14"/>
        <v>28.43</v>
      </c>
      <c r="AL43" s="29">
        <f t="shared" ca="1" si="15"/>
        <v>6.43</v>
      </c>
      <c r="AM43" s="29">
        <f t="shared" ca="1" si="16"/>
        <v>16.43</v>
      </c>
      <c r="AN43" s="29">
        <f t="shared" ca="1" si="17"/>
        <v>1.43</v>
      </c>
    </row>
    <row r="44" spans="1:40" ht="17" customHeight="1">
      <c r="A44" s="44" t="str">
        <f>ROWS($A$4:$A44)&amp;"."</f>
        <v>41.</v>
      </c>
      <c r="B44" s="45" t="str">
        <f ca="1">INDIRECT(ADDRESS(1,1,,,ROWS($B$4:$B44)))</f>
        <v>MARK MONTGOMERY</v>
      </c>
      <c r="C44" s="46">
        <f ca="1">INDIRECT(ADDRESS(5,22+COLUMNS($C44:C44),,,ROWS(C$4:C44)))</f>
        <v>1</v>
      </c>
      <c r="D44" s="46">
        <f ca="1">INDIRECT(ADDRESS(5,22+COLUMNS($C44:D44),,,ROWS(D$4:D44)))</f>
        <v>1</v>
      </c>
      <c r="E44" s="46">
        <f ca="1">INDIRECT(ADDRESS(5,22+COLUMNS($C44:E44),,,ROWS(E$4:E44)))</f>
        <v>0</v>
      </c>
      <c r="F44" s="47">
        <f ca="1">INDIRECT(ADDRESS(5,22+COLUMNS($C44:F44),,,ROWS(F$4:F44)))</f>
        <v>2</v>
      </c>
      <c r="G44" s="46" t="str">
        <f ca="1">INDIRECT(ADDRESS(5,22+COLUMNS($C44:G44),,,ROWS(G$4:G44)))</f>
        <v>2(0)</v>
      </c>
      <c r="H44" s="56">
        <f ca="1">INDIRECT(ADDRESS(5,22+COLUMNS($C44:H44)+1,,,ROWS(H$4:H44)))</f>
        <v>2</v>
      </c>
      <c r="I44" s="48" t="str">
        <f ca="1">INDIRECT(ADDRESS(5,22+COLUMNS($C44:I44)+2,,,ROWS(I$4:I44)))</f>
        <v>-</v>
      </c>
      <c r="J44" s="46">
        <f ca="1">INDIRECT(ADDRESS(5,22+COLUMNS($C44:J44)+2,,,ROWS(J$4:J44)))</f>
        <v>0</v>
      </c>
      <c r="K44" s="46">
        <f ca="1">INDIRECT(ADDRESS(5,22+COLUMNS($C44:K44)+2,,,ROWS(K$4:K44)))</f>
        <v>0</v>
      </c>
      <c r="L44" s="46">
        <f ca="1">INDIRECT(ADDRESS(5,22+COLUMNS($C44:L44)+2,,,ROWS(L$4:L44)))</f>
        <v>0</v>
      </c>
      <c r="M44" s="46">
        <f ca="1">INDIRECT(ADDRESS(5,22+COLUMNS($C44:M44)+2,,,ROWS(M$4:M44)))</f>
        <v>0</v>
      </c>
      <c r="N44" s="108">
        <f ca="1">INDIRECT(ADDRESS(33,27,,,ROWS(N$4:N44)))</f>
        <v>0</v>
      </c>
      <c r="O44" s="108">
        <f ca="1">INDIRECT(ADDRESS(33,28,,,ROWS(N$4:N44)))</f>
        <v>0</v>
      </c>
      <c r="P44" s="36"/>
      <c r="Q44" s="49" t="str">
        <f ca="1">INDIRECT(ADDRESS(9,22+COLUMNS($Q44:Q44),,,ROWS(Q$4:Q44)))</f>
        <v>-</v>
      </c>
      <c r="R44" s="50" t="str">
        <f ca="1">INDIRECT(ADDRESS(9,22+COLUMNS($Q44:R44),,,ROWS(R$4:R44)))</f>
        <v>-</v>
      </c>
      <c r="S44" s="50" t="str">
        <f ca="1">INDIRECT(ADDRESS(9,22+COLUMNS($Q44:S44),,,ROWS(S$4:S44)))</f>
        <v>-</v>
      </c>
      <c r="T44" s="47" t="str">
        <f ca="1">INDIRECT(ADDRESS(9,22+COLUMNS($Q44:T44),,,ROWS(T$4:T44)))</f>
        <v>-</v>
      </c>
      <c r="U44" s="49" t="str">
        <f ca="1">INDIRECT(ADDRESS(9,22+COLUMNS($Q44:U44),,,ROWS(U$4:U44)))</f>
        <v>-</v>
      </c>
      <c r="V44" s="56" t="str">
        <f ca="1">INDIRECT(ADDRESS(9,22+COLUMNS($Q44:V44)+1,,,ROWS(V$4:V44)))</f>
        <v>-</v>
      </c>
      <c r="W44" s="51" t="str">
        <f ca="1">INDIRECT(ADDRESS(9,22+COLUMNS($Q44:W44)+2,,,ROWS(W$4:W44)))</f>
        <v>-</v>
      </c>
      <c r="X44" s="48" t="str">
        <f ca="1">INDIRECT(ADDRESS(9,22+COLUMNS($Q44:X44)+2,,,ROWS(X$4:X44)))</f>
        <v>-</v>
      </c>
      <c r="Y44" s="46">
        <f ca="1">INDIRECT(ADDRESS(9,22+COLUMNS($Q44:Y44)+2,,,ROWS(Y$4:Y44)))</f>
        <v>0</v>
      </c>
      <c r="Z44" s="49">
        <f ca="1">INDIRECT(ADDRESS(34,27,,,ROWS(Z$4:Z44)))</f>
        <v>0</v>
      </c>
      <c r="AA44" s="49">
        <f ca="1">INDIRECT(ADDRESS(34,28,,,ROWS(Z$4:Z44)))</f>
        <v>0</v>
      </c>
      <c r="AB44" s="36"/>
      <c r="AC44" s="108">
        <f ca="1">INDIRECT(ADDRESS(13,22+COLUMNS($AC44:AC44),,,ROWS(AC$4:AC44)))</f>
        <v>0</v>
      </c>
      <c r="AD44" s="108">
        <f ca="1">INDIRECT(ADDRESS(13,22+COLUMNS($AC44:AD44),,,ROWS(AD$4:AD44)))</f>
        <v>0</v>
      </c>
      <c r="AE44" s="108">
        <f ca="1">INDIRECT(ADDRESS(13,22+COLUMNS($AC44:AE44),,,ROWS(AE$4:AE44)))</f>
        <v>0</v>
      </c>
      <c r="AF44" s="29">
        <f t="shared" ca="1" si="9"/>
        <v>58.44</v>
      </c>
      <c r="AG44" s="29">
        <f t="shared" ca="1" si="10"/>
        <v>57.44</v>
      </c>
      <c r="AH44" s="29" t="str">
        <f t="shared" ca="1" si="11"/>
        <v/>
      </c>
      <c r="AI44" s="29">
        <f t="shared" ca="1" si="12"/>
        <v>0</v>
      </c>
      <c r="AJ44" s="29" t="str">
        <f t="shared" ca="1" si="13"/>
        <v/>
      </c>
      <c r="AK44" s="29" t="str">
        <f t="shared" ca="1" si="14"/>
        <v/>
      </c>
      <c r="AL44" s="29" t="str">
        <f t="shared" ca="1" si="15"/>
        <v/>
      </c>
      <c r="AM44" s="29" t="str">
        <f t="shared" ca="1" si="16"/>
        <v/>
      </c>
      <c r="AN44" s="29" t="str">
        <f t="shared" ca="1" si="17"/>
        <v/>
      </c>
    </row>
    <row r="45" spans="1:40" ht="17" customHeight="1">
      <c r="A45" s="44" t="str">
        <f>ROWS($A$4:$A45)&amp;"."</f>
        <v>42.</v>
      </c>
      <c r="B45" s="45" t="str">
        <f ca="1">INDIRECT(ADDRESS(1,1,,,ROWS($B$4:$B45)))</f>
        <v>MOAZZAM MUHAMMED</v>
      </c>
      <c r="C45" s="46">
        <f ca="1">INDIRECT(ADDRESS(5,22+COLUMNS($C45:C45),,,ROWS(C$4:C45)))</f>
        <v>12</v>
      </c>
      <c r="D45" s="46">
        <f ca="1">INDIRECT(ADDRESS(5,22+COLUMNS($C45:D45),,,ROWS(D$4:D45)))</f>
        <v>10</v>
      </c>
      <c r="E45" s="46">
        <f ca="1">INDIRECT(ADDRESS(5,22+COLUMNS($C45:E45),,,ROWS(E$4:E45)))</f>
        <v>3</v>
      </c>
      <c r="F45" s="47">
        <f ca="1">INDIRECT(ADDRESS(5,22+COLUMNS($C45:F45),,,ROWS(F$4:F45)))</f>
        <v>157</v>
      </c>
      <c r="G45" s="46" t="str">
        <f ca="1">INDIRECT(ADDRESS(5,22+COLUMNS($C45:G45),,,ROWS(G$4:G45)))</f>
        <v>37(0)</v>
      </c>
      <c r="H45" s="56">
        <f ca="1">INDIRECT(ADDRESS(5,22+COLUMNS($C45:H45)+1,,,ROWS(H$4:H45)))</f>
        <v>22.428571428571427</v>
      </c>
      <c r="I45" s="48" t="str">
        <f ca="1">INDIRECT(ADDRESS(5,22+COLUMNS($C45:I45)+2,,,ROWS(I$4:I45)))</f>
        <v>-</v>
      </c>
      <c r="J45" s="46">
        <f ca="1">INDIRECT(ADDRESS(5,22+COLUMNS($C45:J45)+2,,,ROWS(J$4:J45)))</f>
        <v>0</v>
      </c>
      <c r="K45" s="46">
        <f ca="1">INDIRECT(ADDRESS(5,22+COLUMNS($C45:K45)+2,,,ROWS(K$4:K45)))</f>
        <v>0</v>
      </c>
      <c r="L45" s="46">
        <f ca="1">INDIRECT(ADDRESS(5,22+COLUMNS($C45:L45)+2,,,ROWS(L$4:L45)))</f>
        <v>0</v>
      </c>
      <c r="M45" s="46">
        <f ca="1">INDIRECT(ADDRESS(5,22+COLUMNS($C45:M45)+2,,,ROWS(M$4:M45)))</f>
        <v>0</v>
      </c>
      <c r="N45" s="108">
        <f ca="1">INDIRECT(ADDRESS(33,27,,,ROWS(N$4:N45)))</f>
        <v>1</v>
      </c>
      <c r="O45" s="108">
        <f ca="1">INDIRECT(ADDRESS(33,28,,,ROWS(N$4:N45)))</f>
        <v>0</v>
      </c>
      <c r="P45" s="36"/>
      <c r="Q45" s="49" t="str">
        <f ca="1">INDIRECT(ADDRESS(9,22+COLUMNS($Q45:Q45),,,ROWS(Q$4:Q45)))</f>
        <v>-</v>
      </c>
      <c r="R45" s="50" t="str">
        <f ca="1">INDIRECT(ADDRESS(9,22+COLUMNS($Q45:R45),,,ROWS(R$4:R45)))</f>
        <v>-</v>
      </c>
      <c r="S45" s="50" t="str">
        <f ca="1">INDIRECT(ADDRESS(9,22+COLUMNS($Q45:S45),,,ROWS(S$4:S45)))</f>
        <v>-</v>
      </c>
      <c r="T45" s="47" t="str">
        <f ca="1">INDIRECT(ADDRESS(9,22+COLUMNS($Q45:T45),,,ROWS(T$4:T45)))</f>
        <v>-</v>
      </c>
      <c r="U45" s="49" t="str">
        <f ca="1">INDIRECT(ADDRESS(9,22+COLUMNS($Q45:U45),,,ROWS(U$4:U45)))</f>
        <v>-</v>
      </c>
      <c r="V45" s="56" t="str">
        <f ca="1">INDIRECT(ADDRESS(9,22+COLUMNS($Q45:V45)+1,,,ROWS(V$4:V45)))</f>
        <v>-</v>
      </c>
      <c r="W45" s="51" t="str">
        <f ca="1">INDIRECT(ADDRESS(9,22+COLUMNS($Q45:W45)+2,,,ROWS(W$4:W45)))</f>
        <v>-</v>
      </c>
      <c r="X45" s="48" t="str">
        <f ca="1">INDIRECT(ADDRESS(9,22+COLUMNS($Q45:X45)+2,,,ROWS(X$4:X45)))</f>
        <v>-</v>
      </c>
      <c r="Y45" s="46">
        <f ca="1">INDIRECT(ADDRESS(9,22+COLUMNS($Q45:Y45)+2,,,ROWS(Y$4:Y45)))</f>
        <v>0</v>
      </c>
      <c r="Z45" s="49">
        <f ca="1">INDIRECT(ADDRESS(34,27,,,ROWS(Z$4:Z45)))</f>
        <v>0</v>
      </c>
      <c r="AA45" s="49">
        <f ca="1">INDIRECT(ADDRESS(34,28,,,ROWS(Z$4:Z45)))</f>
        <v>0</v>
      </c>
      <c r="AB45" s="36"/>
      <c r="AC45" s="108">
        <f ca="1">INDIRECT(ADDRESS(13,22+COLUMNS($AC45:AC45),,,ROWS(AC$4:AC45)))</f>
        <v>0</v>
      </c>
      <c r="AD45" s="108">
        <f ca="1">INDIRECT(ADDRESS(13,22+COLUMNS($AC45:AD45),,,ROWS(AD$4:AD45)))</f>
        <v>0</v>
      </c>
      <c r="AE45" s="108">
        <f ca="1">INDIRECT(ADDRESS(13,22+COLUMNS($AC45:AE45),,,ROWS(AE$4:AE45)))</f>
        <v>0</v>
      </c>
      <c r="AF45" s="29">
        <f t="shared" ca="1" si="9"/>
        <v>14.45</v>
      </c>
      <c r="AG45" s="29">
        <f t="shared" ca="1" si="10"/>
        <v>12.45</v>
      </c>
      <c r="AH45" s="29" t="str">
        <f t="shared" ca="1" si="11"/>
        <v/>
      </c>
      <c r="AI45" s="29">
        <f t="shared" ca="1" si="12"/>
        <v>0</v>
      </c>
      <c r="AJ45" s="29" t="str">
        <f t="shared" ca="1" si="13"/>
        <v/>
      </c>
      <c r="AK45" s="29" t="str">
        <f t="shared" ca="1" si="14"/>
        <v/>
      </c>
      <c r="AL45" s="29" t="str">
        <f t="shared" ca="1" si="15"/>
        <v/>
      </c>
      <c r="AM45" s="29" t="str">
        <f t="shared" ca="1" si="16"/>
        <v/>
      </c>
      <c r="AN45" s="29" t="str">
        <f t="shared" ca="1" si="17"/>
        <v/>
      </c>
    </row>
    <row r="46" spans="1:40" ht="17" customHeight="1">
      <c r="A46" s="44" t="str">
        <f>ROWS($A$4:$A46)&amp;"."</f>
        <v>43.</v>
      </c>
      <c r="B46" s="45" t="str">
        <f ca="1">INDIRECT(ADDRESS(1,1,,,ROWS($B$4:$B46)))</f>
        <v>MARK NIXON</v>
      </c>
      <c r="C46" s="46">
        <f ca="1">INDIRECT(ADDRESS(5,22+COLUMNS($C46:C46),,,ROWS(C$4:C46)))</f>
        <v>11</v>
      </c>
      <c r="D46" s="46">
        <f ca="1">INDIRECT(ADDRESS(5,22+COLUMNS($C46:D46),,,ROWS(D$4:D46)))</f>
        <v>11</v>
      </c>
      <c r="E46" s="46">
        <f ca="1">INDIRECT(ADDRESS(5,22+COLUMNS($C46:E46),,,ROWS(E$4:E46)))</f>
        <v>1</v>
      </c>
      <c r="F46" s="47">
        <f ca="1">INDIRECT(ADDRESS(5,22+COLUMNS($C46:F46),,,ROWS(F$4:F46)))</f>
        <v>208</v>
      </c>
      <c r="G46" s="46" t="str">
        <f ca="1">INDIRECT(ADDRESS(5,22+COLUMNS($C46:G46),,,ROWS(G$4:G46)))</f>
        <v>53(0)</v>
      </c>
      <c r="H46" s="56">
        <f ca="1">INDIRECT(ADDRESS(5,22+COLUMNS($C46:H46)+1,,,ROWS(H$4:H46)))</f>
        <v>20.8</v>
      </c>
      <c r="I46" s="48" t="str">
        <f ca="1">INDIRECT(ADDRESS(5,22+COLUMNS($C46:I46)+2,,,ROWS(I$4:I46)))</f>
        <v>-</v>
      </c>
      <c r="J46" s="46">
        <f ca="1">INDIRECT(ADDRESS(5,22+COLUMNS($C46:J46)+2,,,ROWS(J$4:J46)))</f>
        <v>0</v>
      </c>
      <c r="K46" s="46">
        <f ca="1">INDIRECT(ADDRESS(5,22+COLUMNS($C46:K46)+2,,,ROWS(K$4:K46)))</f>
        <v>0</v>
      </c>
      <c r="L46" s="46">
        <f ca="1">INDIRECT(ADDRESS(5,22+COLUMNS($C46:L46)+2,,,ROWS(L$4:L46)))</f>
        <v>1</v>
      </c>
      <c r="M46" s="46">
        <f ca="1">INDIRECT(ADDRESS(5,22+COLUMNS($C46:M46)+2,,,ROWS(M$4:M46)))</f>
        <v>0</v>
      </c>
      <c r="N46" s="108">
        <f ca="1">INDIRECT(ADDRESS(33,27,,,ROWS(N$4:N46)))</f>
        <v>0</v>
      </c>
      <c r="O46" s="108">
        <f ca="1">INDIRECT(ADDRESS(33,28,,,ROWS(N$4:N46)))</f>
        <v>0</v>
      </c>
      <c r="P46" s="36"/>
      <c r="Q46" s="49">
        <f ca="1">INDIRECT(ADDRESS(9,22+COLUMNS($Q46:Q46),,,ROWS(Q$4:Q46)))</f>
        <v>27.5</v>
      </c>
      <c r="R46" s="50">
        <f ca="1">INDIRECT(ADDRESS(9,22+COLUMNS($Q46:R46),,,ROWS(R$4:R46)))</f>
        <v>1</v>
      </c>
      <c r="S46" s="50">
        <f ca="1">INDIRECT(ADDRESS(9,22+COLUMNS($Q46:S46),,,ROWS(S$4:S46)))</f>
        <v>167</v>
      </c>
      <c r="T46" s="47">
        <f ca="1">INDIRECT(ADDRESS(9,22+COLUMNS($Q46:T46),,,ROWS(T$4:T46)))</f>
        <v>5</v>
      </c>
      <c r="U46" s="49" t="str">
        <f ca="1">INDIRECT(ADDRESS(9,22+COLUMNS($Q46:U46),,,ROWS(U$4:U46)))</f>
        <v>3/37(6.5)</v>
      </c>
      <c r="V46" s="56">
        <f ca="1">INDIRECT(ADDRESS(9,22+COLUMNS($Q46:V46)+1,,,ROWS(V$4:V46)))</f>
        <v>33.4</v>
      </c>
      <c r="W46" s="51">
        <f ca="1">INDIRECT(ADDRESS(9,22+COLUMNS($Q46:W46)+2,,,ROWS(W$4:W46)))</f>
        <v>33.4</v>
      </c>
      <c r="X46" s="48">
        <f ca="1">INDIRECT(ADDRESS(9,22+COLUMNS($Q46:X46)+2,,,ROWS(X$4:X46)))</f>
        <v>6</v>
      </c>
      <c r="Y46" s="46">
        <f ca="1">INDIRECT(ADDRESS(9,22+COLUMNS($Q46:Y46)+2,,,ROWS(Y$4:Y46)))</f>
        <v>0</v>
      </c>
      <c r="Z46" s="49">
        <f ca="1">INDIRECT(ADDRESS(34,27,,,ROWS(Z$4:Z46)))</f>
        <v>0</v>
      </c>
      <c r="AA46" s="49">
        <f ca="1">INDIRECT(ADDRESS(34,28,,,ROWS(Z$4:Z46)))</f>
        <v>0</v>
      </c>
      <c r="AB46" s="36"/>
      <c r="AC46" s="108">
        <f ca="1">INDIRECT(ADDRESS(13,22+COLUMNS($AC46:AC46),,,ROWS(AC$4:AC46)))</f>
        <v>0</v>
      </c>
      <c r="AD46" s="108">
        <f ca="1">INDIRECT(ADDRESS(13,22+COLUMNS($AC46:AD46),,,ROWS(AD$4:AD46)))</f>
        <v>0</v>
      </c>
      <c r="AE46" s="108">
        <f ca="1">INDIRECT(ADDRESS(13,22+COLUMNS($AC46:AE46),,,ROWS(AE$4:AE46)))</f>
        <v>0</v>
      </c>
      <c r="AF46" s="29">
        <f t="shared" ca="1" si="9"/>
        <v>8.4600000000000009</v>
      </c>
      <c r="AG46" s="29">
        <f t="shared" ca="1" si="10"/>
        <v>18.46</v>
      </c>
      <c r="AH46" s="29" t="str">
        <f t="shared" ca="1" si="11"/>
        <v/>
      </c>
      <c r="AI46" s="29">
        <f t="shared" ca="1" si="12"/>
        <v>0</v>
      </c>
      <c r="AJ46" s="29" t="str">
        <f t="shared" ca="1" si="13"/>
        <v/>
      </c>
      <c r="AK46" s="29">
        <f t="shared" ca="1" si="14"/>
        <v>23.46</v>
      </c>
      <c r="AL46" s="29">
        <f t="shared" ca="1" si="15"/>
        <v>35.46</v>
      </c>
      <c r="AM46" s="29">
        <f t="shared" ca="1" si="16"/>
        <v>36.46</v>
      </c>
      <c r="AN46" s="29">
        <f t="shared" ca="1" si="17"/>
        <v>28.46</v>
      </c>
    </row>
    <row r="47" spans="1:40" ht="17" customHeight="1">
      <c r="A47" s="44" t="str">
        <f>ROWS($A$4:$A47)&amp;"."</f>
        <v>44.</v>
      </c>
      <c r="B47" s="45" t="str">
        <f ca="1">INDIRECT(ADDRESS(1,1,,,ROWS($B$4:$B47)))</f>
        <v>TOM NUTTALL</v>
      </c>
      <c r="C47" s="46">
        <f ca="1">INDIRECT(ADDRESS(5,22+COLUMNS($C47:C47),,,ROWS(C$4:C47)))</f>
        <v>7</v>
      </c>
      <c r="D47" s="46">
        <f ca="1">INDIRECT(ADDRESS(5,22+COLUMNS($C47:D47),,,ROWS(D$4:D47)))</f>
        <v>4</v>
      </c>
      <c r="E47" s="46">
        <f ca="1">INDIRECT(ADDRESS(5,22+COLUMNS($C47:E47),,,ROWS(E$4:E47)))</f>
        <v>1</v>
      </c>
      <c r="F47" s="47">
        <f ca="1">INDIRECT(ADDRESS(5,22+COLUMNS($C47:F47),,,ROWS(F$4:F47)))</f>
        <v>18</v>
      </c>
      <c r="G47" s="46" t="str">
        <f ca="1">INDIRECT(ADDRESS(5,22+COLUMNS($C47:G47),,,ROWS(G$4:G47)))</f>
        <v>16*(0)</v>
      </c>
      <c r="H47" s="56">
        <f ca="1">INDIRECT(ADDRESS(5,22+COLUMNS($C47:H47)+1,,,ROWS(H$4:H47)))</f>
        <v>6</v>
      </c>
      <c r="I47" s="48" t="str">
        <f ca="1">INDIRECT(ADDRESS(5,22+COLUMNS($C47:I47)+2,,,ROWS(I$4:I47)))</f>
        <v>-</v>
      </c>
      <c r="J47" s="46">
        <f ca="1">INDIRECT(ADDRESS(5,22+COLUMNS($C47:J47)+2,,,ROWS(J$4:J47)))</f>
        <v>0</v>
      </c>
      <c r="K47" s="46">
        <f ca="1">INDIRECT(ADDRESS(5,22+COLUMNS($C47:K47)+2,,,ROWS(K$4:K47)))</f>
        <v>0</v>
      </c>
      <c r="L47" s="46">
        <f ca="1">INDIRECT(ADDRESS(5,22+COLUMNS($C47:L47)+2,,,ROWS(L$4:L47)))</f>
        <v>0</v>
      </c>
      <c r="M47" s="46">
        <f ca="1">INDIRECT(ADDRESS(5,22+COLUMNS($C47:M47)+2,,,ROWS(M$4:M47)))</f>
        <v>0</v>
      </c>
      <c r="N47" s="108">
        <f ca="1">INDIRECT(ADDRESS(33,27,,,ROWS(N$4:N47)))</f>
        <v>1</v>
      </c>
      <c r="O47" s="108">
        <f ca="1">INDIRECT(ADDRESS(33,28,,,ROWS(N$4:N47)))</f>
        <v>0</v>
      </c>
      <c r="P47" s="36"/>
      <c r="Q47" s="49">
        <f ca="1">INDIRECT(ADDRESS(9,22+COLUMNS($Q47:Q47),,,ROWS(Q$4:Q47)))</f>
        <v>27</v>
      </c>
      <c r="R47" s="50">
        <f ca="1">INDIRECT(ADDRESS(9,22+COLUMNS($Q47:R47),,,ROWS(R$4:R47)))</f>
        <v>1</v>
      </c>
      <c r="S47" s="50">
        <f ca="1">INDIRECT(ADDRESS(9,22+COLUMNS($Q47:S47),,,ROWS(S$4:S47)))</f>
        <v>160</v>
      </c>
      <c r="T47" s="47">
        <f ca="1">INDIRECT(ADDRESS(9,22+COLUMNS($Q47:T47),,,ROWS(T$4:T47)))</f>
        <v>5</v>
      </c>
      <c r="U47" s="49" t="str">
        <f ca="1">INDIRECT(ADDRESS(9,22+COLUMNS($Q47:U47),,,ROWS(U$4:U47)))</f>
        <v>3/15(5)</v>
      </c>
      <c r="V47" s="56">
        <f ca="1">INDIRECT(ADDRESS(9,22+COLUMNS($Q47:V47)+1,,,ROWS(V$4:V47)))</f>
        <v>32</v>
      </c>
      <c r="W47" s="51">
        <f ca="1">INDIRECT(ADDRESS(9,22+COLUMNS($Q47:W47)+2,,,ROWS(W$4:W47)))</f>
        <v>32.4</v>
      </c>
      <c r="X47" s="48">
        <f ca="1">INDIRECT(ADDRESS(9,22+COLUMNS($Q47:X47)+2,,,ROWS(X$4:X47)))</f>
        <v>5.93</v>
      </c>
      <c r="Y47" s="46">
        <f ca="1">INDIRECT(ADDRESS(9,22+COLUMNS($Q47:Y47)+2,,,ROWS(Y$4:Y47)))</f>
        <v>0</v>
      </c>
      <c r="Z47" s="49">
        <f ca="1">INDIRECT(ADDRESS(34,27,,,ROWS(Z$4:Z47)))</f>
        <v>0</v>
      </c>
      <c r="AA47" s="49">
        <f ca="1">INDIRECT(ADDRESS(34,28,,,ROWS(Z$4:Z47)))</f>
        <v>0</v>
      </c>
      <c r="AB47" s="36"/>
      <c r="AC47" s="108">
        <f ca="1">INDIRECT(ADDRESS(13,22+COLUMNS($AC47:AC47),,,ROWS(AC$4:AC47)))</f>
        <v>0</v>
      </c>
      <c r="AD47" s="108">
        <f ca="1">INDIRECT(ADDRESS(13,22+COLUMNS($AC47:AD47),,,ROWS(AD$4:AD47)))</f>
        <v>0</v>
      </c>
      <c r="AE47" s="108">
        <f ca="1">INDIRECT(ADDRESS(13,22+COLUMNS($AC47:AE47),,,ROWS(AE$4:AE47)))</f>
        <v>0</v>
      </c>
      <c r="AF47" s="29">
        <f t="shared" ca="1" si="9"/>
        <v>52.47</v>
      </c>
      <c r="AG47" s="29">
        <f t="shared" ca="1" si="10"/>
        <v>49.47</v>
      </c>
      <c r="AH47" s="29" t="str">
        <f t="shared" ca="1" si="11"/>
        <v/>
      </c>
      <c r="AI47" s="29">
        <f t="shared" ca="1" si="12"/>
        <v>0</v>
      </c>
      <c r="AJ47" s="29" t="str">
        <f t="shared" ca="1" si="13"/>
        <v/>
      </c>
      <c r="AK47" s="29">
        <f t="shared" ca="1" si="14"/>
        <v>23.47</v>
      </c>
      <c r="AL47" s="29">
        <f t="shared" ca="1" si="15"/>
        <v>33.47</v>
      </c>
      <c r="AM47" s="29">
        <f t="shared" ca="1" si="16"/>
        <v>35.47</v>
      </c>
      <c r="AN47" s="29">
        <f t="shared" ca="1" si="17"/>
        <v>27.47</v>
      </c>
    </row>
    <row r="48" spans="1:40" ht="17" customHeight="1">
      <c r="A48" s="44" t="str">
        <f>ROWS($A$4:$A48)&amp;"."</f>
        <v>45.</v>
      </c>
      <c r="B48" s="45" t="str">
        <f ca="1">INDIRECT(ADDRESS(1,1,,,ROWS($B$4:$B48)))</f>
        <v>TAJ ONYEKWELU</v>
      </c>
      <c r="C48" s="46">
        <f ca="1">INDIRECT(ADDRESS(5,22+COLUMNS($C48:C48),,,ROWS(C$4:C48)))</f>
        <v>5</v>
      </c>
      <c r="D48" s="46">
        <f ca="1">INDIRECT(ADDRESS(5,22+COLUMNS($C48:D48),,,ROWS(D$4:D48)))</f>
        <v>4</v>
      </c>
      <c r="E48" s="46">
        <f ca="1">INDIRECT(ADDRESS(5,22+COLUMNS($C48:E48),,,ROWS(E$4:E48)))</f>
        <v>0</v>
      </c>
      <c r="F48" s="47">
        <f ca="1">INDIRECT(ADDRESS(5,22+COLUMNS($C48:F48),,,ROWS(F$4:F48)))</f>
        <v>35</v>
      </c>
      <c r="G48" s="46" t="str">
        <f ca="1">INDIRECT(ADDRESS(5,22+COLUMNS($C48:G48),,,ROWS(G$4:G48)))</f>
        <v>13(0)</v>
      </c>
      <c r="H48" s="56">
        <f ca="1">INDIRECT(ADDRESS(5,22+COLUMNS($C48:H48)+1,,,ROWS(H$4:H48)))</f>
        <v>8.75</v>
      </c>
      <c r="I48" s="48" t="str">
        <f ca="1">INDIRECT(ADDRESS(5,22+COLUMNS($C48:I48)+2,,,ROWS(I$4:I48)))</f>
        <v>-</v>
      </c>
      <c r="J48" s="46">
        <f ca="1">INDIRECT(ADDRESS(5,22+COLUMNS($C48:J48)+2,,,ROWS(J$4:J48)))</f>
        <v>0</v>
      </c>
      <c r="K48" s="46">
        <f ca="1">INDIRECT(ADDRESS(5,22+COLUMNS($C48:K48)+2,,,ROWS(K$4:K48)))</f>
        <v>0</v>
      </c>
      <c r="L48" s="46">
        <f ca="1">INDIRECT(ADDRESS(5,22+COLUMNS($C48:L48)+2,,,ROWS(L$4:L48)))</f>
        <v>0</v>
      </c>
      <c r="M48" s="46">
        <f ca="1">INDIRECT(ADDRESS(5,22+COLUMNS($C48:M48)+2,,,ROWS(M$4:M48)))</f>
        <v>0</v>
      </c>
      <c r="N48" s="108">
        <f ca="1">INDIRECT(ADDRESS(33,27,,,ROWS(N$4:N48)))</f>
        <v>1</v>
      </c>
      <c r="O48" s="108">
        <f ca="1">INDIRECT(ADDRESS(33,28,,,ROWS(N$4:N48)))</f>
        <v>0</v>
      </c>
      <c r="P48" s="36"/>
      <c r="Q48" s="49">
        <f ca="1">INDIRECT(ADDRESS(9,22+COLUMNS($Q48:Q48),,,ROWS(Q$4:Q48)))</f>
        <v>17</v>
      </c>
      <c r="R48" s="50">
        <f ca="1">INDIRECT(ADDRESS(9,22+COLUMNS($Q48:R48),,,ROWS(R$4:R48)))</f>
        <v>1</v>
      </c>
      <c r="S48" s="50">
        <f ca="1">INDIRECT(ADDRESS(9,22+COLUMNS($Q48:S48),,,ROWS(S$4:S48)))</f>
        <v>96</v>
      </c>
      <c r="T48" s="47">
        <f ca="1">INDIRECT(ADDRESS(9,22+COLUMNS($Q48:T48),,,ROWS(T$4:T48)))</f>
        <v>5</v>
      </c>
      <c r="U48" s="49" t="str">
        <f ca="1">INDIRECT(ADDRESS(9,22+COLUMNS($Q48:U48),,,ROWS(U$4:U48)))</f>
        <v>2/11(4)</v>
      </c>
      <c r="V48" s="56">
        <f ca="1">INDIRECT(ADDRESS(9,22+COLUMNS($Q48:V48)+1,,,ROWS(V$4:V48)))</f>
        <v>19.2</v>
      </c>
      <c r="W48" s="51">
        <f ca="1">INDIRECT(ADDRESS(9,22+COLUMNS($Q48:W48)+2,,,ROWS(W$4:W48)))</f>
        <v>20.399999999999999</v>
      </c>
      <c r="X48" s="48">
        <f ca="1">INDIRECT(ADDRESS(9,22+COLUMNS($Q48:X48)+2,,,ROWS(X$4:X48)))</f>
        <v>5.65</v>
      </c>
      <c r="Y48" s="46">
        <f ca="1">INDIRECT(ADDRESS(9,22+COLUMNS($Q48:Y48)+2,,,ROWS(Y$4:Y48)))</f>
        <v>0</v>
      </c>
      <c r="Z48" s="49">
        <f ca="1">INDIRECT(ADDRESS(34,27,,,ROWS(Z$4:Z48)))</f>
        <v>0</v>
      </c>
      <c r="AA48" s="49">
        <f ca="1">INDIRECT(ADDRESS(34,28,,,ROWS(Z$4:Z48)))</f>
        <v>0</v>
      </c>
      <c r="AB48" s="36"/>
      <c r="AC48" s="108">
        <f ca="1">INDIRECT(ADDRESS(13,22+COLUMNS($AC48:AC48),,,ROWS(AC$4:AC48)))</f>
        <v>0</v>
      </c>
      <c r="AD48" s="108">
        <f ca="1">INDIRECT(ADDRESS(13,22+COLUMNS($AC48:AD48),,,ROWS(AD$4:AD48)))</f>
        <v>0</v>
      </c>
      <c r="AE48" s="108">
        <f ca="1">INDIRECT(ADDRESS(13,22+COLUMNS($AC48:AE48),,,ROWS(AE$4:AE48)))</f>
        <v>0</v>
      </c>
      <c r="AF48" s="29">
        <f t="shared" ca="1" si="9"/>
        <v>45.48</v>
      </c>
      <c r="AG48" s="29">
        <f t="shared" ca="1" si="10"/>
        <v>40.479999999999997</v>
      </c>
      <c r="AH48" s="29" t="str">
        <f t="shared" ca="1" si="11"/>
        <v/>
      </c>
      <c r="AI48" s="29">
        <f t="shared" ca="1" si="12"/>
        <v>0</v>
      </c>
      <c r="AJ48" s="29" t="str">
        <f t="shared" ca="1" si="13"/>
        <v/>
      </c>
      <c r="AK48" s="29">
        <f t="shared" ca="1" si="14"/>
        <v>23.48</v>
      </c>
      <c r="AL48" s="29">
        <f t="shared" ca="1" si="15"/>
        <v>14.48</v>
      </c>
      <c r="AM48" s="29">
        <f t="shared" ca="1" si="16"/>
        <v>12.48</v>
      </c>
      <c r="AN48" s="29">
        <f t="shared" ca="1" si="17"/>
        <v>22.48</v>
      </c>
    </row>
    <row r="49" spans="1:40" ht="17" customHeight="1">
      <c r="A49" s="44" t="str">
        <f>ROWS($A$4:$A49)&amp;"."</f>
        <v>46.</v>
      </c>
      <c r="B49" s="45" t="str">
        <f ca="1">INDIRECT(ADDRESS(1,1,,,ROWS($B$4:$B49)))</f>
        <v>JONNY PARKER</v>
      </c>
      <c r="C49" s="46">
        <f ca="1">INDIRECT(ADDRESS(5,22+COLUMNS($C49:C49),,,ROWS(C$4:C49)))</f>
        <v>7</v>
      </c>
      <c r="D49" s="46">
        <f ca="1">INDIRECT(ADDRESS(5,22+COLUMNS($C49:D49),,,ROWS(D$4:D49)))</f>
        <v>7</v>
      </c>
      <c r="E49" s="46">
        <f ca="1">INDIRECT(ADDRESS(5,22+COLUMNS($C49:E49),,,ROWS(E$4:E49)))</f>
        <v>0</v>
      </c>
      <c r="F49" s="47">
        <f ca="1">INDIRECT(ADDRESS(5,22+COLUMNS($C49:F49),,,ROWS(F$4:F49)))</f>
        <v>122</v>
      </c>
      <c r="G49" s="46" t="str">
        <f ca="1">INDIRECT(ADDRESS(5,22+COLUMNS($C49:G49),,,ROWS(G$4:G49)))</f>
        <v>29(0)</v>
      </c>
      <c r="H49" s="56">
        <f ca="1">INDIRECT(ADDRESS(5,22+COLUMNS($C49:H49)+1,,,ROWS(H$4:H49)))</f>
        <v>17.428571428571427</v>
      </c>
      <c r="I49" s="48" t="str">
        <f ca="1">INDIRECT(ADDRESS(5,22+COLUMNS($C49:I49)+2,,,ROWS(I$4:I49)))</f>
        <v>-</v>
      </c>
      <c r="J49" s="46">
        <f ca="1">INDIRECT(ADDRESS(5,22+COLUMNS($C49:J49)+2,,,ROWS(J$4:J49)))</f>
        <v>0</v>
      </c>
      <c r="K49" s="46">
        <f ca="1">INDIRECT(ADDRESS(5,22+COLUMNS($C49:K49)+2,,,ROWS(K$4:K49)))</f>
        <v>0</v>
      </c>
      <c r="L49" s="46">
        <f ca="1">INDIRECT(ADDRESS(5,22+COLUMNS($C49:L49)+2,,,ROWS(L$4:L49)))</f>
        <v>0</v>
      </c>
      <c r="M49" s="46">
        <f ca="1">INDIRECT(ADDRESS(5,22+COLUMNS($C49:M49)+2,,,ROWS(M$4:M49)))</f>
        <v>0</v>
      </c>
      <c r="N49" s="108">
        <f ca="1">INDIRECT(ADDRESS(33,27,,,ROWS(N$4:N49)))</f>
        <v>1</v>
      </c>
      <c r="O49" s="108">
        <f ca="1">INDIRECT(ADDRESS(33,28,,,ROWS(N$4:N49)))</f>
        <v>0</v>
      </c>
      <c r="P49" s="36"/>
      <c r="Q49" s="49" t="str">
        <f ca="1">INDIRECT(ADDRESS(9,22+COLUMNS($Q49:Q49),,,ROWS(Q$4:Q49)))</f>
        <v>-</v>
      </c>
      <c r="R49" s="50" t="str">
        <f ca="1">INDIRECT(ADDRESS(9,22+COLUMNS($Q49:R49),,,ROWS(R$4:R49)))</f>
        <v>-</v>
      </c>
      <c r="S49" s="50" t="str">
        <f ca="1">INDIRECT(ADDRESS(9,22+COLUMNS($Q49:S49),,,ROWS(S$4:S49)))</f>
        <v>-</v>
      </c>
      <c r="T49" s="47" t="str">
        <f ca="1">INDIRECT(ADDRESS(9,22+COLUMNS($Q49:T49),,,ROWS(T$4:T49)))</f>
        <v>-</v>
      </c>
      <c r="U49" s="49" t="str">
        <f ca="1">INDIRECT(ADDRESS(9,22+COLUMNS($Q49:U49),,,ROWS(U$4:U49)))</f>
        <v>-</v>
      </c>
      <c r="V49" s="56" t="str">
        <f ca="1">INDIRECT(ADDRESS(9,22+COLUMNS($Q49:V49)+1,,,ROWS(V$4:V49)))</f>
        <v>-</v>
      </c>
      <c r="W49" s="51" t="str">
        <f ca="1">INDIRECT(ADDRESS(9,22+COLUMNS($Q49:W49)+2,,,ROWS(W$4:W49)))</f>
        <v>-</v>
      </c>
      <c r="X49" s="48" t="str">
        <f ca="1">INDIRECT(ADDRESS(9,22+COLUMNS($Q49:X49)+2,,,ROWS(X$4:X49)))</f>
        <v>-</v>
      </c>
      <c r="Y49" s="46">
        <f ca="1">INDIRECT(ADDRESS(9,22+COLUMNS($Q49:Y49)+2,,,ROWS(Y$4:Y49)))</f>
        <v>0</v>
      </c>
      <c r="Z49" s="49">
        <f ca="1">INDIRECT(ADDRESS(34,27,,,ROWS(Z$4:Z49)))</f>
        <v>0</v>
      </c>
      <c r="AA49" s="49">
        <f ca="1">INDIRECT(ADDRESS(34,28,,,ROWS(Z$4:Z49)))</f>
        <v>0</v>
      </c>
      <c r="AB49" s="36"/>
      <c r="AC49" s="108">
        <f ca="1">INDIRECT(ADDRESS(13,22+COLUMNS($AC49:AC49),,,ROWS(AC$4:AC49)))</f>
        <v>0</v>
      </c>
      <c r="AD49" s="108">
        <f ca="1">INDIRECT(ADDRESS(13,22+COLUMNS($AC49:AD49),,,ROWS(AD$4:AD49)))</f>
        <v>0</v>
      </c>
      <c r="AE49" s="108">
        <f ca="1">INDIRECT(ADDRESS(13,22+COLUMNS($AC49:AE49),,,ROWS(AE$4:AE49)))</f>
        <v>0</v>
      </c>
      <c r="AF49" s="29">
        <f t="shared" ca="1" si="9"/>
        <v>19.489999999999998</v>
      </c>
      <c r="AG49" s="29">
        <f t="shared" ca="1" si="10"/>
        <v>24.49</v>
      </c>
      <c r="AH49" s="29" t="str">
        <f t="shared" ca="1" si="11"/>
        <v/>
      </c>
      <c r="AI49" s="29">
        <f t="shared" ca="1" si="12"/>
        <v>0</v>
      </c>
      <c r="AJ49" s="29" t="str">
        <f t="shared" ca="1" si="13"/>
        <v/>
      </c>
      <c r="AK49" s="29" t="str">
        <f t="shared" ca="1" si="14"/>
        <v/>
      </c>
      <c r="AL49" s="29" t="str">
        <f t="shared" ca="1" si="15"/>
        <v/>
      </c>
      <c r="AM49" s="29" t="str">
        <f t="shared" ca="1" si="16"/>
        <v/>
      </c>
      <c r="AN49" s="29" t="str">
        <f t="shared" ca="1" si="17"/>
        <v/>
      </c>
    </row>
    <row r="50" spans="1:40" ht="17" customHeight="1">
      <c r="A50" s="44" t="str">
        <f>ROWS($A$4:$A50)&amp;"."</f>
        <v>47.</v>
      </c>
      <c r="B50" s="45" t="str">
        <f ca="1">INDIRECT(ADDRESS(1,1,,,ROWS($B$4:$B50)))</f>
        <v>JAMES PATTERSON</v>
      </c>
      <c r="C50" s="46">
        <f ca="1">INDIRECT(ADDRESS(5,22+COLUMNS($C50:C50),,,ROWS(C$4:C50)))</f>
        <v>6</v>
      </c>
      <c r="D50" s="46">
        <f ca="1">INDIRECT(ADDRESS(5,22+COLUMNS($C50:D50),,,ROWS(D$4:D50)))</f>
        <v>6</v>
      </c>
      <c r="E50" s="46">
        <f ca="1">INDIRECT(ADDRESS(5,22+COLUMNS($C50:E50),,,ROWS(E$4:E50)))</f>
        <v>0</v>
      </c>
      <c r="F50" s="47">
        <f ca="1">INDIRECT(ADDRESS(5,22+COLUMNS($C50:F50),,,ROWS(F$4:F50)))</f>
        <v>49</v>
      </c>
      <c r="G50" s="46" t="str">
        <f ca="1">INDIRECT(ADDRESS(5,22+COLUMNS($C50:G50),,,ROWS(G$4:G50)))</f>
        <v>28(0)</v>
      </c>
      <c r="H50" s="56">
        <f ca="1">INDIRECT(ADDRESS(5,22+COLUMNS($C50:H50)+1,,,ROWS(H$4:H50)))</f>
        <v>8.1666666666666661</v>
      </c>
      <c r="I50" s="48" t="str">
        <f ca="1">INDIRECT(ADDRESS(5,22+COLUMNS($C50:I50)+2,,,ROWS(I$4:I50)))</f>
        <v>-</v>
      </c>
      <c r="J50" s="46">
        <f ca="1">INDIRECT(ADDRESS(5,22+COLUMNS($C50:J50)+2,,,ROWS(J$4:J50)))</f>
        <v>0</v>
      </c>
      <c r="K50" s="46">
        <f ca="1">INDIRECT(ADDRESS(5,22+COLUMNS($C50:K50)+2,,,ROWS(K$4:K50)))</f>
        <v>0</v>
      </c>
      <c r="L50" s="46">
        <f ca="1">INDIRECT(ADDRESS(5,22+COLUMNS($C50:L50)+2,,,ROWS(L$4:L50)))</f>
        <v>0</v>
      </c>
      <c r="M50" s="46">
        <f ca="1">INDIRECT(ADDRESS(5,22+COLUMNS($C50:M50)+2,,,ROWS(M$4:M50)))</f>
        <v>0</v>
      </c>
      <c r="N50" s="108">
        <f ca="1">INDIRECT(ADDRESS(33,27,,,ROWS(N$4:N50)))</f>
        <v>2</v>
      </c>
      <c r="O50" s="108">
        <f ca="1">INDIRECT(ADDRESS(33,28,,,ROWS(N$4:N50)))</f>
        <v>0</v>
      </c>
      <c r="P50" s="36"/>
      <c r="Q50" s="49">
        <f ca="1">INDIRECT(ADDRESS(9,22+COLUMNS($Q50:Q50),,,ROWS(Q$4:Q50)))</f>
        <v>20</v>
      </c>
      <c r="R50" s="50">
        <f ca="1">INDIRECT(ADDRESS(9,22+COLUMNS($Q50:R50),,,ROWS(R$4:R50)))</f>
        <v>1</v>
      </c>
      <c r="S50" s="50">
        <f ca="1">INDIRECT(ADDRESS(9,22+COLUMNS($Q50:S50),,,ROWS(S$4:S50)))</f>
        <v>107</v>
      </c>
      <c r="T50" s="47">
        <f ca="1">INDIRECT(ADDRESS(9,22+COLUMNS($Q50:T50),,,ROWS(T$4:T50)))</f>
        <v>5</v>
      </c>
      <c r="U50" s="49" t="str">
        <f ca="1">INDIRECT(ADDRESS(9,22+COLUMNS($Q50:U50),,,ROWS(U$4:U50)))</f>
        <v>2/14(3)</v>
      </c>
      <c r="V50" s="56">
        <f ca="1">INDIRECT(ADDRESS(9,22+COLUMNS($Q50:V50)+1,,,ROWS(V$4:V50)))</f>
        <v>21.4</v>
      </c>
      <c r="W50" s="51">
        <f ca="1">INDIRECT(ADDRESS(9,22+COLUMNS($Q50:W50)+2,,,ROWS(W$4:W50)))</f>
        <v>24</v>
      </c>
      <c r="X50" s="48">
        <f ca="1">INDIRECT(ADDRESS(9,22+COLUMNS($Q50:X50)+2,,,ROWS(X$4:X50)))</f>
        <v>5.35</v>
      </c>
      <c r="Y50" s="46">
        <f ca="1">INDIRECT(ADDRESS(9,22+COLUMNS($Q50:Y50)+2,,,ROWS(Y$4:Y50)))</f>
        <v>0</v>
      </c>
      <c r="Z50" s="49">
        <f ca="1">INDIRECT(ADDRESS(34,27,,,ROWS(Z$4:Z50)))</f>
        <v>0</v>
      </c>
      <c r="AA50" s="49">
        <f ca="1">INDIRECT(ADDRESS(34,28,,,ROWS(Z$4:Z50)))</f>
        <v>0</v>
      </c>
      <c r="AB50" s="36"/>
      <c r="AC50" s="108">
        <f ca="1">INDIRECT(ADDRESS(13,22+COLUMNS($AC50:AC50),,,ROWS(AC$4:AC50)))</f>
        <v>0</v>
      </c>
      <c r="AD50" s="108">
        <f ca="1">INDIRECT(ADDRESS(13,22+COLUMNS($AC50:AD50),,,ROWS(AD$4:AD50)))</f>
        <v>0</v>
      </c>
      <c r="AE50" s="108">
        <f ca="1">INDIRECT(ADDRESS(13,22+COLUMNS($AC50:AE50),,,ROWS(AE$4:AE50)))</f>
        <v>0</v>
      </c>
      <c r="AF50" s="29">
        <f t="shared" ca="1" si="9"/>
        <v>37.5</v>
      </c>
      <c r="AG50" s="29">
        <f t="shared" ca="1" si="10"/>
        <v>45.5</v>
      </c>
      <c r="AH50" s="29" t="str">
        <f t="shared" ca="1" si="11"/>
        <v/>
      </c>
      <c r="AI50" s="29">
        <f t="shared" ca="1" si="12"/>
        <v>0</v>
      </c>
      <c r="AJ50" s="29" t="str">
        <f t="shared" ca="1" si="13"/>
        <v/>
      </c>
      <c r="AK50" s="29">
        <f t="shared" ca="1" si="14"/>
        <v>23.5</v>
      </c>
      <c r="AL50" s="29">
        <f t="shared" ca="1" si="15"/>
        <v>17.5</v>
      </c>
      <c r="AM50" s="29">
        <f t="shared" ca="1" si="16"/>
        <v>20.5</v>
      </c>
      <c r="AN50" s="29">
        <f t="shared" ca="1" si="17"/>
        <v>15.5</v>
      </c>
    </row>
    <row r="51" spans="1:40" ht="17" customHeight="1">
      <c r="A51" s="44" t="str">
        <f>ROWS($A$4:$A51)&amp;"."</f>
        <v>48.</v>
      </c>
      <c r="B51" s="45" t="str">
        <f ca="1">INDIRECT(ADDRESS(1,1,,,ROWS($B$4:$B51)))</f>
        <v>MORGAN PAULIN</v>
      </c>
      <c r="C51" s="46">
        <f ca="1">INDIRECT(ADDRESS(5,22+COLUMNS($C51:C51),,,ROWS(C$4:C51)))</f>
        <v>17</v>
      </c>
      <c r="D51" s="46">
        <f ca="1">INDIRECT(ADDRESS(5,22+COLUMNS($C51:D51),,,ROWS(D$4:D51)))</f>
        <v>11</v>
      </c>
      <c r="E51" s="46">
        <f ca="1">INDIRECT(ADDRESS(5,22+COLUMNS($C51:E51),,,ROWS(E$4:E51)))</f>
        <v>7</v>
      </c>
      <c r="F51" s="47">
        <f ca="1">INDIRECT(ADDRESS(5,22+COLUMNS($C51:F51),,,ROWS(F$4:F51)))</f>
        <v>119</v>
      </c>
      <c r="G51" s="46" t="str">
        <f ca="1">INDIRECT(ADDRESS(5,22+COLUMNS($C51:G51),,,ROWS(G$4:G51)))</f>
        <v>26*(0)</v>
      </c>
      <c r="H51" s="56">
        <f ca="1">INDIRECT(ADDRESS(5,22+COLUMNS($C51:H51)+1,,,ROWS(H$4:H51)))</f>
        <v>29.75</v>
      </c>
      <c r="I51" s="48" t="str">
        <f ca="1">INDIRECT(ADDRESS(5,22+COLUMNS($C51:I51)+2,,,ROWS(I$4:I51)))</f>
        <v>-</v>
      </c>
      <c r="J51" s="46">
        <f ca="1">INDIRECT(ADDRESS(5,22+COLUMNS($C51:J51)+2,,,ROWS(J$4:J51)))</f>
        <v>0</v>
      </c>
      <c r="K51" s="46">
        <f ca="1">INDIRECT(ADDRESS(5,22+COLUMNS($C51:K51)+2,,,ROWS(K$4:K51)))</f>
        <v>0</v>
      </c>
      <c r="L51" s="46">
        <f ca="1">INDIRECT(ADDRESS(5,22+COLUMNS($C51:L51)+2,,,ROWS(L$4:L51)))</f>
        <v>0</v>
      </c>
      <c r="M51" s="46">
        <f ca="1">INDIRECT(ADDRESS(5,22+COLUMNS($C51:M51)+2,,,ROWS(M$4:M51)))</f>
        <v>0</v>
      </c>
      <c r="N51" s="108">
        <f ca="1">INDIRECT(ADDRESS(33,27,,,ROWS(N$4:N51)))</f>
        <v>2</v>
      </c>
      <c r="O51" s="108">
        <f ca="1">INDIRECT(ADDRESS(33,28,,,ROWS(N$4:N51)))</f>
        <v>0</v>
      </c>
      <c r="P51" s="36"/>
      <c r="Q51" s="49">
        <f ca="1">INDIRECT(ADDRESS(9,22+COLUMNS($Q51:Q51),,,ROWS(Q$4:Q51)))</f>
        <v>55.4</v>
      </c>
      <c r="R51" s="50">
        <f ca="1">INDIRECT(ADDRESS(9,22+COLUMNS($Q51:R51),,,ROWS(R$4:R51)))</f>
        <v>2</v>
      </c>
      <c r="S51" s="50">
        <f ca="1">INDIRECT(ADDRESS(9,22+COLUMNS($Q51:S51),,,ROWS(S$4:S51)))</f>
        <v>304</v>
      </c>
      <c r="T51" s="47">
        <f ca="1">INDIRECT(ADDRESS(9,22+COLUMNS($Q51:T51),,,ROWS(T$4:T51)))</f>
        <v>14</v>
      </c>
      <c r="U51" s="49" t="str">
        <f ca="1">INDIRECT(ADDRESS(9,22+COLUMNS($Q51:U51),,,ROWS(U$4:U51)))</f>
        <v>3/5(5)</v>
      </c>
      <c r="V51" s="56">
        <f ca="1">INDIRECT(ADDRESS(9,22+COLUMNS($Q51:V51)+1,,,ROWS(V$4:V51)))</f>
        <v>21.714285714285715</v>
      </c>
      <c r="W51" s="51">
        <f ca="1">INDIRECT(ADDRESS(9,22+COLUMNS($Q51:W51)+2,,,ROWS(W$4:W51)))</f>
        <v>23.86</v>
      </c>
      <c r="X51" s="48">
        <f ca="1">INDIRECT(ADDRESS(9,22+COLUMNS($Q51:X51)+2,,,ROWS(X$4:X51)))</f>
        <v>5.46</v>
      </c>
      <c r="Y51" s="46">
        <f ca="1">INDIRECT(ADDRESS(9,22+COLUMNS($Q51:Y51)+2,,,ROWS(Y$4:Y51)))</f>
        <v>0</v>
      </c>
      <c r="Z51" s="49">
        <f ca="1">INDIRECT(ADDRESS(34,27,,,ROWS(Z$4:Z51)))</f>
        <v>0</v>
      </c>
      <c r="AA51" s="49">
        <f ca="1">INDIRECT(ADDRESS(34,28,,,ROWS(Z$4:Z51)))</f>
        <v>0</v>
      </c>
      <c r="AB51" s="36"/>
      <c r="AC51" s="108">
        <f ca="1">INDIRECT(ADDRESS(13,22+COLUMNS($AC51:AC51),,,ROWS(AC$4:AC51)))</f>
        <v>0</v>
      </c>
      <c r="AD51" s="108">
        <f ca="1">INDIRECT(ADDRESS(13,22+COLUMNS($AC51:AD51),,,ROWS(AD$4:AD51)))</f>
        <v>0</v>
      </c>
      <c r="AE51" s="108">
        <f ca="1">INDIRECT(ADDRESS(13,22+COLUMNS($AC51:AE51),,,ROWS(AE$4:AE51)))</f>
        <v>0</v>
      </c>
      <c r="AF51" s="29">
        <f t="shared" ca="1" si="9"/>
        <v>21.51</v>
      </c>
      <c r="AG51" s="29">
        <f t="shared" ca="1" si="10"/>
        <v>6.51</v>
      </c>
      <c r="AH51" s="29" t="str">
        <f t="shared" ca="1" si="11"/>
        <v/>
      </c>
      <c r="AI51" s="29">
        <f t="shared" ca="1" si="12"/>
        <v>0</v>
      </c>
      <c r="AJ51" s="29" t="str">
        <f t="shared" ca="1" si="13"/>
        <v/>
      </c>
      <c r="AK51" s="29">
        <f t="shared" ca="1" si="14"/>
        <v>9.51</v>
      </c>
      <c r="AL51" s="29">
        <f t="shared" ca="1" si="15"/>
        <v>18.510000000000002</v>
      </c>
      <c r="AM51" s="29">
        <f t="shared" ca="1" si="16"/>
        <v>19.510000000000002</v>
      </c>
      <c r="AN51" s="29">
        <f t="shared" ca="1" si="17"/>
        <v>16.510000000000002</v>
      </c>
    </row>
    <row r="52" spans="1:40" ht="17" customHeight="1">
      <c r="A52" s="44" t="str">
        <f>ROWS($A$4:$A52)&amp;"."</f>
        <v>49.</v>
      </c>
      <c r="B52" s="45" t="str">
        <f ca="1">INDIRECT(ADDRESS(1,1,,,ROWS($B$4:$B52)))</f>
        <v>MATTHEW PITTS</v>
      </c>
      <c r="C52" s="46">
        <f ca="1">INDIRECT(ADDRESS(5,22+COLUMNS($C52:C52),,,ROWS(C$4:C52)))</f>
        <v>12</v>
      </c>
      <c r="D52" s="46">
        <f ca="1">INDIRECT(ADDRESS(5,22+COLUMNS($C52:D52),,,ROWS(D$4:D52)))</f>
        <v>9</v>
      </c>
      <c r="E52" s="46">
        <f ca="1">INDIRECT(ADDRESS(5,22+COLUMNS($C52:E52),,,ROWS(E$4:E52)))</f>
        <v>6</v>
      </c>
      <c r="F52" s="47">
        <f ca="1">INDIRECT(ADDRESS(5,22+COLUMNS($C52:F52),,,ROWS(F$4:F52)))</f>
        <v>155</v>
      </c>
      <c r="G52" s="46" t="str">
        <f ca="1">INDIRECT(ADDRESS(5,22+COLUMNS($C52:G52),,,ROWS(G$4:G52)))</f>
        <v>32(0)</v>
      </c>
      <c r="H52" s="56">
        <f ca="1">INDIRECT(ADDRESS(5,22+COLUMNS($C52:H52)+1,,,ROWS(H$4:H52)))</f>
        <v>51.666666666666664</v>
      </c>
      <c r="I52" s="48" t="str">
        <f ca="1">INDIRECT(ADDRESS(5,22+COLUMNS($C52:I52)+2,,,ROWS(I$4:I52)))</f>
        <v>-</v>
      </c>
      <c r="J52" s="46">
        <f ca="1">INDIRECT(ADDRESS(5,22+COLUMNS($C52:J52)+2,,,ROWS(J$4:J52)))</f>
        <v>0</v>
      </c>
      <c r="K52" s="46">
        <f ca="1">INDIRECT(ADDRESS(5,22+COLUMNS($C52:K52)+2,,,ROWS(K$4:K52)))</f>
        <v>0</v>
      </c>
      <c r="L52" s="46">
        <f ca="1">INDIRECT(ADDRESS(5,22+COLUMNS($C52:L52)+2,,,ROWS(L$4:L52)))</f>
        <v>0</v>
      </c>
      <c r="M52" s="46">
        <f ca="1">INDIRECT(ADDRESS(5,22+COLUMNS($C52:M52)+2,,,ROWS(M$4:M52)))</f>
        <v>0</v>
      </c>
      <c r="N52" s="108">
        <f ca="1">INDIRECT(ADDRESS(33,27,,,ROWS(N$4:N52)))</f>
        <v>1</v>
      </c>
      <c r="O52" s="108">
        <f ca="1">INDIRECT(ADDRESS(33,28,,,ROWS(N$4:N52)))</f>
        <v>0</v>
      </c>
      <c r="P52" s="36"/>
      <c r="Q52" s="49">
        <f ca="1">INDIRECT(ADDRESS(9,22+COLUMNS($Q52:Q52),,,ROWS(Q$4:Q52)))</f>
        <v>46</v>
      </c>
      <c r="R52" s="50">
        <f ca="1">INDIRECT(ADDRESS(9,22+COLUMNS($Q52:R52),,,ROWS(R$4:R52)))</f>
        <v>0</v>
      </c>
      <c r="S52" s="50">
        <f ca="1">INDIRECT(ADDRESS(9,22+COLUMNS($Q52:S52),,,ROWS(S$4:S52)))</f>
        <v>255</v>
      </c>
      <c r="T52" s="47">
        <f ca="1">INDIRECT(ADDRESS(9,22+COLUMNS($Q52:T52),,,ROWS(T$4:T52)))</f>
        <v>11</v>
      </c>
      <c r="U52" s="49" t="str">
        <f ca="1">INDIRECT(ADDRESS(9,22+COLUMNS($Q52:U52),,,ROWS(U$4:U52)))</f>
        <v>2/23(4)</v>
      </c>
      <c r="V52" s="56">
        <f ca="1">INDIRECT(ADDRESS(9,22+COLUMNS($Q52:V52)+1,,,ROWS(V$4:V52)))</f>
        <v>23.181818181818183</v>
      </c>
      <c r="W52" s="51">
        <f ca="1">INDIRECT(ADDRESS(9,22+COLUMNS($Q52:W52)+2,,,ROWS(W$4:W52)))</f>
        <v>25.09</v>
      </c>
      <c r="X52" s="48">
        <f ca="1">INDIRECT(ADDRESS(9,22+COLUMNS($Q52:X52)+2,,,ROWS(X$4:X52)))</f>
        <v>5.54</v>
      </c>
      <c r="Y52" s="46">
        <f ca="1">INDIRECT(ADDRESS(9,22+COLUMNS($Q52:Y52)+2,,,ROWS(Y$4:Y52)))</f>
        <v>0</v>
      </c>
      <c r="Z52" s="49">
        <f ca="1">INDIRECT(ADDRESS(34,27,,,ROWS(Z$4:Z52)))</f>
        <v>0</v>
      </c>
      <c r="AA52" s="49">
        <f ca="1">INDIRECT(ADDRESS(34,28,,,ROWS(Z$4:Z52)))</f>
        <v>0</v>
      </c>
      <c r="AB52" s="36"/>
      <c r="AC52" s="108">
        <f ca="1">INDIRECT(ADDRESS(13,22+COLUMNS($AC52:AC52),,,ROWS(AC$4:AC52)))</f>
        <v>0</v>
      </c>
      <c r="AD52" s="108">
        <f ca="1">INDIRECT(ADDRESS(13,22+COLUMNS($AC52:AD52),,,ROWS(AD$4:AD52)))</f>
        <v>0</v>
      </c>
      <c r="AE52" s="108">
        <f ca="1">INDIRECT(ADDRESS(13,22+COLUMNS($AC52:AE52),,,ROWS(AE$4:AE52)))</f>
        <v>0</v>
      </c>
      <c r="AF52" s="29">
        <f t="shared" ca="1" si="9"/>
        <v>15.52</v>
      </c>
      <c r="AG52" s="29">
        <f t="shared" ca="1" si="10"/>
        <v>1.52</v>
      </c>
      <c r="AH52" s="29" t="str">
        <f t="shared" ca="1" si="11"/>
        <v/>
      </c>
      <c r="AI52" s="29">
        <f t="shared" ca="1" si="12"/>
        <v>0</v>
      </c>
      <c r="AJ52" s="29" t="str">
        <f t="shared" ca="1" si="13"/>
        <v/>
      </c>
      <c r="AK52" s="29">
        <f t="shared" ca="1" si="14"/>
        <v>13.52</v>
      </c>
      <c r="AL52" s="29">
        <f t="shared" ca="1" si="15"/>
        <v>22.52</v>
      </c>
      <c r="AM52" s="29">
        <f t="shared" ca="1" si="16"/>
        <v>23.52</v>
      </c>
      <c r="AN52" s="29">
        <f t="shared" ca="1" si="17"/>
        <v>19.52</v>
      </c>
    </row>
    <row r="53" spans="1:40" ht="17" customHeight="1">
      <c r="A53" s="44" t="str">
        <f>ROWS($A$4:$A53)&amp;"."</f>
        <v>50.</v>
      </c>
      <c r="B53" s="45" t="str">
        <f ca="1">INDIRECT(ADDRESS(1,1,,,ROWS($B$4:$B53)))</f>
        <v>GEORGE PRINCE</v>
      </c>
      <c r="C53" s="46">
        <f ca="1">INDIRECT(ADDRESS(5,22+COLUMNS($C53:C53),,,ROWS(C$4:C53)))</f>
        <v>19</v>
      </c>
      <c r="D53" s="46">
        <f ca="1">INDIRECT(ADDRESS(5,22+COLUMNS($C53:D53),,,ROWS(D$4:D53)))</f>
        <v>14</v>
      </c>
      <c r="E53" s="46">
        <f ca="1">INDIRECT(ADDRESS(5,22+COLUMNS($C53:E53),,,ROWS(E$4:E53)))</f>
        <v>4</v>
      </c>
      <c r="F53" s="47">
        <f ca="1">INDIRECT(ADDRESS(5,22+COLUMNS($C53:F53),,,ROWS(F$4:F53)))</f>
        <v>182</v>
      </c>
      <c r="G53" s="46" t="str">
        <f ca="1">INDIRECT(ADDRESS(5,22+COLUMNS($C53:G53),,,ROWS(G$4:G53)))</f>
        <v>41*(0)</v>
      </c>
      <c r="H53" s="56">
        <f ca="1">INDIRECT(ADDRESS(5,22+COLUMNS($C53:H53)+1,,,ROWS(H$4:H53)))</f>
        <v>18.2</v>
      </c>
      <c r="I53" s="48" t="str">
        <f ca="1">INDIRECT(ADDRESS(5,22+COLUMNS($C53:I53)+2,,,ROWS(I$4:I53)))</f>
        <v>-</v>
      </c>
      <c r="J53" s="46">
        <f ca="1">INDIRECT(ADDRESS(5,22+COLUMNS($C53:J53)+2,,,ROWS(J$4:J53)))</f>
        <v>0</v>
      </c>
      <c r="K53" s="46">
        <f ca="1">INDIRECT(ADDRESS(5,22+COLUMNS($C53:K53)+2,,,ROWS(K$4:K53)))</f>
        <v>0</v>
      </c>
      <c r="L53" s="46">
        <f ca="1">INDIRECT(ADDRESS(5,22+COLUMNS($C53:L53)+2,,,ROWS(L$4:L53)))</f>
        <v>0</v>
      </c>
      <c r="M53" s="46">
        <f ca="1">INDIRECT(ADDRESS(5,22+COLUMNS($C53:M53)+2,,,ROWS(M$4:M53)))</f>
        <v>0</v>
      </c>
      <c r="N53" s="108">
        <f ca="1">INDIRECT(ADDRESS(33,27,,,ROWS(N$4:N53)))</f>
        <v>1</v>
      </c>
      <c r="O53" s="108">
        <f ca="1">INDIRECT(ADDRESS(33,28,,,ROWS(N$4:N53)))</f>
        <v>0</v>
      </c>
      <c r="P53" s="36"/>
      <c r="Q53" s="49">
        <f ca="1">INDIRECT(ADDRESS(9,22+COLUMNS($Q53:Q53),,,ROWS(Q$4:Q53)))</f>
        <v>73</v>
      </c>
      <c r="R53" s="50">
        <f ca="1">INDIRECT(ADDRESS(9,22+COLUMNS($Q53:R53),,,ROWS(R$4:R53)))</f>
        <v>7</v>
      </c>
      <c r="S53" s="50">
        <f ca="1">INDIRECT(ADDRESS(9,22+COLUMNS($Q53:S53),,,ROWS(S$4:S53)))</f>
        <v>387</v>
      </c>
      <c r="T53" s="47">
        <f ca="1">INDIRECT(ADDRESS(9,22+COLUMNS($Q53:T53),,,ROWS(T$4:T53)))</f>
        <v>11</v>
      </c>
      <c r="U53" s="49" t="str">
        <f ca="1">INDIRECT(ADDRESS(9,22+COLUMNS($Q53:U53),,,ROWS(U$4:U53)))</f>
        <v>3/18(10)</v>
      </c>
      <c r="V53" s="56">
        <f ca="1">INDIRECT(ADDRESS(9,22+COLUMNS($Q53:V53)+1,,,ROWS(V$4:V53)))</f>
        <v>35.18181818181818</v>
      </c>
      <c r="W53" s="51">
        <f ca="1">INDIRECT(ADDRESS(9,22+COLUMNS($Q53:W53)+2,,,ROWS(W$4:W53)))</f>
        <v>39.82</v>
      </c>
      <c r="X53" s="48">
        <f ca="1">INDIRECT(ADDRESS(9,22+COLUMNS($Q53:X53)+2,,,ROWS(X$4:X53)))</f>
        <v>5.3</v>
      </c>
      <c r="Y53" s="46">
        <f ca="1">INDIRECT(ADDRESS(9,22+COLUMNS($Q53:Y53)+2,,,ROWS(Y$4:Y53)))</f>
        <v>0</v>
      </c>
      <c r="Z53" s="49">
        <f ca="1">INDIRECT(ADDRESS(34,27,,,ROWS(Z$4:Z53)))</f>
        <v>0</v>
      </c>
      <c r="AA53" s="49">
        <f ca="1">INDIRECT(ADDRESS(34,28,,,ROWS(Z$4:Z53)))</f>
        <v>0</v>
      </c>
      <c r="AB53" s="36"/>
      <c r="AC53" s="108">
        <f ca="1">INDIRECT(ADDRESS(13,22+COLUMNS($AC53:AC53),,,ROWS(AC$4:AC53)))</f>
        <v>0</v>
      </c>
      <c r="AD53" s="108">
        <f ca="1">INDIRECT(ADDRESS(13,22+COLUMNS($AC53:AD53),,,ROWS(AD$4:AD53)))</f>
        <v>0</v>
      </c>
      <c r="AE53" s="108">
        <f ca="1">INDIRECT(ADDRESS(13,22+COLUMNS($AC53:AE53),,,ROWS(AE$4:AE53)))</f>
        <v>0</v>
      </c>
      <c r="AF53" s="29">
        <f t="shared" ca="1" si="9"/>
        <v>11.53</v>
      </c>
      <c r="AG53" s="29">
        <f t="shared" ca="1" si="10"/>
        <v>23.53</v>
      </c>
      <c r="AH53" s="29" t="str">
        <f t="shared" ca="1" si="11"/>
        <v/>
      </c>
      <c r="AI53" s="29">
        <f t="shared" ca="1" si="12"/>
        <v>0</v>
      </c>
      <c r="AJ53" s="29" t="str">
        <f t="shared" ca="1" si="13"/>
        <v/>
      </c>
      <c r="AK53" s="29">
        <f t="shared" ca="1" si="14"/>
        <v>13.53</v>
      </c>
      <c r="AL53" s="29">
        <f t="shared" ca="1" si="15"/>
        <v>37.53</v>
      </c>
      <c r="AM53" s="29">
        <f t="shared" ca="1" si="16"/>
        <v>37.53</v>
      </c>
      <c r="AN53" s="29">
        <f t="shared" ca="1" si="17"/>
        <v>14.53</v>
      </c>
    </row>
    <row r="54" spans="1:40" ht="17" customHeight="1">
      <c r="A54" s="44" t="str">
        <f>ROWS($A$4:$A54)&amp;"."</f>
        <v>51.</v>
      </c>
      <c r="B54" s="45" t="str">
        <f ca="1">INDIRECT(ADDRESS(1,1,,,ROWS($B$4:$B54)))</f>
        <v>ANDY PYPER</v>
      </c>
      <c r="C54" s="46">
        <f ca="1">INDIRECT(ADDRESS(5,22+COLUMNS($C54:C54),,,ROWS(C$4:C54)))</f>
        <v>19</v>
      </c>
      <c r="D54" s="46">
        <f ca="1">INDIRECT(ADDRESS(5,22+COLUMNS($C54:D54),,,ROWS(D$4:D54)))</f>
        <v>12</v>
      </c>
      <c r="E54" s="46">
        <f ca="1">INDIRECT(ADDRESS(5,22+COLUMNS($C54:E54),,,ROWS(E$4:E54)))</f>
        <v>5</v>
      </c>
      <c r="F54" s="47">
        <f ca="1">INDIRECT(ADDRESS(5,22+COLUMNS($C54:F54),,,ROWS(F$4:F54)))</f>
        <v>121</v>
      </c>
      <c r="G54" s="46" t="str">
        <f ca="1">INDIRECT(ADDRESS(5,22+COLUMNS($C54:G54),,,ROWS(G$4:G54)))</f>
        <v>19(0)</v>
      </c>
      <c r="H54" s="56">
        <f ca="1">INDIRECT(ADDRESS(5,22+COLUMNS($C54:H54)+1,,,ROWS(H$4:H54)))</f>
        <v>17.285714285714285</v>
      </c>
      <c r="I54" s="48" t="str">
        <f ca="1">INDIRECT(ADDRESS(5,22+COLUMNS($C54:I54)+2,,,ROWS(I$4:I54)))</f>
        <v>-</v>
      </c>
      <c r="J54" s="46">
        <f ca="1">INDIRECT(ADDRESS(5,22+COLUMNS($C54:J54)+2,,,ROWS(J$4:J54)))</f>
        <v>0</v>
      </c>
      <c r="K54" s="46">
        <f ca="1">INDIRECT(ADDRESS(5,22+COLUMNS($C54:K54)+2,,,ROWS(K$4:K54)))</f>
        <v>0</v>
      </c>
      <c r="L54" s="46">
        <f ca="1">INDIRECT(ADDRESS(5,22+COLUMNS($C54:L54)+2,,,ROWS(L$4:L54)))</f>
        <v>0</v>
      </c>
      <c r="M54" s="46">
        <f ca="1">INDIRECT(ADDRESS(5,22+COLUMNS($C54:M54)+2,,,ROWS(M$4:M54)))</f>
        <v>0</v>
      </c>
      <c r="N54" s="108">
        <f ca="1">INDIRECT(ADDRESS(33,27,,,ROWS(N$4:N54)))</f>
        <v>0</v>
      </c>
      <c r="O54" s="108">
        <f ca="1">INDIRECT(ADDRESS(33,28,,,ROWS(N$4:N54)))</f>
        <v>0</v>
      </c>
      <c r="P54" s="36"/>
      <c r="Q54" s="49" t="str">
        <f ca="1">INDIRECT(ADDRESS(9,22+COLUMNS($Q54:Q54),,,ROWS(Q$4:Q54)))</f>
        <v>-</v>
      </c>
      <c r="R54" s="50" t="str">
        <f ca="1">INDIRECT(ADDRESS(9,22+COLUMNS($Q54:R54),,,ROWS(R$4:R54)))</f>
        <v>-</v>
      </c>
      <c r="S54" s="50" t="str">
        <f ca="1">INDIRECT(ADDRESS(9,22+COLUMNS($Q54:S54),,,ROWS(S$4:S54)))</f>
        <v>-</v>
      </c>
      <c r="T54" s="47" t="str">
        <f ca="1">INDIRECT(ADDRESS(9,22+COLUMNS($Q54:T54),,,ROWS(T$4:T54)))</f>
        <v>-</v>
      </c>
      <c r="U54" s="49" t="str">
        <f ca="1">INDIRECT(ADDRESS(9,22+COLUMNS($Q54:U54),,,ROWS(U$4:U54)))</f>
        <v>-</v>
      </c>
      <c r="V54" s="56" t="str">
        <f ca="1">INDIRECT(ADDRESS(9,22+COLUMNS($Q54:V54)+1,,,ROWS(V$4:V54)))</f>
        <v>-</v>
      </c>
      <c r="W54" s="51" t="str">
        <f ca="1">INDIRECT(ADDRESS(9,22+COLUMNS($Q54:W54)+2,,,ROWS(W$4:W54)))</f>
        <v>-</v>
      </c>
      <c r="X54" s="48" t="str">
        <f ca="1">INDIRECT(ADDRESS(9,22+COLUMNS($Q54:X54)+2,,,ROWS(X$4:X54)))</f>
        <v>-</v>
      </c>
      <c r="Y54" s="46">
        <f ca="1">INDIRECT(ADDRESS(9,22+COLUMNS($Q54:Y54)+2,,,ROWS(Y$4:Y54)))</f>
        <v>0</v>
      </c>
      <c r="Z54" s="49">
        <f ca="1">INDIRECT(ADDRESS(34,27,,,ROWS(Z$4:Z54)))</f>
        <v>0</v>
      </c>
      <c r="AA54" s="49">
        <f ca="1">INDIRECT(ADDRESS(34,28,,,ROWS(Z$4:Z54)))</f>
        <v>0</v>
      </c>
      <c r="AB54" s="36"/>
      <c r="AC54" s="108">
        <f ca="1">INDIRECT(ADDRESS(13,22+COLUMNS($AC54:AC54),,,ROWS(AC$4:AC54)))</f>
        <v>0</v>
      </c>
      <c r="AD54" s="108">
        <f ca="1">INDIRECT(ADDRESS(13,22+COLUMNS($AC54:AD54),,,ROWS(AD$4:AD54)))</f>
        <v>0</v>
      </c>
      <c r="AE54" s="108">
        <f ca="1">INDIRECT(ADDRESS(13,22+COLUMNS($AC54:AE54),,,ROWS(AE$4:AE54)))</f>
        <v>0</v>
      </c>
      <c r="AF54" s="29">
        <f t="shared" ca="1" si="9"/>
        <v>20.54</v>
      </c>
      <c r="AG54" s="29">
        <f t="shared" ca="1" si="10"/>
        <v>25.54</v>
      </c>
      <c r="AH54" s="29" t="str">
        <f t="shared" ca="1" si="11"/>
        <v/>
      </c>
      <c r="AI54" s="29">
        <f t="shared" ca="1" si="12"/>
        <v>0</v>
      </c>
      <c r="AJ54" s="29" t="str">
        <f t="shared" ca="1" si="13"/>
        <v/>
      </c>
      <c r="AK54" s="29" t="str">
        <f t="shared" ca="1" si="14"/>
        <v/>
      </c>
      <c r="AL54" s="29" t="str">
        <f t="shared" ca="1" si="15"/>
        <v/>
      </c>
      <c r="AM54" s="29" t="str">
        <f t="shared" ca="1" si="16"/>
        <v/>
      </c>
      <c r="AN54" s="29" t="str">
        <f t="shared" ca="1" si="17"/>
        <v/>
      </c>
    </row>
    <row r="55" spans="1:40" ht="17" customHeight="1">
      <c r="A55" s="44" t="str">
        <f>ROWS($A$4:$A55)&amp;"."</f>
        <v>52.</v>
      </c>
      <c r="B55" s="45" t="str">
        <f ca="1">INDIRECT(ADDRESS(1,1,,,ROWS($B$4:$B55)))</f>
        <v>CHRIS PYPER</v>
      </c>
      <c r="C55" s="46">
        <f ca="1">INDIRECT(ADDRESS(5,22+COLUMNS($C55:C55),,,ROWS(C$4:C55)))</f>
        <v>19</v>
      </c>
      <c r="D55" s="46">
        <f ca="1">INDIRECT(ADDRESS(5,22+COLUMNS($C55:D55),,,ROWS(D$4:D55)))</f>
        <v>13</v>
      </c>
      <c r="E55" s="46">
        <f ca="1">INDIRECT(ADDRESS(5,22+COLUMNS($C55:E55),,,ROWS(E$4:E55)))</f>
        <v>3</v>
      </c>
      <c r="F55" s="47">
        <f ca="1">INDIRECT(ADDRESS(5,22+COLUMNS($C55:F55),,,ROWS(F$4:F55)))</f>
        <v>60</v>
      </c>
      <c r="G55" s="46" t="str">
        <f ca="1">INDIRECT(ADDRESS(5,22+COLUMNS($C55:G55),,,ROWS(G$4:G55)))</f>
        <v>25(0)</v>
      </c>
      <c r="H55" s="56">
        <f ca="1">INDIRECT(ADDRESS(5,22+COLUMNS($C55:H55)+1,,,ROWS(H$4:H55)))</f>
        <v>6</v>
      </c>
      <c r="I55" s="48" t="str">
        <f ca="1">INDIRECT(ADDRESS(5,22+COLUMNS($C55:I55)+2,,,ROWS(I$4:I55)))</f>
        <v>-</v>
      </c>
      <c r="J55" s="46">
        <f ca="1">INDIRECT(ADDRESS(5,22+COLUMNS($C55:J55)+2,,,ROWS(J$4:J55)))</f>
        <v>0</v>
      </c>
      <c r="K55" s="46">
        <f ca="1">INDIRECT(ADDRESS(5,22+COLUMNS($C55:K55)+2,,,ROWS(K$4:K55)))</f>
        <v>0</v>
      </c>
      <c r="L55" s="46">
        <f ca="1">INDIRECT(ADDRESS(5,22+COLUMNS($C55:L55)+2,,,ROWS(L$4:L55)))</f>
        <v>0</v>
      </c>
      <c r="M55" s="46">
        <f ca="1">INDIRECT(ADDRESS(5,22+COLUMNS($C55:M55)+2,,,ROWS(M$4:M55)))</f>
        <v>0</v>
      </c>
      <c r="N55" s="108">
        <f ca="1">INDIRECT(ADDRESS(33,27,,,ROWS(N$4:N55)))</f>
        <v>3</v>
      </c>
      <c r="O55" s="108">
        <f ca="1">INDIRECT(ADDRESS(33,28,,,ROWS(N$4:N55)))</f>
        <v>0</v>
      </c>
      <c r="P55" s="36"/>
      <c r="Q55" s="49">
        <f ca="1">INDIRECT(ADDRESS(9,22+COLUMNS($Q55:Q55),,,ROWS(Q$4:Q55)))</f>
        <v>100.3</v>
      </c>
      <c r="R55" s="50">
        <f ca="1">INDIRECT(ADDRESS(9,22+COLUMNS($Q55:R55),,,ROWS(R$4:R55)))</f>
        <v>6</v>
      </c>
      <c r="S55" s="50">
        <f ca="1">INDIRECT(ADDRESS(9,22+COLUMNS($Q55:S55),,,ROWS(S$4:S55)))</f>
        <v>593</v>
      </c>
      <c r="T55" s="47">
        <f ca="1">INDIRECT(ADDRESS(9,22+COLUMNS($Q55:T55),,,ROWS(T$4:T55)))</f>
        <v>20</v>
      </c>
      <c r="U55" s="49" t="str">
        <f ca="1">INDIRECT(ADDRESS(9,22+COLUMNS($Q55:U55),,,ROWS(U$4:U55)))</f>
        <v>5/39(8)</v>
      </c>
      <c r="V55" s="56">
        <f ca="1">INDIRECT(ADDRESS(9,22+COLUMNS($Q55:V55)+1,,,ROWS(V$4:V55)))</f>
        <v>29.65</v>
      </c>
      <c r="W55" s="51">
        <f ca="1">INDIRECT(ADDRESS(9,22+COLUMNS($Q55:W55)+2,,,ROWS(W$4:W55)))</f>
        <v>30.15</v>
      </c>
      <c r="X55" s="48">
        <f ca="1">INDIRECT(ADDRESS(9,22+COLUMNS($Q55:X55)+2,,,ROWS(X$4:X55)))</f>
        <v>5.9</v>
      </c>
      <c r="Y55" s="46">
        <f ca="1">INDIRECT(ADDRESS(9,22+COLUMNS($Q55:Y55)+2,,,ROWS(Y$4:Y55)))</f>
        <v>1</v>
      </c>
      <c r="Z55" s="49">
        <f ca="1">INDIRECT(ADDRESS(34,27,,,ROWS(Z$4:Z55)))</f>
        <v>0</v>
      </c>
      <c r="AA55" s="49">
        <f ca="1">INDIRECT(ADDRESS(34,28,,,ROWS(Z$4:Z55)))</f>
        <v>0</v>
      </c>
      <c r="AB55" s="36"/>
      <c r="AC55" s="108">
        <f ca="1">INDIRECT(ADDRESS(13,22+COLUMNS($AC55:AC55),,,ROWS(AC$4:AC55)))</f>
        <v>0</v>
      </c>
      <c r="AD55" s="108">
        <f ca="1">INDIRECT(ADDRESS(13,22+COLUMNS($AC55:AD55),,,ROWS(AD$4:AD55)))</f>
        <v>0</v>
      </c>
      <c r="AE55" s="108">
        <f ca="1">INDIRECT(ADDRESS(13,22+COLUMNS($AC55:AE55),,,ROWS(AE$4:AE55)))</f>
        <v>0</v>
      </c>
      <c r="AF55" s="29">
        <f t="shared" ca="1" si="9"/>
        <v>35.549999999999997</v>
      </c>
      <c r="AG55" s="29">
        <f t="shared" ca="1" si="10"/>
        <v>49.55</v>
      </c>
      <c r="AH55" s="29" t="str">
        <f t="shared" ca="1" si="11"/>
        <v/>
      </c>
      <c r="AI55" s="29">
        <f t="shared" ca="1" si="12"/>
        <v>0</v>
      </c>
      <c r="AJ55" s="29" t="str">
        <f t="shared" ca="1" si="13"/>
        <v/>
      </c>
      <c r="AK55" s="29">
        <f t="shared" ca="1" si="14"/>
        <v>4.55</v>
      </c>
      <c r="AL55" s="29">
        <f t="shared" ca="1" si="15"/>
        <v>32.549999999999997</v>
      </c>
      <c r="AM55" s="29">
        <f t="shared" ca="1" si="16"/>
        <v>31.55</v>
      </c>
      <c r="AN55" s="29">
        <f t="shared" ca="1" si="17"/>
        <v>26.55</v>
      </c>
    </row>
    <row r="56" spans="1:40" ht="17" customHeight="1">
      <c r="A56" s="44" t="str">
        <f>ROWS($A$4:$A56)&amp;"."</f>
        <v>53.</v>
      </c>
      <c r="B56" s="45" t="str">
        <f ca="1">INDIRECT(ADDRESS(1,1,,,ROWS($B$4:$B56)))</f>
        <v>JAMIE SCATES-VEALE</v>
      </c>
      <c r="C56" s="46">
        <f ca="1">INDIRECT(ADDRESS(5,22+COLUMNS($C56:C56),,,ROWS(C$4:C56)))</f>
        <v>5</v>
      </c>
      <c r="D56" s="46">
        <f ca="1">INDIRECT(ADDRESS(5,22+COLUMNS($C56:D56),,,ROWS(D$4:D56)))</f>
        <v>5</v>
      </c>
      <c r="E56" s="46">
        <f ca="1">INDIRECT(ADDRESS(5,22+COLUMNS($C56:E56),,,ROWS(E$4:E56)))</f>
        <v>1</v>
      </c>
      <c r="F56" s="47">
        <f ca="1">INDIRECT(ADDRESS(5,22+COLUMNS($C56:F56),,,ROWS(F$4:F56)))</f>
        <v>65</v>
      </c>
      <c r="G56" s="46" t="str">
        <f ca="1">INDIRECT(ADDRESS(5,22+COLUMNS($C56:G56),,,ROWS(G$4:G56)))</f>
        <v>26(0)</v>
      </c>
      <c r="H56" s="56">
        <f ca="1">INDIRECT(ADDRESS(5,22+COLUMNS($C56:H56)+1,,,ROWS(H$4:H56)))</f>
        <v>16.25</v>
      </c>
      <c r="I56" s="48" t="str">
        <f ca="1">INDIRECT(ADDRESS(5,22+COLUMNS($C56:I56)+2,,,ROWS(I$4:I56)))</f>
        <v>-</v>
      </c>
      <c r="J56" s="46">
        <f ca="1">INDIRECT(ADDRESS(5,22+COLUMNS($C56:J56)+2,,,ROWS(J$4:J56)))</f>
        <v>0</v>
      </c>
      <c r="K56" s="46">
        <f ca="1">INDIRECT(ADDRESS(5,22+COLUMNS($C56:K56)+2,,,ROWS(K$4:K56)))</f>
        <v>0</v>
      </c>
      <c r="L56" s="46">
        <f ca="1">INDIRECT(ADDRESS(5,22+COLUMNS($C56:L56)+2,,,ROWS(L$4:L56)))</f>
        <v>0</v>
      </c>
      <c r="M56" s="46">
        <f ca="1">INDIRECT(ADDRESS(5,22+COLUMNS($C56:M56)+2,,,ROWS(M$4:M56)))</f>
        <v>0</v>
      </c>
      <c r="N56" s="108">
        <f ca="1">INDIRECT(ADDRESS(33,27,,,ROWS(N$4:N56)))</f>
        <v>0</v>
      </c>
      <c r="O56" s="108">
        <f ca="1">INDIRECT(ADDRESS(33,28,,,ROWS(N$4:N56)))</f>
        <v>0</v>
      </c>
      <c r="P56" s="36"/>
      <c r="Q56" s="49">
        <f ca="1">INDIRECT(ADDRESS(9,22+COLUMNS($Q56:Q56),,,ROWS(Q$4:Q56)))</f>
        <v>32</v>
      </c>
      <c r="R56" s="50">
        <f ca="1">INDIRECT(ADDRESS(9,22+COLUMNS($Q56:R56),,,ROWS(R$4:R56)))</f>
        <v>3</v>
      </c>
      <c r="S56" s="50">
        <f ca="1">INDIRECT(ADDRESS(9,22+COLUMNS($Q56:S56),,,ROWS(S$4:S56)))</f>
        <v>169</v>
      </c>
      <c r="T56" s="47">
        <f ca="1">INDIRECT(ADDRESS(9,22+COLUMNS($Q56:T56),,,ROWS(T$4:T56)))</f>
        <v>6</v>
      </c>
      <c r="U56" s="49" t="str">
        <f ca="1">INDIRECT(ADDRESS(9,22+COLUMNS($Q56:U56),,,ROWS(U$4:U56)))</f>
        <v>2/39(10)</v>
      </c>
      <c r="V56" s="56">
        <f ca="1">INDIRECT(ADDRESS(9,22+COLUMNS($Q56:V56)+1,,,ROWS(V$4:V56)))</f>
        <v>28.166666666666668</v>
      </c>
      <c r="W56" s="51">
        <f ca="1">INDIRECT(ADDRESS(9,22+COLUMNS($Q56:W56)+2,,,ROWS(W$4:W56)))</f>
        <v>32</v>
      </c>
      <c r="X56" s="48">
        <f ca="1">INDIRECT(ADDRESS(9,22+COLUMNS($Q56:X56)+2,,,ROWS(X$4:X56)))</f>
        <v>5.28</v>
      </c>
      <c r="Y56" s="46">
        <f ca="1">INDIRECT(ADDRESS(9,22+COLUMNS($Q56:Y56)+2,,,ROWS(Y$4:Y56)))</f>
        <v>0</v>
      </c>
      <c r="Z56" s="49">
        <f ca="1">INDIRECT(ADDRESS(34,27,,,ROWS(Z$4:Z56)))</f>
        <v>0</v>
      </c>
      <c r="AA56" s="49">
        <f ca="1">INDIRECT(ADDRESS(34,28,,,ROWS(Z$4:Z56)))</f>
        <v>0</v>
      </c>
      <c r="AB56" s="36"/>
      <c r="AC56" s="108">
        <f ca="1">INDIRECT(ADDRESS(13,22+COLUMNS($AC56:AC56),,,ROWS(AC$4:AC56)))</f>
        <v>0</v>
      </c>
      <c r="AD56" s="108">
        <f ca="1">INDIRECT(ADDRESS(13,22+COLUMNS($AC56:AD56),,,ROWS(AD$4:AD56)))</f>
        <v>0</v>
      </c>
      <c r="AE56" s="108">
        <f ca="1">INDIRECT(ADDRESS(13,22+COLUMNS($AC56:AE56),,,ROWS(AE$4:AE56)))</f>
        <v>0</v>
      </c>
      <c r="AF56" s="29">
        <f t="shared" ca="1" si="9"/>
        <v>31.56</v>
      </c>
      <c r="AG56" s="29">
        <f t="shared" ca="1" si="10"/>
        <v>27.56</v>
      </c>
      <c r="AH56" s="29" t="str">
        <f t="shared" ca="1" si="11"/>
        <v/>
      </c>
      <c r="AI56" s="29">
        <f t="shared" ca="1" si="12"/>
        <v>0</v>
      </c>
      <c r="AJ56" s="29" t="str">
        <f t="shared" ca="1" si="13"/>
        <v/>
      </c>
      <c r="AK56" s="29">
        <f t="shared" ca="1" si="14"/>
        <v>20.56</v>
      </c>
      <c r="AL56" s="29">
        <f t="shared" ca="1" si="15"/>
        <v>30.56</v>
      </c>
      <c r="AM56" s="29">
        <f t="shared" ca="1" si="16"/>
        <v>34.56</v>
      </c>
      <c r="AN56" s="29">
        <f t="shared" ca="1" si="17"/>
        <v>13.56</v>
      </c>
    </row>
    <row r="57" spans="1:40" ht="17" customHeight="1">
      <c r="A57" s="44" t="str">
        <f>ROWS($A$4:$A57)&amp;"."</f>
        <v>54.</v>
      </c>
      <c r="B57" s="45" t="str">
        <f ca="1">INDIRECT(ADDRESS(1,1,,,ROWS($B$4:$B57)))</f>
        <v>JOE SHILLAKER</v>
      </c>
      <c r="C57" s="46">
        <f ca="1">INDIRECT(ADDRESS(5,22+COLUMNS($C57:C57),,,ROWS(C$4:C57)))</f>
        <v>1</v>
      </c>
      <c r="D57" s="46">
        <f ca="1">INDIRECT(ADDRESS(5,22+COLUMNS($C57:D57),,,ROWS(D$4:D57)))</f>
        <v>0</v>
      </c>
      <c r="E57" s="46">
        <f ca="1">INDIRECT(ADDRESS(5,22+COLUMNS($C57:E57),,,ROWS(E$4:E57)))</f>
        <v>0</v>
      </c>
      <c r="F57" s="47" t="str">
        <f ca="1">INDIRECT(ADDRESS(5,22+COLUMNS($C57:F57),,,ROWS(F$4:F57)))</f>
        <v>-</v>
      </c>
      <c r="G57" s="46">
        <f ca="1">INDIRECT(ADDRESS(5,22+COLUMNS($C57:G57),,,ROWS(G$4:G57)))</f>
        <v>0</v>
      </c>
      <c r="H57" s="56" t="str">
        <f ca="1">INDIRECT(ADDRESS(5,22+COLUMNS($C57:H57)+1,,,ROWS(H$4:H57)))</f>
        <v>-</v>
      </c>
      <c r="I57" s="48" t="str">
        <f ca="1">INDIRECT(ADDRESS(5,22+COLUMNS($C57:I57)+2,,,ROWS(I$4:I57)))</f>
        <v>-</v>
      </c>
      <c r="J57" s="46">
        <f ca="1">INDIRECT(ADDRESS(5,22+COLUMNS($C57:J57)+2,,,ROWS(J$4:J57)))</f>
        <v>0</v>
      </c>
      <c r="K57" s="46">
        <f ca="1">INDIRECT(ADDRESS(5,22+COLUMNS($C57:K57)+2,,,ROWS(K$4:K57)))</f>
        <v>0</v>
      </c>
      <c r="L57" s="46">
        <f ca="1">INDIRECT(ADDRESS(5,22+COLUMNS($C57:L57)+2,,,ROWS(L$4:L57)))</f>
        <v>0</v>
      </c>
      <c r="M57" s="46">
        <f ca="1">INDIRECT(ADDRESS(5,22+COLUMNS($C57:M57)+2,,,ROWS(M$4:M57)))</f>
        <v>0</v>
      </c>
      <c r="N57" s="108">
        <f ca="1">INDIRECT(ADDRESS(33,27,,,ROWS(N$4:N57)))</f>
        <v>0</v>
      </c>
      <c r="O57" s="108">
        <f ca="1">INDIRECT(ADDRESS(33,28,,,ROWS(N$4:N57)))</f>
        <v>0</v>
      </c>
      <c r="P57" s="36"/>
      <c r="Q57" s="49">
        <f ca="1">INDIRECT(ADDRESS(9,22+COLUMNS($Q57:Q57),,,ROWS(Q$4:Q57)))</f>
        <v>4</v>
      </c>
      <c r="R57" s="50">
        <f ca="1">INDIRECT(ADDRESS(9,22+COLUMNS($Q57:R57),,,ROWS(R$4:R57)))</f>
        <v>1</v>
      </c>
      <c r="S57" s="50">
        <f ca="1">INDIRECT(ADDRESS(9,22+COLUMNS($Q57:S57),,,ROWS(S$4:S57)))</f>
        <v>28</v>
      </c>
      <c r="T57" s="47">
        <f ca="1">INDIRECT(ADDRESS(9,22+COLUMNS($Q57:T57),,,ROWS(T$4:T57)))</f>
        <v>1</v>
      </c>
      <c r="U57" s="49" t="str">
        <f ca="1">INDIRECT(ADDRESS(9,22+COLUMNS($Q57:U57),,,ROWS(U$4:U57)))</f>
        <v>1/28(4)</v>
      </c>
      <c r="V57" s="56">
        <f ca="1">INDIRECT(ADDRESS(9,22+COLUMNS($Q57:V57)+1,,,ROWS(V$4:V57)))</f>
        <v>28</v>
      </c>
      <c r="W57" s="51">
        <f ca="1">INDIRECT(ADDRESS(9,22+COLUMNS($Q57:W57)+2,,,ROWS(W$4:W57)))</f>
        <v>24</v>
      </c>
      <c r="X57" s="48">
        <f ca="1">INDIRECT(ADDRESS(9,22+COLUMNS($Q57:X57)+2,,,ROWS(X$4:X57)))</f>
        <v>7</v>
      </c>
      <c r="Y57" s="46">
        <f ca="1">INDIRECT(ADDRESS(9,22+COLUMNS($Q57:Y57)+2,,,ROWS(Y$4:Y57)))</f>
        <v>0</v>
      </c>
      <c r="Z57" s="49">
        <f ca="1">INDIRECT(ADDRESS(34,27,,,ROWS(Z$4:Z57)))</f>
        <v>0</v>
      </c>
      <c r="AA57" s="49">
        <f ca="1">INDIRECT(ADDRESS(34,28,,,ROWS(Z$4:Z57)))</f>
        <v>0</v>
      </c>
      <c r="AB57" s="36"/>
      <c r="AC57" s="108">
        <f ca="1">INDIRECT(ADDRESS(13,22+COLUMNS($AC57:AC57),,,ROWS(AC$4:AC57)))</f>
        <v>0</v>
      </c>
      <c r="AD57" s="108">
        <f ca="1">INDIRECT(ADDRESS(13,22+COLUMNS($AC57:AD57),,,ROWS(AD$4:AD57)))</f>
        <v>0</v>
      </c>
      <c r="AE57" s="108">
        <f ca="1">INDIRECT(ADDRESS(13,22+COLUMNS($AC57:AE57),,,ROWS(AE$4:AE57)))</f>
        <v>0</v>
      </c>
      <c r="AF57" s="29" t="str">
        <f t="shared" ca="1" si="9"/>
        <v/>
      </c>
      <c r="AG57" s="29" t="str">
        <f t="shared" ca="1" si="10"/>
        <v/>
      </c>
      <c r="AH57" s="29" t="str">
        <f t="shared" ca="1" si="11"/>
        <v/>
      </c>
      <c r="AI57" s="29" t="str">
        <f t="shared" ca="1" si="12"/>
        <v/>
      </c>
      <c r="AJ57" s="29" t="str">
        <f t="shared" ca="1" si="13"/>
        <v/>
      </c>
      <c r="AK57" s="29">
        <f t="shared" ca="1" si="14"/>
        <v>37.57</v>
      </c>
      <c r="AL57" s="29">
        <f t="shared" ca="1" si="15"/>
        <v>29.57</v>
      </c>
      <c r="AM57" s="29">
        <f t="shared" ca="1" si="16"/>
        <v>20.57</v>
      </c>
      <c r="AN57" s="29">
        <f t="shared" ca="1" si="17"/>
        <v>32.57</v>
      </c>
    </row>
    <row r="58" spans="1:40" ht="17" customHeight="1">
      <c r="A58" s="44" t="str">
        <f>ROWS($A$4:$A58)&amp;"."</f>
        <v>55.</v>
      </c>
      <c r="B58" s="45" t="str">
        <f ca="1">INDIRECT(ADDRESS(1,1,,,ROWS($B$4:$B58)))</f>
        <v>ADAM SIMMONITE</v>
      </c>
      <c r="C58" s="46">
        <f ca="1">INDIRECT(ADDRESS(5,22+COLUMNS($C58:C58),,,ROWS(C$4:C58)))</f>
        <v>12</v>
      </c>
      <c r="D58" s="46">
        <f ca="1">INDIRECT(ADDRESS(5,22+COLUMNS($C58:D58),,,ROWS(D$4:D58)))</f>
        <v>10</v>
      </c>
      <c r="E58" s="46">
        <f ca="1">INDIRECT(ADDRESS(5,22+COLUMNS($C58:E58),,,ROWS(E$4:E58)))</f>
        <v>2</v>
      </c>
      <c r="F58" s="47">
        <f ca="1">INDIRECT(ADDRESS(5,22+COLUMNS($C58:F58),,,ROWS(F$4:F58)))</f>
        <v>76</v>
      </c>
      <c r="G58" s="46" t="str">
        <f ca="1">INDIRECT(ADDRESS(5,22+COLUMNS($C58:G58),,,ROWS(G$4:G58)))</f>
        <v>22*(0)</v>
      </c>
      <c r="H58" s="56">
        <f ca="1">INDIRECT(ADDRESS(5,22+COLUMNS($C58:H58)+1,,,ROWS(H$4:H58)))</f>
        <v>9.5</v>
      </c>
      <c r="I58" s="48" t="str">
        <f ca="1">INDIRECT(ADDRESS(5,22+COLUMNS($C58:I58)+2,,,ROWS(I$4:I58)))</f>
        <v>-</v>
      </c>
      <c r="J58" s="46">
        <f ca="1">INDIRECT(ADDRESS(5,22+COLUMNS($C58:J58)+2,,,ROWS(J$4:J58)))</f>
        <v>0</v>
      </c>
      <c r="K58" s="46">
        <f ca="1">INDIRECT(ADDRESS(5,22+COLUMNS($C58:K58)+2,,,ROWS(K$4:K58)))</f>
        <v>0</v>
      </c>
      <c r="L58" s="46">
        <f ca="1">INDIRECT(ADDRESS(5,22+COLUMNS($C58:L58)+2,,,ROWS(L$4:L58)))</f>
        <v>0</v>
      </c>
      <c r="M58" s="46">
        <f ca="1">INDIRECT(ADDRESS(5,22+COLUMNS($C58:M58)+2,,,ROWS(M$4:M58)))</f>
        <v>0</v>
      </c>
      <c r="N58" s="108">
        <f ca="1">INDIRECT(ADDRESS(33,27,,,ROWS(N$4:N58)))</f>
        <v>4</v>
      </c>
      <c r="O58" s="108">
        <f ca="1">INDIRECT(ADDRESS(33,28,,,ROWS(N$4:N58)))</f>
        <v>0</v>
      </c>
      <c r="P58" s="36"/>
      <c r="Q58" s="49">
        <f ca="1">INDIRECT(ADDRESS(9,22+COLUMNS($Q58:Q58),,,ROWS(Q$4:Q58)))</f>
        <v>87.2</v>
      </c>
      <c r="R58" s="50">
        <f ca="1">INDIRECT(ADDRESS(9,22+COLUMNS($Q58:R58),,,ROWS(R$4:R58)))</f>
        <v>9</v>
      </c>
      <c r="S58" s="50">
        <f ca="1">INDIRECT(ADDRESS(9,22+COLUMNS($Q58:S58),,,ROWS(S$4:S58)))</f>
        <v>437</v>
      </c>
      <c r="T58" s="47">
        <f ca="1">INDIRECT(ADDRESS(9,22+COLUMNS($Q58:T58),,,ROWS(T$4:T58)))</f>
        <v>13</v>
      </c>
      <c r="U58" s="49" t="str">
        <f ca="1">INDIRECT(ADDRESS(9,22+COLUMNS($Q58:U58),,,ROWS(U$4:U58)))</f>
        <v>3/19(9.4)</v>
      </c>
      <c r="V58" s="56">
        <f ca="1">INDIRECT(ADDRESS(9,22+COLUMNS($Q58:V58)+1,,,ROWS(V$4:V58)))</f>
        <v>33.615384615384613</v>
      </c>
      <c r="W58" s="51">
        <f ca="1">INDIRECT(ADDRESS(9,22+COLUMNS($Q58:W58)+2,,,ROWS(W$4:W58)))</f>
        <v>40.31</v>
      </c>
      <c r="X58" s="48">
        <f ca="1">INDIRECT(ADDRESS(9,22+COLUMNS($Q58:X58)+2,,,ROWS(X$4:X58)))</f>
        <v>5</v>
      </c>
      <c r="Y58" s="46">
        <f ca="1">INDIRECT(ADDRESS(9,22+COLUMNS($Q58:Y58)+2,,,ROWS(Y$4:Y58)))</f>
        <v>0</v>
      </c>
      <c r="Z58" s="49">
        <f ca="1">INDIRECT(ADDRESS(34,27,,,ROWS(Z$4:Z58)))</f>
        <v>0</v>
      </c>
      <c r="AA58" s="49">
        <f ca="1">INDIRECT(ADDRESS(34,28,,,ROWS(Z$4:Z58)))</f>
        <v>0</v>
      </c>
      <c r="AB58" s="36"/>
      <c r="AC58" s="108">
        <f ca="1">INDIRECT(ADDRESS(13,22+COLUMNS($AC58:AC58),,,ROWS(AC$4:AC58)))</f>
        <v>0</v>
      </c>
      <c r="AD58" s="108">
        <f ca="1">INDIRECT(ADDRESS(13,22+COLUMNS($AC58:AD58),,,ROWS(AD$4:AD58)))</f>
        <v>0</v>
      </c>
      <c r="AE58" s="108">
        <f ca="1">INDIRECT(ADDRESS(13,22+COLUMNS($AC58:AE58),,,ROWS(AE$4:AE58)))</f>
        <v>0</v>
      </c>
      <c r="AF58" s="29">
        <f t="shared" ca="1" si="9"/>
        <v>27.58</v>
      </c>
      <c r="AG58" s="29">
        <f t="shared" ca="1" si="10"/>
        <v>38.58</v>
      </c>
      <c r="AH58" s="29" t="str">
        <f t="shared" ca="1" si="11"/>
        <v/>
      </c>
      <c r="AI58" s="29">
        <f t="shared" ca="1" si="12"/>
        <v>0</v>
      </c>
      <c r="AJ58" s="29" t="str">
        <f t="shared" ca="1" si="13"/>
        <v/>
      </c>
      <c r="AK58" s="29">
        <f t="shared" ca="1" si="14"/>
        <v>11.58</v>
      </c>
      <c r="AL58" s="29">
        <f t="shared" ca="1" si="15"/>
        <v>36.58</v>
      </c>
      <c r="AM58" s="29">
        <f t="shared" ca="1" si="16"/>
        <v>38.58</v>
      </c>
      <c r="AN58" s="29">
        <f t="shared" ca="1" si="17"/>
        <v>8.58</v>
      </c>
    </row>
    <row r="59" spans="1:40" ht="17" customHeight="1">
      <c r="A59" s="44" t="str">
        <f>ROWS($A$4:$A59)&amp;"."</f>
        <v>56.</v>
      </c>
      <c r="B59" s="45" t="str">
        <f ca="1">INDIRECT(ADDRESS(1,1,,,ROWS($B$4:$B59)))</f>
        <v>WILL SIMPSON</v>
      </c>
      <c r="C59" s="46">
        <f ca="1">INDIRECT(ADDRESS(5,22+COLUMNS($C59:C59),,,ROWS(C$4:C59)))</f>
        <v>20</v>
      </c>
      <c r="D59" s="46">
        <f ca="1">INDIRECT(ADDRESS(5,22+COLUMNS($C59:D59),,,ROWS(D$4:D59)))</f>
        <v>17</v>
      </c>
      <c r="E59" s="46">
        <f ca="1">INDIRECT(ADDRESS(5,22+COLUMNS($C59:E59),,,ROWS(E$4:E59)))</f>
        <v>1</v>
      </c>
      <c r="F59" s="47">
        <f ca="1">INDIRECT(ADDRESS(5,22+COLUMNS($C59:F59),,,ROWS(F$4:F59)))</f>
        <v>115</v>
      </c>
      <c r="G59" s="46" t="str">
        <f ca="1">INDIRECT(ADDRESS(5,22+COLUMNS($C59:G59),,,ROWS(G$4:G59)))</f>
        <v>28(0)</v>
      </c>
      <c r="H59" s="56">
        <f ca="1">INDIRECT(ADDRESS(5,22+COLUMNS($C59:H59)+1,,,ROWS(H$4:H59)))</f>
        <v>7.1875</v>
      </c>
      <c r="I59" s="48" t="str">
        <f ca="1">INDIRECT(ADDRESS(5,22+COLUMNS($C59:I59)+2,,,ROWS(I$4:I59)))</f>
        <v>-</v>
      </c>
      <c r="J59" s="46">
        <f ca="1">INDIRECT(ADDRESS(5,22+COLUMNS($C59:J59)+2,,,ROWS(J$4:J59)))</f>
        <v>0</v>
      </c>
      <c r="K59" s="46">
        <f ca="1">INDIRECT(ADDRESS(5,22+COLUMNS($C59:K59)+2,,,ROWS(K$4:K59)))</f>
        <v>0</v>
      </c>
      <c r="L59" s="46">
        <f ca="1">INDIRECT(ADDRESS(5,22+COLUMNS($C59:L59)+2,,,ROWS(L$4:L59)))</f>
        <v>0</v>
      </c>
      <c r="M59" s="46">
        <f ca="1">INDIRECT(ADDRESS(5,22+COLUMNS($C59:M59)+2,,,ROWS(M$4:M59)))</f>
        <v>0</v>
      </c>
      <c r="N59" s="108">
        <f ca="1">INDIRECT(ADDRESS(33,27,,,ROWS(N$4:N59)))</f>
        <v>3</v>
      </c>
      <c r="O59" s="108">
        <f ca="1">INDIRECT(ADDRESS(33,28,,,ROWS(N$4:N59)))</f>
        <v>0</v>
      </c>
      <c r="P59" s="36"/>
      <c r="Q59" s="49">
        <f ca="1">INDIRECT(ADDRESS(9,22+COLUMNS($Q59:Q59),,,ROWS(Q$4:Q59)))</f>
        <v>94.1</v>
      </c>
      <c r="R59" s="50">
        <f ca="1">INDIRECT(ADDRESS(9,22+COLUMNS($Q59:R59),,,ROWS(R$4:R59)))</f>
        <v>6</v>
      </c>
      <c r="S59" s="50">
        <f ca="1">INDIRECT(ADDRESS(9,22+COLUMNS($Q59:S59),,,ROWS(S$4:S59)))</f>
        <v>452</v>
      </c>
      <c r="T59" s="47">
        <f ca="1">INDIRECT(ADDRESS(9,22+COLUMNS($Q59:T59),,,ROWS(T$4:T59)))</f>
        <v>22</v>
      </c>
      <c r="U59" s="49" t="str">
        <f ca="1">INDIRECT(ADDRESS(9,22+COLUMNS($Q59:U59),,,ROWS(U$4:U59)))</f>
        <v>4/26(5)</v>
      </c>
      <c r="V59" s="56">
        <f ca="1">INDIRECT(ADDRESS(9,22+COLUMNS($Q59:V59)+1,,,ROWS(V$4:V59)))</f>
        <v>20.545454545454547</v>
      </c>
      <c r="W59" s="51">
        <f ca="1">INDIRECT(ADDRESS(9,22+COLUMNS($Q59:W59)+2,,,ROWS(W$4:W59)))</f>
        <v>25.68</v>
      </c>
      <c r="X59" s="48">
        <f ca="1">INDIRECT(ADDRESS(9,22+COLUMNS($Q59:X59)+2,,,ROWS(X$4:X59)))</f>
        <v>4.8</v>
      </c>
      <c r="Y59" s="46">
        <f ca="1">INDIRECT(ADDRESS(9,22+COLUMNS($Q59:Y59)+2,,,ROWS(Y$4:Y59)))</f>
        <v>0</v>
      </c>
      <c r="Z59" s="49">
        <f ca="1">INDIRECT(ADDRESS(34,27,,,ROWS(Z$4:Z59)))</f>
        <v>0</v>
      </c>
      <c r="AA59" s="49">
        <f ca="1">INDIRECT(ADDRESS(34,28,,,ROWS(Z$4:Z59)))</f>
        <v>0</v>
      </c>
      <c r="AB59" s="36"/>
      <c r="AC59" s="108">
        <f ca="1">INDIRECT(ADDRESS(13,22+COLUMNS($AC59:AC59),,,ROWS(AC$4:AC59)))</f>
        <v>0</v>
      </c>
      <c r="AD59" s="108">
        <f ca="1">INDIRECT(ADDRESS(13,22+COLUMNS($AC59:AD59),,,ROWS(AD$4:AD59)))</f>
        <v>0</v>
      </c>
      <c r="AE59" s="108">
        <f ca="1">INDIRECT(ADDRESS(13,22+COLUMNS($AC59:AE59),,,ROWS(AE$4:AE59)))</f>
        <v>0</v>
      </c>
      <c r="AF59" s="29">
        <f t="shared" ca="1" si="9"/>
        <v>22.59</v>
      </c>
      <c r="AG59" s="29">
        <f t="shared" ca="1" si="10"/>
        <v>46.59</v>
      </c>
      <c r="AH59" s="29" t="str">
        <f t="shared" ca="1" si="11"/>
        <v/>
      </c>
      <c r="AI59" s="29">
        <f t="shared" ca="1" si="12"/>
        <v>0</v>
      </c>
      <c r="AJ59" s="29" t="str">
        <f t="shared" ca="1" si="13"/>
        <v/>
      </c>
      <c r="AK59" s="29">
        <f t="shared" ca="1" si="14"/>
        <v>3.59</v>
      </c>
      <c r="AL59" s="29">
        <f t="shared" ca="1" si="15"/>
        <v>16.59</v>
      </c>
      <c r="AM59" s="29">
        <f t="shared" ca="1" si="16"/>
        <v>24.59</v>
      </c>
      <c r="AN59" s="29">
        <f t="shared" ca="1" si="17"/>
        <v>5.59</v>
      </c>
    </row>
    <row r="60" spans="1:40" ht="17" customHeight="1">
      <c r="A60" s="44" t="str">
        <f>ROWS($A$4:$A60)&amp;"."</f>
        <v>57.</v>
      </c>
      <c r="B60" s="45" t="str">
        <f ca="1">INDIRECT(ADDRESS(1,1,,,ROWS($B$4:$B60)))</f>
        <v>MICHAEL SKELLY</v>
      </c>
      <c r="C60" s="46">
        <f ca="1">INDIRECT(ADDRESS(5,22+COLUMNS($C60:C60),,,ROWS(C$4:C60)))</f>
        <v>20</v>
      </c>
      <c r="D60" s="46">
        <f ca="1">INDIRECT(ADDRESS(5,22+COLUMNS($C60:D60),,,ROWS(D$4:D60)))</f>
        <v>8</v>
      </c>
      <c r="E60" s="46">
        <f ca="1">INDIRECT(ADDRESS(5,22+COLUMNS($C60:E60),,,ROWS(E$4:E60)))</f>
        <v>2</v>
      </c>
      <c r="F60" s="47">
        <f ca="1">INDIRECT(ADDRESS(5,22+COLUMNS($C60:F60),,,ROWS(F$4:F60)))</f>
        <v>68</v>
      </c>
      <c r="G60" s="46" t="str">
        <f ca="1">INDIRECT(ADDRESS(5,22+COLUMNS($C60:G60),,,ROWS(G$4:G60)))</f>
        <v>21*(0)</v>
      </c>
      <c r="H60" s="56">
        <f ca="1">INDIRECT(ADDRESS(5,22+COLUMNS($C60:H60)+1,,,ROWS(H$4:H60)))</f>
        <v>11.333333333333334</v>
      </c>
      <c r="I60" s="48" t="str">
        <f ca="1">INDIRECT(ADDRESS(5,22+COLUMNS($C60:I60)+2,,,ROWS(I$4:I60)))</f>
        <v>-</v>
      </c>
      <c r="J60" s="46">
        <f ca="1">INDIRECT(ADDRESS(5,22+COLUMNS($C60:J60)+2,,,ROWS(J$4:J60)))</f>
        <v>0</v>
      </c>
      <c r="K60" s="46">
        <f ca="1">INDIRECT(ADDRESS(5,22+COLUMNS($C60:K60)+2,,,ROWS(K$4:K60)))</f>
        <v>0</v>
      </c>
      <c r="L60" s="46">
        <f ca="1">INDIRECT(ADDRESS(5,22+COLUMNS($C60:L60)+2,,,ROWS(L$4:L60)))</f>
        <v>0</v>
      </c>
      <c r="M60" s="46">
        <f ca="1">INDIRECT(ADDRESS(5,22+COLUMNS($C60:M60)+2,,,ROWS(M$4:M60)))</f>
        <v>0</v>
      </c>
      <c r="N60" s="108">
        <f ca="1">INDIRECT(ADDRESS(33,27,,,ROWS(N$4:N60)))</f>
        <v>2</v>
      </c>
      <c r="O60" s="108">
        <f ca="1">INDIRECT(ADDRESS(33,28,,,ROWS(N$4:N60)))</f>
        <v>0</v>
      </c>
      <c r="P60" s="36"/>
      <c r="Q60" s="49">
        <f ca="1">INDIRECT(ADDRESS(9,22+COLUMNS($Q60:Q60),,,ROWS(Q$4:Q60)))</f>
        <v>89</v>
      </c>
      <c r="R60" s="50">
        <f ca="1">INDIRECT(ADDRESS(9,22+COLUMNS($Q60:R60),,,ROWS(R$4:R60)))</f>
        <v>4</v>
      </c>
      <c r="S60" s="50">
        <f ca="1">INDIRECT(ADDRESS(9,22+COLUMNS($Q60:S60),,,ROWS(S$4:S60)))</f>
        <v>446</v>
      </c>
      <c r="T60" s="47">
        <f ca="1">INDIRECT(ADDRESS(9,22+COLUMNS($Q60:T60),,,ROWS(T$4:T60)))</f>
        <v>26</v>
      </c>
      <c r="U60" s="49" t="str">
        <f ca="1">INDIRECT(ADDRESS(9,22+COLUMNS($Q60:U60),,,ROWS(U$4:U60)))</f>
        <v>4/20(4)</v>
      </c>
      <c r="V60" s="56">
        <f ca="1">INDIRECT(ADDRESS(9,22+COLUMNS($Q60:V60)+1,,,ROWS(V$4:V60)))</f>
        <v>17.153846153846153</v>
      </c>
      <c r="W60" s="51">
        <f ca="1">INDIRECT(ADDRESS(9,22+COLUMNS($Q60:W60)+2,,,ROWS(W$4:W60)))</f>
        <v>20.54</v>
      </c>
      <c r="X60" s="48">
        <f ca="1">INDIRECT(ADDRESS(9,22+COLUMNS($Q60:X60)+2,,,ROWS(X$4:X60)))</f>
        <v>5.01</v>
      </c>
      <c r="Y60" s="46">
        <f ca="1">INDIRECT(ADDRESS(9,22+COLUMNS($Q60:Y60)+2,,,ROWS(Y$4:Y60)))</f>
        <v>0</v>
      </c>
      <c r="Z60" s="49">
        <f ca="1">INDIRECT(ADDRESS(34,27,,,ROWS(Z$4:Z60)))</f>
        <v>0</v>
      </c>
      <c r="AA60" s="49">
        <f ca="1">INDIRECT(ADDRESS(34,28,,,ROWS(Z$4:Z60)))</f>
        <v>0</v>
      </c>
      <c r="AB60" s="36"/>
      <c r="AC60" s="108">
        <f ca="1">INDIRECT(ADDRESS(13,22+COLUMNS($AC60:AC60),,,ROWS(AC$4:AC60)))</f>
        <v>0</v>
      </c>
      <c r="AD60" s="108">
        <f ca="1">INDIRECT(ADDRESS(13,22+COLUMNS($AC60:AD60),,,ROWS(AD$4:AD60)))</f>
        <v>0</v>
      </c>
      <c r="AE60" s="108">
        <f ca="1">INDIRECT(ADDRESS(13,22+COLUMNS($AC60:AE60),,,ROWS(AE$4:AE60)))</f>
        <v>0</v>
      </c>
      <c r="AF60" s="29">
        <f t="shared" ca="1" si="9"/>
        <v>29.6</v>
      </c>
      <c r="AG60" s="29">
        <f t="shared" ca="1" si="10"/>
        <v>34.6</v>
      </c>
      <c r="AH60" s="29" t="str">
        <f t="shared" ca="1" si="11"/>
        <v/>
      </c>
      <c r="AI60" s="29">
        <f t="shared" ca="1" si="12"/>
        <v>0</v>
      </c>
      <c r="AJ60" s="29" t="str">
        <f t="shared" ca="1" si="13"/>
        <v/>
      </c>
      <c r="AK60" s="29">
        <f t="shared" ca="1" si="14"/>
        <v>1.6</v>
      </c>
      <c r="AL60" s="29">
        <f t="shared" ca="1" si="15"/>
        <v>8.6</v>
      </c>
      <c r="AM60" s="29">
        <f t="shared" ca="1" si="16"/>
        <v>14.6</v>
      </c>
      <c r="AN60" s="29">
        <f t="shared" ca="1" si="17"/>
        <v>11.6</v>
      </c>
    </row>
    <row r="61" spans="1:40" ht="17" customHeight="1">
      <c r="A61" s="44" t="str">
        <f>ROWS($A$4:$A61)&amp;"."</f>
        <v>58.</v>
      </c>
      <c r="B61" s="45" t="str">
        <f ca="1">INDIRECT(ADDRESS(1,1,,,ROWS($B$4:$B61)))</f>
        <v>STEPHEN SKELLY</v>
      </c>
      <c r="C61" s="46">
        <f ca="1">INDIRECT(ADDRESS(5,22+COLUMNS($C61:C61),,,ROWS(C$4:C61)))</f>
        <v>18</v>
      </c>
      <c r="D61" s="46">
        <f ca="1">INDIRECT(ADDRESS(5,22+COLUMNS($C61:D61),,,ROWS(D$4:D61)))</f>
        <v>6</v>
      </c>
      <c r="E61" s="46">
        <f ca="1">INDIRECT(ADDRESS(5,22+COLUMNS($C61:E61),,,ROWS(E$4:E61)))</f>
        <v>4</v>
      </c>
      <c r="F61" s="47">
        <f ca="1">INDIRECT(ADDRESS(5,22+COLUMNS($C61:F61),,,ROWS(F$4:F61)))</f>
        <v>42</v>
      </c>
      <c r="G61" s="46" t="str">
        <f ca="1">INDIRECT(ADDRESS(5,22+COLUMNS($C61:G61),,,ROWS(G$4:G61)))</f>
        <v>14*(0)</v>
      </c>
      <c r="H61" s="56">
        <f ca="1">INDIRECT(ADDRESS(5,22+COLUMNS($C61:H61)+1,,,ROWS(H$4:H61)))</f>
        <v>21</v>
      </c>
      <c r="I61" s="48" t="str">
        <f ca="1">INDIRECT(ADDRESS(5,22+COLUMNS($C61:I61)+2,,,ROWS(I$4:I61)))</f>
        <v>-</v>
      </c>
      <c r="J61" s="46">
        <f ca="1">INDIRECT(ADDRESS(5,22+COLUMNS($C61:J61)+2,,,ROWS(J$4:J61)))</f>
        <v>0</v>
      </c>
      <c r="K61" s="46">
        <f ca="1">INDIRECT(ADDRESS(5,22+COLUMNS($C61:K61)+2,,,ROWS(K$4:K61)))</f>
        <v>0</v>
      </c>
      <c r="L61" s="46">
        <f ca="1">INDIRECT(ADDRESS(5,22+COLUMNS($C61:L61)+2,,,ROWS(L$4:L61)))</f>
        <v>0</v>
      </c>
      <c r="M61" s="46">
        <f ca="1">INDIRECT(ADDRESS(5,22+COLUMNS($C61:M61)+2,,,ROWS(M$4:M61)))</f>
        <v>0</v>
      </c>
      <c r="N61" s="108">
        <f ca="1">INDIRECT(ADDRESS(33,27,,,ROWS(N$4:N61)))</f>
        <v>0</v>
      </c>
      <c r="O61" s="108">
        <f ca="1">INDIRECT(ADDRESS(33,28,,,ROWS(N$4:N61)))</f>
        <v>0</v>
      </c>
      <c r="P61" s="36"/>
      <c r="Q61" s="49">
        <f ca="1">INDIRECT(ADDRESS(9,22+COLUMNS($Q61:Q61),,,ROWS(Q$4:Q61)))</f>
        <v>82</v>
      </c>
      <c r="R61" s="50">
        <f ca="1">INDIRECT(ADDRESS(9,22+COLUMNS($Q61:R61),,,ROWS(R$4:R61)))</f>
        <v>5</v>
      </c>
      <c r="S61" s="50">
        <f ca="1">INDIRECT(ADDRESS(9,22+COLUMNS($Q61:S61),,,ROWS(S$4:S61)))</f>
        <v>430</v>
      </c>
      <c r="T61" s="47">
        <f ca="1">INDIRECT(ADDRESS(9,22+COLUMNS($Q61:T61),,,ROWS(T$4:T61)))</f>
        <v>24</v>
      </c>
      <c r="U61" s="49" t="str">
        <f ca="1">INDIRECT(ADDRESS(9,22+COLUMNS($Q61:U61),,,ROWS(U$4:U61)))</f>
        <v>3/15(5)</v>
      </c>
      <c r="V61" s="56">
        <f ca="1">INDIRECT(ADDRESS(9,22+COLUMNS($Q61:V61)+1,,,ROWS(V$4:V61)))</f>
        <v>17.916666666666668</v>
      </c>
      <c r="W61" s="51">
        <f ca="1">INDIRECT(ADDRESS(9,22+COLUMNS($Q61:W61)+2,,,ROWS(W$4:W61)))</f>
        <v>20.5</v>
      </c>
      <c r="X61" s="48">
        <f ca="1">INDIRECT(ADDRESS(9,22+COLUMNS($Q61:X61)+2,,,ROWS(X$4:X61)))</f>
        <v>5.24</v>
      </c>
      <c r="Y61" s="46">
        <f ca="1">INDIRECT(ADDRESS(9,22+COLUMNS($Q61:Y61)+2,,,ROWS(Y$4:Y61)))</f>
        <v>0</v>
      </c>
      <c r="Z61" s="49">
        <f ca="1">INDIRECT(ADDRESS(34,27,,,ROWS(Z$4:Z61)))</f>
        <v>0</v>
      </c>
      <c r="AA61" s="49">
        <f ca="1">INDIRECT(ADDRESS(34,28,,,ROWS(Z$4:Z61)))</f>
        <v>0</v>
      </c>
      <c r="AB61" s="36"/>
      <c r="AC61" s="108">
        <f ca="1">INDIRECT(ADDRESS(13,22+COLUMNS($AC61:AC61),,,ROWS(AC$4:AC61)))</f>
        <v>0</v>
      </c>
      <c r="AD61" s="108">
        <f ca="1">INDIRECT(ADDRESS(13,22+COLUMNS($AC61:AD61),,,ROWS(AD$4:AD61)))</f>
        <v>0</v>
      </c>
      <c r="AE61" s="108">
        <f ca="1">INDIRECT(ADDRESS(13,22+COLUMNS($AC61:AE61),,,ROWS(AE$4:AE61)))</f>
        <v>0</v>
      </c>
      <c r="AF61" s="29">
        <f t="shared" ca="1" si="9"/>
        <v>39.61</v>
      </c>
      <c r="AG61" s="29">
        <f t="shared" ca="1" si="10"/>
        <v>16.61</v>
      </c>
      <c r="AH61" s="29" t="str">
        <f t="shared" ca="1" si="11"/>
        <v/>
      </c>
      <c r="AI61" s="29">
        <f t="shared" ca="1" si="12"/>
        <v>0</v>
      </c>
      <c r="AJ61" s="29" t="str">
        <f t="shared" ca="1" si="13"/>
        <v/>
      </c>
      <c r="AK61" s="29">
        <f t="shared" ca="1" si="14"/>
        <v>2.61</v>
      </c>
      <c r="AL61" s="29">
        <f t="shared" ca="1" si="15"/>
        <v>10.61</v>
      </c>
      <c r="AM61" s="29">
        <f t="shared" ca="1" si="16"/>
        <v>13.61</v>
      </c>
      <c r="AN61" s="29">
        <f t="shared" ca="1" si="17"/>
        <v>12.61</v>
      </c>
    </row>
    <row r="62" spans="1:40" ht="17" customHeight="1">
      <c r="A62" s="44" t="str">
        <f>ROWS($A$4:$A62)&amp;"."</f>
        <v>59.</v>
      </c>
      <c r="B62" s="45" t="str">
        <f ca="1">INDIRECT(ADDRESS(1,1,,,ROWS($B$4:$B62)))</f>
        <v>ADAM SMITH</v>
      </c>
      <c r="C62" s="46">
        <f ca="1">INDIRECT(ADDRESS(5,22+COLUMNS($C62:C62),,,ROWS(C$4:C62)))</f>
        <v>2</v>
      </c>
      <c r="D62" s="46">
        <f ca="1">INDIRECT(ADDRESS(5,22+COLUMNS($C62:D62),,,ROWS(D$4:D62)))</f>
        <v>2</v>
      </c>
      <c r="E62" s="46">
        <f ca="1">INDIRECT(ADDRESS(5,22+COLUMNS($C62:E62),,,ROWS(E$4:E62)))</f>
        <v>0</v>
      </c>
      <c r="F62" s="47">
        <f ca="1">INDIRECT(ADDRESS(5,22+COLUMNS($C62:F62),,,ROWS(F$4:F62)))</f>
        <v>0</v>
      </c>
      <c r="G62" s="46" t="str">
        <f ca="1">INDIRECT(ADDRESS(5,22+COLUMNS($C62:G62),,,ROWS(G$4:G62)))</f>
        <v>0(0)</v>
      </c>
      <c r="H62" s="56">
        <f ca="1">INDIRECT(ADDRESS(5,22+COLUMNS($C62:H62)+1,,,ROWS(H$4:H62)))</f>
        <v>0</v>
      </c>
      <c r="I62" s="48" t="str">
        <f ca="1">INDIRECT(ADDRESS(5,22+COLUMNS($C62:I62)+2,,,ROWS(I$4:I62)))</f>
        <v>-</v>
      </c>
      <c r="J62" s="46">
        <f ca="1">INDIRECT(ADDRESS(5,22+COLUMNS($C62:J62)+2,,,ROWS(J$4:J62)))</f>
        <v>0</v>
      </c>
      <c r="K62" s="46">
        <f ca="1">INDIRECT(ADDRESS(5,22+COLUMNS($C62:K62)+2,,,ROWS(K$4:K62)))</f>
        <v>0</v>
      </c>
      <c r="L62" s="46">
        <f ca="1">INDIRECT(ADDRESS(5,22+COLUMNS($C62:L62)+2,,,ROWS(L$4:L62)))</f>
        <v>0</v>
      </c>
      <c r="M62" s="46">
        <f ca="1">INDIRECT(ADDRESS(5,22+COLUMNS($C62:M62)+2,,,ROWS(M$4:M62)))</f>
        <v>0</v>
      </c>
      <c r="N62" s="108">
        <f ca="1">INDIRECT(ADDRESS(33,27,,,ROWS(N$4:N62)))</f>
        <v>2</v>
      </c>
      <c r="O62" s="108">
        <f ca="1">INDIRECT(ADDRESS(33,28,,,ROWS(N$4:N62)))</f>
        <v>0</v>
      </c>
      <c r="P62" s="36"/>
      <c r="Q62" s="49" t="str">
        <f ca="1">INDIRECT(ADDRESS(9,22+COLUMNS($Q62:Q62),,,ROWS(Q$4:Q62)))</f>
        <v>-</v>
      </c>
      <c r="R62" s="50" t="str">
        <f ca="1">INDIRECT(ADDRESS(9,22+COLUMNS($Q62:R62),,,ROWS(R$4:R62)))</f>
        <v>-</v>
      </c>
      <c r="S62" s="50" t="str">
        <f ca="1">INDIRECT(ADDRESS(9,22+COLUMNS($Q62:S62),,,ROWS(S$4:S62)))</f>
        <v>-</v>
      </c>
      <c r="T62" s="47" t="str">
        <f ca="1">INDIRECT(ADDRESS(9,22+COLUMNS($Q62:T62),,,ROWS(T$4:T62)))</f>
        <v>-</v>
      </c>
      <c r="U62" s="49" t="str">
        <f ca="1">INDIRECT(ADDRESS(9,22+COLUMNS($Q62:U62),,,ROWS(U$4:U62)))</f>
        <v>-</v>
      </c>
      <c r="V62" s="56" t="str">
        <f ca="1">INDIRECT(ADDRESS(9,22+COLUMNS($Q62:V62)+1,,,ROWS(V$4:V62)))</f>
        <v>-</v>
      </c>
      <c r="W62" s="51" t="str">
        <f ca="1">INDIRECT(ADDRESS(9,22+COLUMNS($Q62:W62)+2,,,ROWS(W$4:W62)))</f>
        <v>-</v>
      </c>
      <c r="X62" s="48" t="str">
        <f ca="1">INDIRECT(ADDRESS(9,22+COLUMNS($Q62:X62)+2,,,ROWS(X$4:X62)))</f>
        <v>-</v>
      </c>
      <c r="Y62" s="46">
        <f ca="1">INDIRECT(ADDRESS(9,22+COLUMNS($Q62:Y62)+2,,,ROWS(Y$4:Y62)))</f>
        <v>0</v>
      </c>
      <c r="Z62" s="49">
        <f ca="1">INDIRECT(ADDRESS(34,27,,,ROWS(Z$4:Z62)))</f>
        <v>0</v>
      </c>
      <c r="AA62" s="49">
        <f ca="1">INDIRECT(ADDRESS(34,28,,,ROWS(Z$4:Z62)))</f>
        <v>0</v>
      </c>
      <c r="AB62" s="36"/>
      <c r="AC62" s="108">
        <f ca="1">INDIRECT(ADDRESS(13,22+COLUMNS($AC62:AC62),,,ROWS(AC$4:AC62)))</f>
        <v>0</v>
      </c>
      <c r="AD62" s="108">
        <f ca="1">INDIRECT(ADDRESS(13,22+COLUMNS($AC62:AD62),,,ROWS(AD$4:AD62)))</f>
        <v>0</v>
      </c>
      <c r="AE62" s="108">
        <f ca="1">INDIRECT(ADDRESS(13,22+COLUMNS($AC62:AE62),,,ROWS(AE$4:AE62)))</f>
        <v>0</v>
      </c>
      <c r="AF62" s="29" t="str">
        <f t="shared" ca="1" si="9"/>
        <v/>
      </c>
      <c r="AG62" s="29" t="str">
        <f t="shared" ca="1" si="10"/>
        <v/>
      </c>
      <c r="AH62" s="29" t="str">
        <f t="shared" ca="1" si="11"/>
        <v/>
      </c>
      <c r="AI62" s="29" t="str">
        <f t="shared" ca="1" si="12"/>
        <v/>
      </c>
      <c r="AJ62" s="29" t="str">
        <f t="shared" ca="1" si="13"/>
        <v/>
      </c>
      <c r="AK62" s="29" t="str">
        <f t="shared" ca="1" si="14"/>
        <v/>
      </c>
      <c r="AL62" s="29" t="str">
        <f t="shared" ca="1" si="15"/>
        <v/>
      </c>
      <c r="AM62" s="29" t="str">
        <f t="shared" ca="1" si="16"/>
        <v/>
      </c>
      <c r="AN62" s="29" t="str">
        <f t="shared" ca="1" si="17"/>
        <v/>
      </c>
    </row>
    <row r="63" spans="1:40" ht="17" customHeight="1">
      <c r="A63" s="44" t="str">
        <f>ROWS($A$4:$A63)&amp;"."</f>
        <v>60.</v>
      </c>
      <c r="B63" s="45" t="str">
        <f ca="1">INDIRECT(ADDRESS(1,1,,,ROWS($B$4:$B63)))</f>
        <v>THOMAS SPEERS</v>
      </c>
      <c r="C63" s="46">
        <f ca="1">INDIRECT(ADDRESS(5,22+COLUMNS($C63:C63),,,ROWS(C$4:C63)))</f>
        <v>1</v>
      </c>
      <c r="D63" s="46">
        <f ca="1">INDIRECT(ADDRESS(5,22+COLUMNS($C63:D63),,,ROWS(D$4:D63)))</f>
        <v>1</v>
      </c>
      <c r="E63" s="46">
        <f ca="1">INDIRECT(ADDRESS(5,22+COLUMNS($C63:E63),,,ROWS(E$4:E63)))</f>
        <v>0</v>
      </c>
      <c r="F63" s="47">
        <f ca="1">INDIRECT(ADDRESS(5,22+COLUMNS($C63:F63),,,ROWS(F$4:F63)))</f>
        <v>10</v>
      </c>
      <c r="G63" s="46" t="str">
        <f ca="1">INDIRECT(ADDRESS(5,22+COLUMNS($C63:G63),,,ROWS(G$4:G63)))</f>
        <v>10(0)</v>
      </c>
      <c r="H63" s="56">
        <f ca="1">INDIRECT(ADDRESS(5,22+COLUMNS($C63:H63)+1,,,ROWS(H$4:H63)))</f>
        <v>10</v>
      </c>
      <c r="I63" s="48" t="str">
        <f ca="1">INDIRECT(ADDRESS(5,22+COLUMNS($C63:I63)+2,,,ROWS(I$4:I63)))</f>
        <v>-</v>
      </c>
      <c r="J63" s="46">
        <f ca="1">INDIRECT(ADDRESS(5,22+COLUMNS($C63:J63)+2,,,ROWS(J$4:J63)))</f>
        <v>0</v>
      </c>
      <c r="K63" s="46">
        <f ca="1">INDIRECT(ADDRESS(5,22+COLUMNS($C63:K63)+2,,,ROWS(K$4:K63)))</f>
        <v>0</v>
      </c>
      <c r="L63" s="46">
        <f ca="1">INDIRECT(ADDRESS(5,22+COLUMNS($C63:L63)+2,,,ROWS(L$4:L63)))</f>
        <v>0</v>
      </c>
      <c r="M63" s="46">
        <f ca="1">INDIRECT(ADDRESS(5,22+COLUMNS($C63:M63)+2,,,ROWS(M$4:M63)))</f>
        <v>0</v>
      </c>
      <c r="N63" s="108">
        <f ca="1">INDIRECT(ADDRESS(33,27,,,ROWS(N$4:N63)))</f>
        <v>0</v>
      </c>
      <c r="O63" s="108">
        <f ca="1">INDIRECT(ADDRESS(33,28,,,ROWS(N$4:N63)))</f>
        <v>0</v>
      </c>
      <c r="P63" s="36"/>
      <c r="Q63" s="49">
        <f ca="1">INDIRECT(ADDRESS(9,22+COLUMNS($Q63:Q63),,,ROWS(Q$4:Q63)))</f>
        <v>5</v>
      </c>
      <c r="R63" s="50">
        <f ca="1">INDIRECT(ADDRESS(9,22+COLUMNS($Q63:R63),,,ROWS(R$4:R63)))</f>
        <v>0</v>
      </c>
      <c r="S63" s="50">
        <f ca="1">INDIRECT(ADDRESS(9,22+COLUMNS($Q63:S63),,,ROWS(S$4:S63)))</f>
        <v>25</v>
      </c>
      <c r="T63" s="47">
        <f ca="1">INDIRECT(ADDRESS(9,22+COLUMNS($Q63:T63),,,ROWS(T$4:T63)))</f>
        <v>1</v>
      </c>
      <c r="U63" s="49" t="str">
        <f ca="1">INDIRECT(ADDRESS(9,22+COLUMNS($Q63:U63),,,ROWS(U$4:U63)))</f>
        <v>1/25(5)</v>
      </c>
      <c r="V63" s="56">
        <f ca="1">INDIRECT(ADDRESS(9,22+COLUMNS($Q63:V63)+1,,,ROWS(V$4:V63)))</f>
        <v>25</v>
      </c>
      <c r="W63" s="51">
        <f ca="1">INDIRECT(ADDRESS(9,22+COLUMNS($Q63:W63)+2,,,ROWS(W$4:W63)))</f>
        <v>30</v>
      </c>
      <c r="X63" s="48">
        <f ca="1">INDIRECT(ADDRESS(9,22+COLUMNS($Q63:X63)+2,,,ROWS(X$4:X63)))</f>
        <v>5</v>
      </c>
      <c r="Y63" s="46">
        <f ca="1">INDIRECT(ADDRESS(9,22+COLUMNS($Q63:Y63)+2,,,ROWS(Y$4:Y63)))</f>
        <v>0</v>
      </c>
      <c r="Z63" s="49">
        <f ca="1">INDIRECT(ADDRESS(34,27,,,ROWS(Z$4:Z63)))</f>
        <v>0</v>
      </c>
      <c r="AA63" s="49">
        <f ca="1">INDIRECT(ADDRESS(34,28,,,ROWS(Z$4:Z63)))</f>
        <v>0</v>
      </c>
      <c r="AB63" s="36"/>
      <c r="AC63" s="108">
        <f ca="1">INDIRECT(ADDRESS(13,22+COLUMNS($AC63:AC63),,,ROWS(AC$4:AC63)))</f>
        <v>0</v>
      </c>
      <c r="AD63" s="108">
        <f ca="1">INDIRECT(ADDRESS(13,22+COLUMNS($AC63:AD63),,,ROWS(AD$4:AD63)))</f>
        <v>0</v>
      </c>
      <c r="AE63" s="108">
        <f ca="1">INDIRECT(ADDRESS(13,22+COLUMNS($AC63:AE63),,,ROWS(AE$4:AE63)))</f>
        <v>0</v>
      </c>
      <c r="AF63" s="29">
        <f t="shared" ca="1" si="9"/>
        <v>54.63</v>
      </c>
      <c r="AG63" s="29">
        <f t="shared" ca="1" si="10"/>
        <v>36.630000000000003</v>
      </c>
      <c r="AH63" s="29" t="str">
        <f t="shared" ca="1" si="11"/>
        <v/>
      </c>
      <c r="AI63" s="29">
        <f t="shared" ca="1" si="12"/>
        <v>0</v>
      </c>
      <c r="AJ63" s="29" t="str">
        <f t="shared" ca="1" si="13"/>
        <v/>
      </c>
      <c r="AK63" s="29">
        <f t="shared" ca="1" si="14"/>
        <v>37.630000000000003</v>
      </c>
      <c r="AL63" s="29">
        <f t="shared" ca="1" si="15"/>
        <v>25.63</v>
      </c>
      <c r="AM63" s="29">
        <f t="shared" ca="1" si="16"/>
        <v>28.63</v>
      </c>
      <c r="AN63" s="29">
        <f t="shared" ca="1" si="17"/>
        <v>8.6300000000000008</v>
      </c>
    </row>
    <row r="64" spans="1:40" ht="17" customHeight="1">
      <c r="A64" s="44" t="str">
        <f>ROWS($A$4:$A64)&amp;"."</f>
        <v>61.</v>
      </c>
      <c r="B64" s="45" t="str">
        <f ca="1">INDIRECT(ADDRESS(1,1,,,ROWS($B$4:$B64)))</f>
        <v>OLIVER STEPHENSON</v>
      </c>
      <c r="C64" s="46">
        <f ca="1">INDIRECT(ADDRESS(5,22+COLUMNS($C64:C64),,,ROWS(C$4:C64)))</f>
        <v>1</v>
      </c>
      <c r="D64" s="46">
        <f ca="1">INDIRECT(ADDRESS(5,22+COLUMNS($C64:D64),,,ROWS(D$4:D64)))</f>
        <v>0</v>
      </c>
      <c r="E64" s="46">
        <f ca="1">INDIRECT(ADDRESS(5,22+COLUMNS($C64:E64),,,ROWS(E$4:E64)))</f>
        <v>0</v>
      </c>
      <c r="F64" s="47" t="str">
        <f ca="1">INDIRECT(ADDRESS(5,22+COLUMNS($C64:F64),,,ROWS(F$4:F64)))</f>
        <v>-</v>
      </c>
      <c r="G64" s="46">
        <f ca="1">INDIRECT(ADDRESS(5,22+COLUMNS($C64:G64),,,ROWS(G$4:G64)))</f>
        <v>0</v>
      </c>
      <c r="H64" s="56" t="str">
        <f ca="1">INDIRECT(ADDRESS(5,22+COLUMNS($C64:H64)+1,,,ROWS(H$4:H64)))</f>
        <v>-</v>
      </c>
      <c r="I64" s="48" t="str">
        <f ca="1">INDIRECT(ADDRESS(5,22+COLUMNS($C64:I64)+2,,,ROWS(I$4:I64)))</f>
        <v>-</v>
      </c>
      <c r="J64" s="46">
        <f ca="1">INDIRECT(ADDRESS(5,22+COLUMNS($C64:J64)+2,,,ROWS(J$4:J64)))</f>
        <v>0</v>
      </c>
      <c r="K64" s="46">
        <f ca="1">INDIRECT(ADDRESS(5,22+COLUMNS($C64:K64)+2,,,ROWS(K$4:K64)))</f>
        <v>0</v>
      </c>
      <c r="L64" s="46">
        <f ca="1">INDIRECT(ADDRESS(5,22+COLUMNS($C64:L64)+2,,,ROWS(L$4:L64)))</f>
        <v>0</v>
      </c>
      <c r="M64" s="46">
        <f ca="1">INDIRECT(ADDRESS(5,22+COLUMNS($C64:M64)+2,,,ROWS(M$4:M64)))</f>
        <v>0</v>
      </c>
      <c r="N64" s="108">
        <f ca="1">INDIRECT(ADDRESS(33,27,,,ROWS(N$4:N64)))</f>
        <v>0</v>
      </c>
      <c r="O64" s="108">
        <f ca="1">INDIRECT(ADDRESS(33,28,,,ROWS(N$4:N64)))</f>
        <v>0</v>
      </c>
      <c r="P64" s="36"/>
      <c r="Q64" s="49" t="str">
        <f ca="1">INDIRECT(ADDRESS(9,22+COLUMNS($Q64:Q64),,,ROWS(Q$4:Q64)))</f>
        <v>-</v>
      </c>
      <c r="R64" s="50" t="str">
        <f ca="1">INDIRECT(ADDRESS(9,22+COLUMNS($Q64:R64),,,ROWS(R$4:R64)))</f>
        <v>-</v>
      </c>
      <c r="S64" s="50" t="str">
        <f ca="1">INDIRECT(ADDRESS(9,22+COLUMNS($Q64:S64),,,ROWS(S$4:S64)))</f>
        <v>-</v>
      </c>
      <c r="T64" s="47" t="str">
        <f ca="1">INDIRECT(ADDRESS(9,22+COLUMNS($Q64:T64),,,ROWS(T$4:T64)))</f>
        <v>-</v>
      </c>
      <c r="U64" s="49" t="str">
        <f ca="1">INDIRECT(ADDRESS(9,22+COLUMNS($Q64:U64),,,ROWS(U$4:U64)))</f>
        <v>-</v>
      </c>
      <c r="V64" s="56" t="str">
        <f ca="1">INDIRECT(ADDRESS(9,22+COLUMNS($Q64:V64)+1,,,ROWS(V$4:V64)))</f>
        <v>-</v>
      </c>
      <c r="W64" s="51" t="str">
        <f ca="1">INDIRECT(ADDRESS(9,22+COLUMNS($Q64:W64)+2,,,ROWS(W$4:W64)))</f>
        <v>-</v>
      </c>
      <c r="X64" s="48" t="str">
        <f ca="1">INDIRECT(ADDRESS(9,22+COLUMNS($Q64:X64)+2,,,ROWS(X$4:X64)))</f>
        <v>-</v>
      </c>
      <c r="Y64" s="46">
        <f ca="1">INDIRECT(ADDRESS(9,22+COLUMNS($Q64:Y64)+2,,,ROWS(Y$4:Y64)))</f>
        <v>0</v>
      </c>
      <c r="Z64" s="49">
        <f ca="1">INDIRECT(ADDRESS(34,27,,,ROWS(Z$4:Z64)))</f>
        <v>0</v>
      </c>
      <c r="AA64" s="49">
        <f ca="1">INDIRECT(ADDRESS(34,28,,,ROWS(Z$4:Z64)))</f>
        <v>0</v>
      </c>
      <c r="AB64" s="36"/>
      <c r="AC64" s="108">
        <f ca="1">INDIRECT(ADDRESS(13,22+COLUMNS($AC64:AC64),,,ROWS(AC$4:AC64)))</f>
        <v>0</v>
      </c>
      <c r="AD64" s="108">
        <f ca="1">INDIRECT(ADDRESS(13,22+COLUMNS($AC64:AD64),,,ROWS(AD$4:AD64)))</f>
        <v>0</v>
      </c>
      <c r="AE64" s="108">
        <f ca="1">INDIRECT(ADDRESS(13,22+COLUMNS($AC64:AE64),,,ROWS(AE$4:AE64)))</f>
        <v>0</v>
      </c>
      <c r="AF64" s="29" t="str">
        <f t="shared" ca="1" si="9"/>
        <v/>
      </c>
      <c r="AG64" s="29" t="str">
        <f t="shared" ca="1" si="10"/>
        <v/>
      </c>
      <c r="AH64" s="29" t="str">
        <f t="shared" ca="1" si="11"/>
        <v/>
      </c>
      <c r="AI64" s="29" t="str">
        <f t="shared" ca="1" si="12"/>
        <v/>
      </c>
      <c r="AJ64" s="29" t="str">
        <f t="shared" ca="1" si="13"/>
        <v/>
      </c>
      <c r="AK64" s="29" t="str">
        <f t="shared" ca="1" si="14"/>
        <v/>
      </c>
      <c r="AL64" s="29" t="str">
        <f t="shared" ca="1" si="15"/>
        <v/>
      </c>
      <c r="AM64" s="29" t="str">
        <f t="shared" ca="1" si="16"/>
        <v/>
      </c>
      <c r="AN64" s="29" t="str">
        <f t="shared" ca="1" si="17"/>
        <v/>
      </c>
    </row>
    <row r="65" spans="1:40" ht="17" customHeight="1">
      <c r="A65" s="44" t="str">
        <f>ROWS($A$4:$A65)&amp;"."</f>
        <v>62.</v>
      </c>
      <c r="B65" s="45" t="str">
        <f ca="1">INDIRECT(ADDRESS(1,1,,,ROWS($B$4:$B65)))</f>
        <v>CHRIS WALTON</v>
      </c>
      <c r="C65" s="46">
        <f ca="1">INDIRECT(ADDRESS(5,22+COLUMNS($C65:C65),,,ROWS(C$4:C65)))</f>
        <v>13</v>
      </c>
      <c r="D65" s="46">
        <f ca="1">INDIRECT(ADDRESS(5,22+COLUMNS($C65:D65),,,ROWS(D$4:D65)))</f>
        <v>12</v>
      </c>
      <c r="E65" s="46">
        <f ca="1">INDIRECT(ADDRESS(5,22+COLUMNS($C65:E65),,,ROWS(E$4:E65)))</f>
        <v>2</v>
      </c>
      <c r="F65" s="47">
        <f ca="1">INDIRECT(ADDRESS(5,22+COLUMNS($C65:F65),,,ROWS(F$4:F65)))</f>
        <v>145</v>
      </c>
      <c r="G65" s="46" t="str">
        <f ca="1">INDIRECT(ADDRESS(5,22+COLUMNS($C65:G65),,,ROWS(G$4:G65)))</f>
        <v>39(0)</v>
      </c>
      <c r="H65" s="56">
        <f ca="1">INDIRECT(ADDRESS(5,22+COLUMNS($C65:H65)+1,,,ROWS(H$4:H65)))</f>
        <v>14.5</v>
      </c>
      <c r="I65" s="48" t="str">
        <f ca="1">INDIRECT(ADDRESS(5,22+COLUMNS($C65:I65)+2,,,ROWS(I$4:I65)))</f>
        <v>-</v>
      </c>
      <c r="J65" s="46">
        <f ca="1">INDIRECT(ADDRESS(5,22+COLUMNS($C65:J65)+2,,,ROWS(J$4:J65)))</f>
        <v>0</v>
      </c>
      <c r="K65" s="46">
        <f ca="1">INDIRECT(ADDRESS(5,22+COLUMNS($C65:K65)+2,,,ROWS(K$4:K65)))</f>
        <v>0</v>
      </c>
      <c r="L65" s="46">
        <f ca="1">INDIRECT(ADDRESS(5,22+COLUMNS($C65:L65)+2,,,ROWS(L$4:L65)))</f>
        <v>0</v>
      </c>
      <c r="M65" s="46">
        <f ca="1">INDIRECT(ADDRESS(5,22+COLUMNS($C65:M65)+2,,,ROWS(M$4:M65)))</f>
        <v>0</v>
      </c>
      <c r="N65" s="108">
        <f ca="1">INDIRECT(ADDRESS(33,27,,,ROWS(N$4:N65)))</f>
        <v>1</v>
      </c>
      <c r="O65" s="108">
        <f ca="1">INDIRECT(ADDRESS(33,28,,,ROWS(N$4:N65)))</f>
        <v>0</v>
      </c>
      <c r="P65" s="36"/>
      <c r="Q65" s="49">
        <f ca="1">INDIRECT(ADDRESS(9,22+COLUMNS($Q65:Q65),,,ROWS(Q$4:Q65)))</f>
        <v>88.5</v>
      </c>
      <c r="R65" s="50">
        <f ca="1">INDIRECT(ADDRESS(9,22+COLUMNS($Q65:R65),,,ROWS(R$4:R65)))</f>
        <v>5</v>
      </c>
      <c r="S65" s="50">
        <f ca="1">INDIRECT(ADDRESS(9,22+COLUMNS($Q65:S65),,,ROWS(S$4:S65)))</f>
        <v>386</v>
      </c>
      <c r="T65" s="47">
        <f ca="1">INDIRECT(ADDRESS(9,22+COLUMNS($Q65:T65),,,ROWS(T$4:T65)))</f>
        <v>20</v>
      </c>
      <c r="U65" s="49" t="str">
        <f ca="1">INDIRECT(ADDRESS(9,22+COLUMNS($Q65:U65),,,ROWS(U$4:U65)))</f>
        <v>5/17(10)</v>
      </c>
      <c r="V65" s="56">
        <f ca="1">INDIRECT(ADDRESS(9,22+COLUMNS($Q65:V65)+1,,,ROWS(V$4:V65)))</f>
        <v>19.3</v>
      </c>
      <c r="W65" s="51">
        <f ca="1">INDIRECT(ADDRESS(9,22+COLUMNS($Q65:W65)+2,,,ROWS(W$4:W65)))</f>
        <v>26.65</v>
      </c>
      <c r="X65" s="48">
        <f ca="1">INDIRECT(ADDRESS(9,22+COLUMNS($Q65:X65)+2,,,ROWS(X$4:X65)))</f>
        <v>4.3499999999999996</v>
      </c>
      <c r="Y65" s="46">
        <f ca="1">INDIRECT(ADDRESS(9,22+COLUMNS($Q65:Y65)+2,,,ROWS(Y$4:Y65)))</f>
        <v>1</v>
      </c>
      <c r="Z65" s="49">
        <f ca="1">INDIRECT(ADDRESS(34,27,,,ROWS(Z$4:Z65)))</f>
        <v>0</v>
      </c>
      <c r="AA65" s="49">
        <f ca="1">INDIRECT(ADDRESS(34,28,,,ROWS(Z$4:Z65)))</f>
        <v>0</v>
      </c>
      <c r="AB65" s="36"/>
      <c r="AC65" s="108">
        <f ca="1">INDIRECT(ADDRESS(13,22+COLUMNS($AC65:AC65),,,ROWS(AC$4:AC65)))</f>
        <v>0</v>
      </c>
      <c r="AD65" s="108">
        <f ca="1">INDIRECT(ADDRESS(13,22+COLUMNS($AC65:AD65),,,ROWS(AD$4:AD65)))</f>
        <v>0</v>
      </c>
      <c r="AE65" s="108">
        <f ca="1">INDIRECT(ADDRESS(13,22+COLUMNS($AC65:AE65),,,ROWS(AE$4:AE65)))</f>
        <v>0</v>
      </c>
      <c r="AF65" s="29">
        <f t="shared" ca="1" si="9"/>
        <v>17.649999999999999</v>
      </c>
      <c r="AG65" s="29">
        <f t="shared" ca="1" si="10"/>
        <v>28.65</v>
      </c>
      <c r="AH65" s="29" t="str">
        <f t="shared" ca="1" si="11"/>
        <v/>
      </c>
      <c r="AI65" s="29">
        <f t="shared" ca="1" si="12"/>
        <v>0</v>
      </c>
      <c r="AJ65" s="29" t="str">
        <f t="shared" ca="1" si="13"/>
        <v/>
      </c>
      <c r="AK65" s="29">
        <f t="shared" ca="1" si="14"/>
        <v>4.6500000000000004</v>
      </c>
      <c r="AL65" s="29">
        <f t="shared" ca="1" si="15"/>
        <v>15.65</v>
      </c>
      <c r="AM65" s="29">
        <f t="shared" ca="1" si="16"/>
        <v>25.65</v>
      </c>
      <c r="AN65" s="29">
        <f t="shared" ca="1" si="17"/>
        <v>2.65</v>
      </c>
    </row>
    <row r="66" spans="1:40" ht="17" customHeight="1">
      <c r="A66" s="44" t="str">
        <f>ROWS($A$4:$A66)&amp;"."</f>
        <v>63.</v>
      </c>
      <c r="B66" s="45" t="str">
        <f ca="1">INDIRECT(ADDRESS(1,1,,,ROWS($B$4:$B66)))</f>
        <v>JOSH WALKER</v>
      </c>
      <c r="C66" s="46">
        <f ca="1">INDIRECT(ADDRESS(5,22+COLUMNS($C66:C66),,,ROWS(C$4:C66)))</f>
        <v>24</v>
      </c>
      <c r="D66" s="46">
        <f ca="1">INDIRECT(ADDRESS(5,22+COLUMNS($C66:D66),,,ROWS(D$4:D66)))</f>
        <v>12</v>
      </c>
      <c r="E66" s="46">
        <f ca="1">INDIRECT(ADDRESS(5,22+COLUMNS($C66:E66),,,ROWS(E$4:E66)))</f>
        <v>3</v>
      </c>
      <c r="F66" s="47">
        <f ca="1">INDIRECT(ADDRESS(5,22+COLUMNS($C66:F66),,,ROWS(F$4:F66)))</f>
        <v>155</v>
      </c>
      <c r="G66" s="46" t="str">
        <f ca="1">INDIRECT(ADDRESS(5,22+COLUMNS($C66:G66),,,ROWS(G$4:G66)))</f>
        <v>36(0)</v>
      </c>
      <c r="H66" s="56">
        <f ca="1">INDIRECT(ADDRESS(5,22+COLUMNS($C66:H66)+1,,,ROWS(H$4:H66)))</f>
        <v>17.222222222222221</v>
      </c>
      <c r="I66" s="48" t="str">
        <f ca="1">INDIRECT(ADDRESS(5,22+COLUMNS($C66:I66)+2,,,ROWS(I$4:I66)))</f>
        <v>-</v>
      </c>
      <c r="J66" s="46">
        <f ca="1">INDIRECT(ADDRESS(5,22+COLUMNS($C66:J66)+2,,,ROWS(J$4:J66)))</f>
        <v>0</v>
      </c>
      <c r="K66" s="46">
        <f ca="1">INDIRECT(ADDRESS(5,22+COLUMNS($C66:K66)+2,,,ROWS(K$4:K66)))</f>
        <v>0</v>
      </c>
      <c r="L66" s="46">
        <f ca="1">INDIRECT(ADDRESS(5,22+COLUMNS($C66:L66)+2,,,ROWS(L$4:L66)))</f>
        <v>0</v>
      </c>
      <c r="M66" s="46">
        <f ca="1">INDIRECT(ADDRESS(5,22+COLUMNS($C66:M66)+2,,,ROWS(M$4:M66)))</f>
        <v>0</v>
      </c>
      <c r="N66" s="108">
        <f ca="1">INDIRECT(ADDRESS(33,27,,,ROWS(N$4:N66)))</f>
        <v>1</v>
      </c>
      <c r="O66" s="108">
        <f ca="1">INDIRECT(ADDRESS(33,28,,,ROWS(N$4:N66)))</f>
        <v>0</v>
      </c>
      <c r="P66" s="36"/>
      <c r="Q66" s="49">
        <f ca="1">INDIRECT(ADDRESS(9,22+COLUMNS($Q66:Q66),,,ROWS(Q$4:Q66)))</f>
        <v>86</v>
      </c>
      <c r="R66" s="50">
        <f ca="1">INDIRECT(ADDRESS(9,22+COLUMNS($Q66:R66),,,ROWS(R$4:R66)))</f>
        <v>4</v>
      </c>
      <c r="S66" s="50">
        <f ca="1">INDIRECT(ADDRESS(9,22+COLUMNS($Q66:S66),,,ROWS(S$4:S66)))</f>
        <v>474</v>
      </c>
      <c r="T66" s="47">
        <f ca="1">INDIRECT(ADDRESS(9,22+COLUMNS($Q66:T66),,,ROWS(T$4:T66)))</f>
        <v>18</v>
      </c>
      <c r="U66" s="49" t="str">
        <f ca="1">INDIRECT(ADDRESS(9,22+COLUMNS($Q66:U66),,,ROWS(U$4:U66)))</f>
        <v>3/22(5)</v>
      </c>
      <c r="V66" s="56">
        <f ca="1">INDIRECT(ADDRESS(9,22+COLUMNS($Q66:V66)+1,,,ROWS(V$4:V66)))</f>
        <v>26.333333333333332</v>
      </c>
      <c r="W66" s="51">
        <f ca="1">INDIRECT(ADDRESS(9,22+COLUMNS($Q66:W66)+2,,,ROWS(W$4:W66)))</f>
        <v>28.67</v>
      </c>
      <c r="X66" s="48">
        <f ca="1">INDIRECT(ADDRESS(9,22+COLUMNS($Q66:X66)+2,,,ROWS(X$4:X66)))</f>
        <v>5.51</v>
      </c>
      <c r="Y66" s="46">
        <f ca="1">INDIRECT(ADDRESS(9,22+COLUMNS($Q66:Y66)+2,,,ROWS(Y$4:Y66)))</f>
        <v>0</v>
      </c>
      <c r="Z66" s="49">
        <f ca="1">INDIRECT(ADDRESS(34,27,,,ROWS(Z$4:Z66)))</f>
        <v>0</v>
      </c>
      <c r="AA66" s="49">
        <f ca="1">INDIRECT(ADDRESS(34,28,,,ROWS(Z$4:Z66)))</f>
        <v>0</v>
      </c>
      <c r="AB66" s="36"/>
      <c r="AC66" s="108">
        <f ca="1">INDIRECT(ADDRESS(13,22+COLUMNS($AC66:AC66),,,ROWS(AC$4:AC66)))</f>
        <v>0</v>
      </c>
      <c r="AD66" s="108">
        <f ca="1">INDIRECT(ADDRESS(13,22+COLUMNS($AC66:AD66),,,ROWS(AD$4:AD66)))</f>
        <v>0</v>
      </c>
      <c r="AE66" s="108">
        <f ca="1">INDIRECT(ADDRESS(13,22+COLUMNS($AC66:AE66),,,ROWS(AE$4:AE66)))</f>
        <v>0</v>
      </c>
      <c r="AF66" s="29">
        <f t="shared" ca="1" si="9"/>
        <v>15.66</v>
      </c>
      <c r="AG66" s="29">
        <f t="shared" ca="1" si="10"/>
        <v>26.66</v>
      </c>
      <c r="AH66" s="29" t="str">
        <f t="shared" ca="1" si="11"/>
        <v/>
      </c>
      <c r="AI66" s="29">
        <f t="shared" ca="1" si="12"/>
        <v>0</v>
      </c>
      <c r="AJ66" s="29" t="str">
        <f t="shared" ca="1" si="13"/>
        <v/>
      </c>
      <c r="AK66" s="29">
        <f t="shared" ca="1" si="14"/>
        <v>6.66</v>
      </c>
      <c r="AL66" s="29">
        <f t="shared" ca="1" si="15"/>
        <v>27.66</v>
      </c>
      <c r="AM66" s="29">
        <f t="shared" ca="1" si="16"/>
        <v>27.66</v>
      </c>
      <c r="AN66" s="29">
        <f t="shared" ca="1" si="17"/>
        <v>18.66</v>
      </c>
    </row>
    <row r="67" spans="1:40" ht="17" customHeight="1">
      <c r="A67" s="44" t="str">
        <f>ROWS($A$4:$A67)&amp;"."</f>
        <v>64.</v>
      </c>
      <c r="B67" s="45" t="str">
        <f ca="1">INDIRECT(ADDRESS(1,1,,,ROWS($B$4:$B67)))</f>
        <v>DANNY YOUNG</v>
      </c>
      <c r="C67" s="46">
        <f ca="1">INDIRECT(ADDRESS(5,22+COLUMNS($C67:C67),,,ROWS(C$4:C67)))</f>
        <v>6</v>
      </c>
      <c r="D67" s="46">
        <f ca="1">INDIRECT(ADDRESS(5,22+COLUMNS($C67:D67),,,ROWS(D$4:D67)))</f>
        <v>4</v>
      </c>
      <c r="E67" s="46">
        <f ca="1">INDIRECT(ADDRESS(5,22+COLUMNS($C67:E67),,,ROWS(E$4:E67)))</f>
        <v>0</v>
      </c>
      <c r="F67" s="47">
        <f ca="1">INDIRECT(ADDRESS(5,22+COLUMNS($C67:F67),,,ROWS(F$4:F67)))</f>
        <v>39</v>
      </c>
      <c r="G67" s="46" t="str">
        <f ca="1">INDIRECT(ADDRESS(5,22+COLUMNS($C67:G67),,,ROWS(G$4:G67)))</f>
        <v>17(0)</v>
      </c>
      <c r="H67" s="56">
        <f ca="1">INDIRECT(ADDRESS(5,22+COLUMNS($C67:H67)+1,,,ROWS(H$4:H67)))</f>
        <v>9.75</v>
      </c>
      <c r="I67" s="48" t="str">
        <f ca="1">INDIRECT(ADDRESS(5,22+COLUMNS($C67:I67)+2,,,ROWS(I$4:I67)))</f>
        <v>-</v>
      </c>
      <c r="J67" s="46">
        <f ca="1">INDIRECT(ADDRESS(5,22+COLUMNS($C67:J67)+2,,,ROWS(J$4:J67)))</f>
        <v>0</v>
      </c>
      <c r="K67" s="46">
        <f ca="1">INDIRECT(ADDRESS(5,22+COLUMNS($C67:K67)+2,,,ROWS(K$4:K67)))</f>
        <v>0</v>
      </c>
      <c r="L67" s="46">
        <f ca="1">INDIRECT(ADDRESS(5,22+COLUMNS($C67:L67)+2,,,ROWS(L$4:L67)))</f>
        <v>0</v>
      </c>
      <c r="M67" s="46">
        <f ca="1">INDIRECT(ADDRESS(5,22+COLUMNS($C67:M67)+2,,,ROWS(M$4:M67)))</f>
        <v>0</v>
      </c>
      <c r="N67" s="108">
        <f ca="1">INDIRECT(ADDRESS(33,27,,,ROWS(N$4:N67)))</f>
        <v>0</v>
      </c>
      <c r="O67" s="108">
        <f ca="1">INDIRECT(ADDRESS(33,28,,,ROWS(N$4:N67)))</f>
        <v>0</v>
      </c>
      <c r="P67" s="36"/>
      <c r="Q67" s="49" t="str">
        <f ca="1">INDIRECT(ADDRESS(9,22+COLUMNS($Q67:Q67),,,ROWS(Q$4:Q67)))</f>
        <v>-</v>
      </c>
      <c r="R67" s="50" t="str">
        <f ca="1">INDIRECT(ADDRESS(9,22+COLUMNS($Q67:R67),,,ROWS(R$4:R67)))</f>
        <v>-</v>
      </c>
      <c r="S67" s="50" t="str">
        <f ca="1">INDIRECT(ADDRESS(9,22+COLUMNS($Q67:S67),,,ROWS(S$4:S67)))</f>
        <v>-</v>
      </c>
      <c r="T67" s="47" t="str">
        <f ca="1">INDIRECT(ADDRESS(9,22+COLUMNS($Q67:T67),,,ROWS(T$4:T67)))</f>
        <v>-</v>
      </c>
      <c r="U67" s="49" t="str">
        <f ca="1">INDIRECT(ADDRESS(9,22+COLUMNS($Q67:U67),,,ROWS(U$4:U67)))</f>
        <v>-</v>
      </c>
      <c r="V67" s="56" t="str">
        <f ca="1">INDIRECT(ADDRESS(9,22+COLUMNS($Q67:V67)+1,,,ROWS(V$4:V67)))</f>
        <v>-</v>
      </c>
      <c r="W67" s="51" t="str">
        <f ca="1">INDIRECT(ADDRESS(9,22+COLUMNS($Q67:W67)+2,,,ROWS(W$4:W67)))</f>
        <v>-</v>
      </c>
      <c r="X67" s="48" t="str">
        <f ca="1">INDIRECT(ADDRESS(9,22+COLUMNS($Q67:X67)+2,,,ROWS(X$4:X67)))</f>
        <v>-</v>
      </c>
      <c r="Y67" s="46">
        <f ca="1">INDIRECT(ADDRESS(9,22+COLUMNS($Q67:Y67)+2,,,ROWS(Y$4:Y67)))</f>
        <v>0</v>
      </c>
      <c r="Z67" s="49">
        <f ca="1">INDIRECT(ADDRESS(34,27,,,ROWS(Z$4:Z67)))</f>
        <v>0</v>
      </c>
      <c r="AA67" s="49">
        <f ca="1">INDIRECT(ADDRESS(34,28,,,ROWS(Z$4:Z67)))</f>
        <v>0</v>
      </c>
      <c r="AB67" s="36"/>
      <c r="AC67" s="108">
        <f ca="1">INDIRECT(ADDRESS(13,22+COLUMNS($AC67:AC67),,,ROWS(AC$4:AC67)))</f>
        <v>0</v>
      </c>
      <c r="AD67" s="108">
        <f ca="1">INDIRECT(ADDRESS(13,22+COLUMNS($AC67:AD67),,,ROWS(AD$4:AD67)))</f>
        <v>0</v>
      </c>
      <c r="AE67" s="108">
        <f ca="1">INDIRECT(ADDRESS(13,22+COLUMNS($AC67:AE67),,,ROWS(AE$4:AE67)))</f>
        <v>0</v>
      </c>
      <c r="AF67" s="29">
        <f t="shared" ca="1" si="9"/>
        <v>44.67</v>
      </c>
      <c r="AG67" s="29">
        <f t="shared" ca="1" si="10"/>
        <v>37.67</v>
      </c>
      <c r="AH67" s="29" t="str">
        <f t="shared" ca="1" si="11"/>
        <v/>
      </c>
      <c r="AI67" s="29">
        <f t="shared" ca="1" si="12"/>
        <v>0</v>
      </c>
      <c r="AJ67" s="29" t="str">
        <f t="shared" ca="1" si="13"/>
        <v/>
      </c>
      <c r="AK67" s="29" t="str">
        <f t="shared" ca="1" si="14"/>
        <v/>
      </c>
      <c r="AL67" s="29" t="str">
        <f t="shared" ca="1" si="15"/>
        <v/>
      </c>
      <c r="AM67" s="29" t="str">
        <f t="shared" ca="1" si="16"/>
        <v/>
      </c>
      <c r="AN67" s="29" t="str">
        <f t="shared" ca="1" si="17"/>
        <v/>
      </c>
    </row>
    <row r="68" spans="1:40" ht="17" customHeight="1">
      <c r="A68" s="44" t="str">
        <f>ROWS($A$4:$A68)&amp;"."</f>
        <v>65.</v>
      </c>
      <c r="B68" s="45">
        <f ca="1">INDIRECT(ADDRESS(1,1,,,ROWS($B$4:$B68)))</f>
        <v>0</v>
      </c>
      <c r="C68" s="46">
        <f ca="1">INDIRECT(ADDRESS(5,22+COLUMNS($C68:C68),,,ROWS(C$4:C68)))</f>
        <v>0</v>
      </c>
      <c r="D68" s="46">
        <f ca="1">INDIRECT(ADDRESS(5,22+COLUMNS($C68:D68),,,ROWS(D$4:D68)))</f>
        <v>0</v>
      </c>
      <c r="E68" s="46">
        <f ca="1">INDIRECT(ADDRESS(5,22+COLUMNS($C68:E68),,,ROWS(E$4:E68)))</f>
        <v>0</v>
      </c>
      <c r="F68" s="47" t="str">
        <f ca="1">INDIRECT(ADDRESS(5,22+COLUMNS($C68:F68),,,ROWS(F$4:F68)))</f>
        <v>-</v>
      </c>
      <c r="G68" s="46">
        <f ca="1">INDIRECT(ADDRESS(5,22+COLUMNS($C68:G68),,,ROWS(G$4:G68)))</f>
        <v>0</v>
      </c>
      <c r="H68" s="56" t="str">
        <f ca="1">INDIRECT(ADDRESS(5,22+COLUMNS($C68:H68)+1,,,ROWS(H$4:H68)))</f>
        <v>-</v>
      </c>
      <c r="I68" s="48" t="str">
        <f ca="1">INDIRECT(ADDRESS(5,22+COLUMNS($C68:I68)+2,,,ROWS(I$4:I68)))</f>
        <v>-</v>
      </c>
      <c r="J68" s="46">
        <f ca="1">INDIRECT(ADDRESS(5,22+COLUMNS($C68:J68)+2,,,ROWS(J$4:J68)))</f>
        <v>0</v>
      </c>
      <c r="K68" s="46">
        <f ca="1">INDIRECT(ADDRESS(5,22+COLUMNS($C68:K68)+2,,,ROWS(K$4:K68)))</f>
        <v>0</v>
      </c>
      <c r="L68" s="46">
        <f ca="1">INDIRECT(ADDRESS(5,22+COLUMNS($C68:L68)+2,,,ROWS(L$4:L68)))</f>
        <v>0</v>
      </c>
      <c r="M68" s="46">
        <f ca="1">INDIRECT(ADDRESS(5,22+COLUMNS($C68:M68)+2,,,ROWS(M$4:M68)))</f>
        <v>0</v>
      </c>
      <c r="N68" s="108">
        <f ca="1">INDIRECT(ADDRESS(33,27,,,ROWS(N$4:N68)))</f>
        <v>0</v>
      </c>
      <c r="O68" s="108">
        <f ca="1">INDIRECT(ADDRESS(33,28,,,ROWS(N$4:N68)))</f>
        <v>0</v>
      </c>
      <c r="P68" s="36"/>
      <c r="Q68" s="49" t="str">
        <f ca="1">INDIRECT(ADDRESS(9,22+COLUMNS($Q68:Q68),,,ROWS(Q$4:Q68)))</f>
        <v>-</v>
      </c>
      <c r="R68" s="50" t="str">
        <f ca="1">INDIRECT(ADDRESS(9,22+COLUMNS($Q68:R68),,,ROWS(R$4:R68)))</f>
        <v>-</v>
      </c>
      <c r="S68" s="50" t="str">
        <f ca="1">INDIRECT(ADDRESS(9,22+COLUMNS($Q68:S68),,,ROWS(S$4:S68)))</f>
        <v>-</v>
      </c>
      <c r="T68" s="47" t="str">
        <f ca="1">INDIRECT(ADDRESS(9,22+COLUMNS($Q68:T68),,,ROWS(T$4:T68)))</f>
        <v>-</v>
      </c>
      <c r="U68" s="49" t="str">
        <f ca="1">INDIRECT(ADDRESS(9,22+COLUMNS($Q68:U68),,,ROWS(U$4:U68)))</f>
        <v>-</v>
      </c>
      <c r="V68" s="56" t="str">
        <f ca="1">INDIRECT(ADDRESS(9,22+COLUMNS($Q68:V68)+1,,,ROWS(V$4:V68)))</f>
        <v>-</v>
      </c>
      <c r="W68" s="51" t="str">
        <f ca="1">INDIRECT(ADDRESS(9,22+COLUMNS($Q68:W68)+2,,,ROWS(W$4:W68)))</f>
        <v>-</v>
      </c>
      <c r="X68" s="48" t="str">
        <f ca="1">INDIRECT(ADDRESS(9,22+COLUMNS($Q68:X68)+2,,,ROWS(X$4:X68)))</f>
        <v>-</v>
      </c>
      <c r="Y68" s="46">
        <f ca="1">INDIRECT(ADDRESS(9,22+COLUMNS($Q68:Y68)+2,,,ROWS(Y$4:Y68)))</f>
        <v>0</v>
      </c>
      <c r="Z68" s="49">
        <f ca="1">INDIRECT(ADDRESS(34,27,,,ROWS(Z$4:Z68)))</f>
        <v>0</v>
      </c>
      <c r="AA68" s="49">
        <f ca="1">INDIRECT(ADDRESS(34,28,,,ROWS(Z$4:Z68)))</f>
        <v>0</v>
      </c>
      <c r="AB68" s="36"/>
      <c r="AC68" s="108">
        <f ca="1">INDIRECT(ADDRESS(13,22+COLUMNS($AC68:AC68),,,ROWS(AC$4:AC68)))</f>
        <v>0</v>
      </c>
      <c r="AD68" s="108">
        <f ca="1">INDIRECT(ADDRESS(13,22+COLUMNS($AC68:AD68),,,ROWS(AD$4:AD68)))</f>
        <v>0</v>
      </c>
      <c r="AE68" s="108">
        <f ca="1">INDIRECT(ADDRESS(13,22+COLUMNS($AC68:AE68),,,ROWS(AE$4:AE68)))</f>
        <v>0</v>
      </c>
      <c r="AF68" s="29" t="str">
        <f t="shared" ref="AF68:AF73" ca="1" si="18">IF(ISERROR(1/$F68),"",RANK($F68,$F$4:$F$73,0)+ROW()/100)</f>
        <v/>
      </c>
      <c r="AG68" s="29" t="str">
        <f t="shared" ref="AG68:AG73" ca="1" si="19">IF(ISERROR(1/$H68),"",RANK($H68,$H$4:$H$73,0)+ROW()/100)</f>
        <v/>
      </c>
      <c r="AH68" s="29" t="str">
        <f t="shared" ref="AH68:AH73" ca="1" si="20">IF(ISERROR(1/$I68),"",RANK($I68,$I$4:$I$73,0)+ROW()/100)</f>
        <v/>
      </c>
      <c r="AI68" s="29" t="str">
        <f t="shared" ref="AI68:AI73" ca="1" si="21">IF(F68="-","",IF(F68=0,"",SUM($J68*4,$K68*6)/F68))</f>
        <v/>
      </c>
      <c r="AJ68" s="29" t="str">
        <f t="shared" ref="AJ68:AJ73" ca="1" si="22">IF(ISERROR(1/$AI68),"",RANK($AI68,$AI$4:$AI$73,0)+ROW()/100)</f>
        <v/>
      </c>
      <c r="AK68" s="29" t="str">
        <f t="shared" ref="AK68:AK73" ca="1" si="23">IF(ISERROR(1/$T68),"",RANK($T68,$T$4:$T$73,0)+ROW()/100)</f>
        <v/>
      </c>
      <c r="AL68" s="29" t="str">
        <f t="shared" ref="AL68:AL73" ca="1" si="24">IF($V68=0,RANK($V68,$V$4:$V$73,1)+ROW()/100,IF(ISERROR(1/$V68),"",RANK($V68,$V$4:$V$73,1)+ROW()/100))</f>
        <v/>
      </c>
      <c r="AM68" s="29" t="str">
        <f t="shared" ref="AM68:AM73" ca="1" si="25">IF(ISERROR(1/$W68),"",RANK($W68,$W$4:$W$73,1)+ROW()/100)</f>
        <v/>
      </c>
      <c r="AN68" s="29" t="str">
        <f t="shared" ref="AN68:AN73" ca="1" si="26">IF($X68=0,RANK($X68,$X$4:$X$73,1)+ROW()/100,IF(ISERROR(1/$X68),"",RANK($X68,$X$4:$X$73,1)+ROW()/100))</f>
        <v/>
      </c>
    </row>
    <row r="69" spans="1:40" ht="17" customHeight="1">
      <c r="A69" s="44" t="str">
        <f>ROWS($A$4:$A69)&amp;"."</f>
        <v>66.</v>
      </c>
      <c r="B69" s="45">
        <f ca="1">INDIRECT(ADDRESS(1,1,,,ROWS($B$4:$B69)))</f>
        <v>0</v>
      </c>
      <c r="C69" s="46">
        <f ca="1">INDIRECT(ADDRESS(5,22+COLUMNS($C69:C69),,,ROWS(C$4:C69)))</f>
        <v>0</v>
      </c>
      <c r="D69" s="46">
        <f ca="1">INDIRECT(ADDRESS(5,22+COLUMNS($C69:D69),,,ROWS(D$4:D69)))</f>
        <v>0</v>
      </c>
      <c r="E69" s="46">
        <f ca="1">INDIRECT(ADDRESS(5,22+COLUMNS($C69:E69),,,ROWS(E$4:E69)))</f>
        <v>0</v>
      </c>
      <c r="F69" s="47" t="str">
        <f ca="1">INDIRECT(ADDRESS(5,22+COLUMNS($C69:F69),,,ROWS(F$4:F69)))</f>
        <v>-</v>
      </c>
      <c r="G69" s="46">
        <f ca="1">INDIRECT(ADDRESS(5,22+COLUMNS($C69:G69),,,ROWS(G$4:G69)))</f>
        <v>0</v>
      </c>
      <c r="H69" s="56" t="str">
        <f ca="1">INDIRECT(ADDRESS(5,22+COLUMNS($C69:H69)+1,,,ROWS(H$4:H69)))</f>
        <v>-</v>
      </c>
      <c r="I69" s="48" t="str">
        <f ca="1">INDIRECT(ADDRESS(5,22+COLUMNS($C69:I69)+2,,,ROWS(I$4:I69)))</f>
        <v>-</v>
      </c>
      <c r="J69" s="46">
        <f ca="1">INDIRECT(ADDRESS(5,22+COLUMNS($C69:J69)+2,,,ROWS(J$4:J69)))</f>
        <v>0</v>
      </c>
      <c r="K69" s="46">
        <f ca="1">INDIRECT(ADDRESS(5,22+COLUMNS($C69:K69)+2,,,ROWS(K$4:K69)))</f>
        <v>0</v>
      </c>
      <c r="L69" s="46">
        <f ca="1">INDIRECT(ADDRESS(5,22+COLUMNS($C69:L69)+2,,,ROWS(L$4:L69)))</f>
        <v>0</v>
      </c>
      <c r="M69" s="46">
        <f ca="1">INDIRECT(ADDRESS(5,22+COLUMNS($C69:M69)+2,,,ROWS(M$4:M69)))</f>
        <v>0</v>
      </c>
      <c r="N69" s="108">
        <f ca="1">INDIRECT(ADDRESS(33,27,,,ROWS(N$4:N69)))</f>
        <v>0</v>
      </c>
      <c r="O69" s="108">
        <f ca="1">INDIRECT(ADDRESS(33,28,,,ROWS(N$4:N69)))</f>
        <v>0</v>
      </c>
      <c r="P69" s="36"/>
      <c r="Q69" s="49" t="str">
        <f ca="1">INDIRECT(ADDRESS(9,22+COLUMNS($Q69:Q69),,,ROWS(Q$4:Q69)))</f>
        <v>-</v>
      </c>
      <c r="R69" s="50" t="str">
        <f ca="1">INDIRECT(ADDRESS(9,22+COLUMNS($Q69:R69),,,ROWS(R$4:R69)))</f>
        <v>-</v>
      </c>
      <c r="S69" s="50" t="str">
        <f ca="1">INDIRECT(ADDRESS(9,22+COLUMNS($Q69:S69),,,ROWS(S$4:S69)))</f>
        <v>-</v>
      </c>
      <c r="T69" s="47" t="str">
        <f ca="1">INDIRECT(ADDRESS(9,22+COLUMNS($Q69:T69),,,ROWS(T$4:T69)))</f>
        <v>-</v>
      </c>
      <c r="U69" s="49" t="str">
        <f ca="1">INDIRECT(ADDRESS(9,22+COLUMNS($Q69:U69),,,ROWS(U$4:U69)))</f>
        <v>-</v>
      </c>
      <c r="V69" s="56" t="str">
        <f ca="1">INDIRECT(ADDRESS(9,22+COLUMNS($Q69:V69)+1,,,ROWS(V$4:V69)))</f>
        <v>-</v>
      </c>
      <c r="W69" s="51" t="str">
        <f ca="1">INDIRECT(ADDRESS(9,22+COLUMNS($Q69:W69)+2,,,ROWS(W$4:W69)))</f>
        <v>-</v>
      </c>
      <c r="X69" s="48" t="str">
        <f ca="1">INDIRECT(ADDRESS(9,22+COLUMNS($Q69:X69)+2,,,ROWS(X$4:X69)))</f>
        <v>-</v>
      </c>
      <c r="Y69" s="46">
        <f ca="1">INDIRECT(ADDRESS(9,22+COLUMNS($Q69:Y69)+2,,,ROWS(Y$4:Y69)))</f>
        <v>0</v>
      </c>
      <c r="Z69" s="49">
        <f ca="1">INDIRECT(ADDRESS(34,27,,,ROWS(Z$4:Z69)))</f>
        <v>0</v>
      </c>
      <c r="AA69" s="49">
        <f ca="1">INDIRECT(ADDRESS(34,28,,,ROWS(Z$4:Z69)))</f>
        <v>0</v>
      </c>
      <c r="AB69" s="36"/>
      <c r="AC69" s="108">
        <f ca="1">INDIRECT(ADDRESS(13,22+COLUMNS($AC69:AC69),,,ROWS(AC$4:AC69)))</f>
        <v>0</v>
      </c>
      <c r="AD69" s="108">
        <f ca="1">INDIRECT(ADDRESS(13,22+COLUMNS($AC69:AD69),,,ROWS(AD$4:AD69)))</f>
        <v>0</v>
      </c>
      <c r="AE69" s="108">
        <f ca="1">INDIRECT(ADDRESS(13,22+COLUMNS($AC69:AE69),,,ROWS(AE$4:AE69)))</f>
        <v>0</v>
      </c>
      <c r="AF69" s="29" t="str">
        <f t="shared" ca="1" si="18"/>
        <v/>
      </c>
      <c r="AG69" s="29" t="str">
        <f t="shared" ca="1" si="19"/>
        <v/>
      </c>
      <c r="AH69" s="29" t="str">
        <f t="shared" ca="1" si="20"/>
        <v/>
      </c>
      <c r="AI69" s="29" t="str">
        <f t="shared" ca="1" si="21"/>
        <v/>
      </c>
      <c r="AJ69" s="29" t="str">
        <f t="shared" ca="1" si="22"/>
        <v/>
      </c>
      <c r="AK69" s="29" t="str">
        <f t="shared" ca="1" si="23"/>
        <v/>
      </c>
      <c r="AL69" s="29" t="str">
        <f t="shared" ca="1" si="24"/>
        <v/>
      </c>
      <c r="AM69" s="29" t="str">
        <f t="shared" ca="1" si="25"/>
        <v/>
      </c>
      <c r="AN69" s="29" t="str">
        <f t="shared" ca="1" si="26"/>
        <v/>
      </c>
    </row>
    <row r="70" spans="1:40" ht="17" customHeight="1">
      <c r="A70" s="44" t="str">
        <f>ROWS($A$4:$A70)&amp;"."</f>
        <v>67.</v>
      </c>
      <c r="B70" s="45">
        <f ca="1">INDIRECT(ADDRESS(1,1,,,ROWS($B$4:$B70)))</f>
        <v>0</v>
      </c>
      <c r="C70" s="46">
        <f ca="1">INDIRECT(ADDRESS(5,22+COLUMNS($C70:C70),,,ROWS(C$4:C70)))</f>
        <v>0</v>
      </c>
      <c r="D70" s="46">
        <f ca="1">INDIRECT(ADDRESS(5,22+COLUMNS($C70:D70),,,ROWS(D$4:D70)))</f>
        <v>0</v>
      </c>
      <c r="E70" s="46">
        <f ca="1">INDIRECT(ADDRESS(5,22+COLUMNS($C70:E70),,,ROWS(E$4:E70)))</f>
        <v>0</v>
      </c>
      <c r="F70" s="47" t="str">
        <f ca="1">INDIRECT(ADDRESS(5,22+COLUMNS($C70:F70),,,ROWS(F$4:F70)))</f>
        <v>-</v>
      </c>
      <c r="G70" s="46">
        <f ca="1">INDIRECT(ADDRESS(5,22+COLUMNS($C70:G70),,,ROWS(G$4:G70)))</f>
        <v>0</v>
      </c>
      <c r="H70" s="56" t="str">
        <f ca="1">INDIRECT(ADDRESS(5,22+COLUMNS($C70:H70)+1,,,ROWS(H$4:H70)))</f>
        <v>-</v>
      </c>
      <c r="I70" s="48" t="str">
        <f ca="1">INDIRECT(ADDRESS(5,22+COLUMNS($C70:I70)+2,,,ROWS(I$4:I70)))</f>
        <v>-</v>
      </c>
      <c r="J70" s="46">
        <f ca="1">INDIRECT(ADDRESS(5,22+COLUMNS($C70:J70)+2,,,ROWS(J$4:J70)))</f>
        <v>0</v>
      </c>
      <c r="K70" s="46">
        <f ca="1">INDIRECT(ADDRESS(5,22+COLUMNS($C70:K70)+2,,,ROWS(K$4:K70)))</f>
        <v>0</v>
      </c>
      <c r="L70" s="46">
        <f ca="1">INDIRECT(ADDRESS(5,22+COLUMNS($C70:L70)+2,,,ROWS(L$4:L70)))</f>
        <v>0</v>
      </c>
      <c r="M70" s="46">
        <f ca="1">INDIRECT(ADDRESS(5,22+COLUMNS($C70:M70)+2,,,ROWS(M$4:M70)))</f>
        <v>0</v>
      </c>
      <c r="N70" s="108">
        <f ca="1">INDIRECT(ADDRESS(33,27,,,ROWS(N$4:N70)))</f>
        <v>0</v>
      </c>
      <c r="O70" s="108">
        <f ca="1">INDIRECT(ADDRESS(33,28,,,ROWS(N$4:N70)))</f>
        <v>0</v>
      </c>
      <c r="P70" s="36"/>
      <c r="Q70" s="49" t="str">
        <f ca="1">INDIRECT(ADDRESS(9,22+COLUMNS($Q70:Q70),,,ROWS(Q$4:Q70)))</f>
        <v>-</v>
      </c>
      <c r="R70" s="50" t="str">
        <f ca="1">INDIRECT(ADDRESS(9,22+COLUMNS($Q70:R70),,,ROWS(R$4:R70)))</f>
        <v>-</v>
      </c>
      <c r="S70" s="50" t="str">
        <f ca="1">INDIRECT(ADDRESS(9,22+COLUMNS($Q70:S70),,,ROWS(S$4:S70)))</f>
        <v>-</v>
      </c>
      <c r="T70" s="47" t="str">
        <f ca="1">INDIRECT(ADDRESS(9,22+COLUMNS($Q70:T70),,,ROWS(T$4:T70)))</f>
        <v>-</v>
      </c>
      <c r="U70" s="49" t="str">
        <f ca="1">INDIRECT(ADDRESS(9,22+COLUMNS($Q70:U70),,,ROWS(U$4:U70)))</f>
        <v>-</v>
      </c>
      <c r="V70" s="56" t="str">
        <f ca="1">INDIRECT(ADDRESS(9,22+COLUMNS($Q70:V70)+1,,,ROWS(V$4:V70)))</f>
        <v>-</v>
      </c>
      <c r="W70" s="51" t="str">
        <f ca="1">INDIRECT(ADDRESS(9,22+COLUMNS($Q70:W70)+2,,,ROWS(W$4:W70)))</f>
        <v>-</v>
      </c>
      <c r="X70" s="48" t="str">
        <f ca="1">INDIRECT(ADDRESS(9,22+COLUMNS($Q70:X70)+2,,,ROWS(X$4:X70)))</f>
        <v>-</v>
      </c>
      <c r="Y70" s="46">
        <f ca="1">INDIRECT(ADDRESS(9,22+COLUMNS($Q70:Y70)+2,,,ROWS(Y$4:Y70)))</f>
        <v>0</v>
      </c>
      <c r="Z70" s="49">
        <f ca="1">INDIRECT(ADDRESS(34,27,,,ROWS(Z$4:Z70)))</f>
        <v>0</v>
      </c>
      <c r="AA70" s="49">
        <f ca="1">INDIRECT(ADDRESS(34,28,,,ROWS(Z$4:Z70)))</f>
        <v>0</v>
      </c>
      <c r="AB70" s="36"/>
      <c r="AC70" s="108">
        <f ca="1">INDIRECT(ADDRESS(13,22+COLUMNS($AC70:AC70),,,ROWS(AC$4:AC70)))</f>
        <v>0</v>
      </c>
      <c r="AD70" s="108">
        <f ca="1">INDIRECT(ADDRESS(13,22+COLUMNS($AC70:AD70),,,ROWS(AD$4:AD70)))</f>
        <v>0</v>
      </c>
      <c r="AE70" s="108">
        <f ca="1">INDIRECT(ADDRESS(13,22+COLUMNS($AC70:AE70),,,ROWS(AE$4:AE70)))</f>
        <v>0</v>
      </c>
      <c r="AF70" s="29" t="str">
        <f t="shared" ca="1" si="18"/>
        <v/>
      </c>
      <c r="AG70" s="29" t="str">
        <f t="shared" ca="1" si="19"/>
        <v/>
      </c>
      <c r="AH70" s="29" t="str">
        <f t="shared" ca="1" si="20"/>
        <v/>
      </c>
      <c r="AI70" s="29" t="str">
        <f t="shared" ca="1" si="21"/>
        <v/>
      </c>
      <c r="AJ70" s="29" t="str">
        <f t="shared" ca="1" si="22"/>
        <v/>
      </c>
      <c r="AK70" s="29" t="str">
        <f t="shared" ca="1" si="23"/>
        <v/>
      </c>
      <c r="AL70" s="29" t="str">
        <f t="shared" ca="1" si="24"/>
        <v/>
      </c>
      <c r="AM70" s="29" t="str">
        <f t="shared" ca="1" si="25"/>
        <v/>
      </c>
      <c r="AN70" s="29" t="str">
        <f t="shared" ca="1" si="26"/>
        <v/>
      </c>
    </row>
    <row r="71" spans="1:40" ht="17" customHeight="1">
      <c r="A71" s="44" t="str">
        <f>ROWS($A$4:$A71)&amp;"."</f>
        <v>68.</v>
      </c>
      <c r="B71" s="45">
        <f ca="1">INDIRECT(ADDRESS(1,1,,,ROWS($B$4:$B71)))</f>
        <v>0</v>
      </c>
      <c r="C71" s="46">
        <f ca="1">INDIRECT(ADDRESS(5,22+COLUMNS($C71:C71),,,ROWS(C$4:C71)))</f>
        <v>0</v>
      </c>
      <c r="D71" s="46">
        <f ca="1">INDIRECT(ADDRESS(5,22+COLUMNS($C71:D71),,,ROWS(D$4:D71)))</f>
        <v>0</v>
      </c>
      <c r="E71" s="46">
        <f ca="1">INDIRECT(ADDRESS(5,22+COLUMNS($C71:E71),,,ROWS(E$4:E71)))</f>
        <v>0</v>
      </c>
      <c r="F71" s="47" t="str">
        <f ca="1">INDIRECT(ADDRESS(5,22+COLUMNS($C71:F71),,,ROWS(F$4:F71)))</f>
        <v>-</v>
      </c>
      <c r="G71" s="46">
        <f ca="1">INDIRECT(ADDRESS(5,22+COLUMNS($C71:G71),,,ROWS(G$4:G71)))</f>
        <v>0</v>
      </c>
      <c r="H71" s="56" t="str">
        <f ca="1">INDIRECT(ADDRESS(5,22+COLUMNS($C71:H71)+1,,,ROWS(H$4:H71)))</f>
        <v>-</v>
      </c>
      <c r="I71" s="48" t="str">
        <f ca="1">INDIRECT(ADDRESS(5,22+COLUMNS($C71:I71)+2,,,ROWS(I$4:I71)))</f>
        <v>-</v>
      </c>
      <c r="J71" s="46">
        <f ca="1">INDIRECT(ADDRESS(5,22+COLUMNS($C71:J71)+2,,,ROWS(J$4:J71)))</f>
        <v>0</v>
      </c>
      <c r="K71" s="46">
        <f ca="1">INDIRECT(ADDRESS(5,22+COLUMNS($C71:K71)+2,,,ROWS(K$4:K71)))</f>
        <v>0</v>
      </c>
      <c r="L71" s="46">
        <f ca="1">INDIRECT(ADDRESS(5,22+COLUMNS($C71:L71)+2,,,ROWS(L$4:L71)))</f>
        <v>0</v>
      </c>
      <c r="M71" s="46">
        <f ca="1">INDIRECT(ADDRESS(5,22+COLUMNS($C71:M71)+2,,,ROWS(M$4:M71)))</f>
        <v>0</v>
      </c>
      <c r="N71" s="108">
        <f ca="1">INDIRECT(ADDRESS(33,27,,,ROWS(N$4:N71)))</f>
        <v>0</v>
      </c>
      <c r="O71" s="108">
        <f ca="1">INDIRECT(ADDRESS(33,28,,,ROWS(N$4:N71)))</f>
        <v>0</v>
      </c>
      <c r="P71" s="36"/>
      <c r="Q71" s="49" t="str">
        <f ca="1">INDIRECT(ADDRESS(9,22+COLUMNS($Q71:Q71),,,ROWS(Q$4:Q71)))</f>
        <v>-</v>
      </c>
      <c r="R71" s="50" t="str">
        <f ca="1">INDIRECT(ADDRESS(9,22+COLUMNS($Q71:R71),,,ROWS(R$4:R71)))</f>
        <v>-</v>
      </c>
      <c r="S71" s="50" t="str">
        <f ca="1">INDIRECT(ADDRESS(9,22+COLUMNS($Q71:S71),,,ROWS(S$4:S71)))</f>
        <v>-</v>
      </c>
      <c r="T71" s="47" t="str">
        <f ca="1">INDIRECT(ADDRESS(9,22+COLUMNS($Q71:T71),,,ROWS(T$4:T71)))</f>
        <v>-</v>
      </c>
      <c r="U71" s="49" t="str">
        <f ca="1">INDIRECT(ADDRESS(9,22+COLUMNS($Q71:U71),,,ROWS(U$4:U71)))</f>
        <v>-</v>
      </c>
      <c r="V71" s="56" t="str">
        <f ca="1">INDIRECT(ADDRESS(9,22+COLUMNS($Q71:V71)+1,,,ROWS(V$4:V71)))</f>
        <v>-</v>
      </c>
      <c r="W71" s="51" t="str">
        <f ca="1">INDIRECT(ADDRESS(9,22+COLUMNS($Q71:W71)+2,,,ROWS(W$4:W71)))</f>
        <v>-</v>
      </c>
      <c r="X71" s="48" t="str">
        <f ca="1">INDIRECT(ADDRESS(9,22+COLUMNS($Q71:X71)+2,,,ROWS(X$4:X71)))</f>
        <v>-</v>
      </c>
      <c r="Y71" s="46">
        <f ca="1">INDIRECT(ADDRESS(9,22+COLUMNS($Q71:Y71)+2,,,ROWS(Y$4:Y71)))</f>
        <v>0</v>
      </c>
      <c r="Z71" s="49">
        <f ca="1">INDIRECT(ADDRESS(34,27,,,ROWS(Z$4:Z71)))</f>
        <v>0</v>
      </c>
      <c r="AA71" s="49">
        <f ca="1">INDIRECT(ADDRESS(34,28,,,ROWS(Z$4:Z71)))</f>
        <v>0</v>
      </c>
      <c r="AB71" s="36"/>
      <c r="AC71" s="108">
        <f ca="1">INDIRECT(ADDRESS(13,22+COLUMNS($AC71:AC71),,,ROWS(AC$4:AC71)))</f>
        <v>0</v>
      </c>
      <c r="AD71" s="108">
        <f ca="1">INDIRECT(ADDRESS(13,22+COLUMNS($AC71:AD71),,,ROWS(AD$4:AD71)))</f>
        <v>0</v>
      </c>
      <c r="AE71" s="108">
        <f ca="1">INDIRECT(ADDRESS(13,22+COLUMNS($AC71:AE71),,,ROWS(AE$4:AE71)))</f>
        <v>0</v>
      </c>
      <c r="AF71" s="29" t="str">
        <f t="shared" ca="1" si="18"/>
        <v/>
      </c>
      <c r="AG71" s="29" t="str">
        <f t="shared" ca="1" si="19"/>
        <v/>
      </c>
      <c r="AH71" s="29" t="str">
        <f t="shared" ca="1" si="20"/>
        <v/>
      </c>
      <c r="AI71" s="29" t="str">
        <f t="shared" ca="1" si="21"/>
        <v/>
      </c>
      <c r="AJ71" s="29" t="str">
        <f t="shared" ca="1" si="22"/>
        <v/>
      </c>
      <c r="AK71" s="29" t="str">
        <f t="shared" ca="1" si="23"/>
        <v/>
      </c>
      <c r="AL71" s="29" t="str">
        <f t="shared" ca="1" si="24"/>
        <v/>
      </c>
      <c r="AM71" s="29" t="str">
        <f t="shared" ca="1" si="25"/>
        <v/>
      </c>
      <c r="AN71" s="29" t="str">
        <f t="shared" ca="1" si="26"/>
        <v/>
      </c>
    </row>
    <row r="72" spans="1:40" ht="17" customHeight="1">
      <c r="A72" s="44" t="str">
        <f>ROWS($A$4:$A72)&amp;"."</f>
        <v>69.</v>
      </c>
      <c r="B72" s="45">
        <f ca="1">INDIRECT(ADDRESS(1,1,,,ROWS($B$4:$B72)))</f>
        <v>0</v>
      </c>
      <c r="C72" s="46">
        <f ca="1">INDIRECT(ADDRESS(5,22+COLUMNS($C72:C72),,,ROWS(C$4:C72)))</f>
        <v>0</v>
      </c>
      <c r="D72" s="46">
        <f ca="1">INDIRECT(ADDRESS(5,22+COLUMNS($C72:D72),,,ROWS(D$4:D72)))</f>
        <v>0</v>
      </c>
      <c r="E72" s="46">
        <f ca="1">INDIRECT(ADDRESS(5,22+COLUMNS($C72:E72),,,ROWS(E$4:E72)))</f>
        <v>0</v>
      </c>
      <c r="F72" s="47" t="str">
        <f ca="1">INDIRECT(ADDRESS(5,22+COLUMNS($C72:F72),,,ROWS(F$4:F72)))</f>
        <v>-</v>
      </c>
      <c r="G72" s="46">
        <f ca="1">INDIRECT(ADDRESS(5,22+COLUMNS($C72:G72),,,ROWS(G$4:G72)))</f>
        <v>0</v>
      </c>
      <c r="H72" s="56" t="str">
        <f ca="1">INDIRECT(ADDRESS(5,22+COLUMNS($C72:H72)+1,,,ROWS(H$4:H72)))</f>
        <v>-</v>
      </c>
      <c r="I72" s="48" t="str">
        <f ca="1">INDIRECT(ADDRESS(5,22+COLUMNS($C72:I72)+2,,,ROWS(I$4:I72)))</f>
        <v>-</v>
      </c>
      <c r="J72" s="46">
        <f ca="1">INDIRECT(ADDRESS(5,22+COLUMNS($C72:J72)+2,,,ROWS(J$4:J72)))</f>
        <v>0</v>
      </c>
      <c r="K72" s="46">
        <f ca="1">INDIRECT(ADDRESS(5,22+COLUMNS($C72:K72)+2,,,ROWS(K$4:K72)))</f>
        <v>0</v>
      </c>
      <c r="L72" s="46">
        <f ca="1">INDIRECT(ADDRESS(5,22+COLUMNS($C72:L72)+2,,,ROWS(L$4:L72)))</f>
        <v>0</v>
      </c>
      <c r="M72" s="46">
        <f ca="1">INDIRECT(ADDRESS(5,22+COLUMNS($C72:M72)+2,,,ROWS(M$4:M72)))</f>
        <v>0</v>
      </c>
      <c r="N72" s="108">
        <f ca="1">INDIRECT(ADDRESS(33,27,,,ROWS(N$4:N72)))</f>
        <v>0</v>
      </c>
      <c r="O72" s="108">
        <f ca="1">INDIRECT(ADDRESS(33,28,,,ROWS(N$4:N72)))</f>
        <v>0</v>
      </c>
      <c r="P72" s="36"/>
      <c r="Q72" s="49" t="str">
        <f ca="1">INDIRECT(ADDRESS(9,22+COLUMNS($Q72:Q72),,,ROWS(Q$4:Q72)))</f>
        <v>-</v>
      </c>
      <c r="R72" s="50" t="str">
        <f ca="1">INDIRECT(ADDRESS(9,22+COLUMNS($Q72:R72),,,ROWS(R$4:R72)))</f>
        <v>-</v>
      </c>
      <c r="S72" s="50" t="str">
        <f ca="1">INDIRECT(ADDRESS(9,22+COLUMNS($Q72:S72),,,ROWS(S$4:S72)))</f>
        <v>-</v>
      </c>
      <c r="T72" s="47" t="str">
        <f ca="1">INDIRECT(ADDRESS(9,22+COLUMNS($Q72:T72),,,ROWS(T$4:T72)))</f>
        <v>-</v>
      </c>
      <c r="U72" s="49" t="str">
        <f ca="1">INDIRECT(ADDRESS(9,22+COLUMNS($Q72:U72),,,ROWS(U$4:U72)))</f>
        <v>-</v>
      </c>
      <c r="V72" s="56" t="str">
        <f ca="1">INDIRECT(ADDRESS(9,22+COLUMNS($Q72:V72)+1,,,ROWS(V$4:V72)))</f>
        <v>-</v>
      </c>
      <c r="W72" s="51" t="str">
        <f ca="1">INDIRECT(ADDRESS(9,22+COLUMNS($Q72:W72)+2,,,ROWS(W$4:W72)))</f>
        <v>-</v>
      </c>
      <c r="X72" s="48" t="str">
        <f ca="1">INDIRECT(ADDRESS(9,22+COLUMNS($Q72:X72)+2,,,ROWS(X$4:X72)))</f>
        <v>-</v>
      </c>
      <c r="Y72" s="46">
        <f ca="1">INDIRECT(ADDRESS(9,22+COLUMNS($Q72:Y72)+2,,,ROWS(Y$4:Y72)))</f>
        <v>0</v>
      </c>
      <c r="Z72" s="49">
        <f ca="1">INDIRECT(ADDRESS(34,27,,,ROWS(Z$4:Z72)))</f>
        <v>0</v>
      </c>
      <c r="AA72" s="49">
        <f ca="1">INDIRECT(ADDRESS(34,28,,,ROWS(Z$4:Z72)))</f>
        <v>0</v>
      </c>
      <c r="AB72" s="36"/>
      <c r="AC72" s="108">
        <f ca="1">INDIRECT(ADDRESS(13,22+COLUMNS($AC72:AC72),,,ROWS(AC$4:AC72)))</f>
        <v>0</v>
      </c>
      <c r="AD72" s="108">
        <f ca="1">INDIRECT(ADDRESS(13,22+COLUMNS($AC72:AD72),,,ROWS(AD$4:AD72)))</f>
        <v>0</v>
      </c>
      <c r="AE72" s="108">
        <f ca="1">INDIRECT(ADDRESS(13,22+COLUMNS($AC72:AE72),,,ROWS(AE$4:AE72)))</f>
        <v>0</v>
      </c>
      <c r="AF72" s="29" t="str">
        <f t="shared" ca="1" si="18"/>
        <v/>
      </c>
      <c r="AG72" s="29" t="str">
        <f t="shared" ca="1" si="19"/>
        <v/>
      </c>
      <c r="AH72" s="29" t="str">
        <f t="shared" ca="1" si="20"/>
        <v/>
      </c>
      <c r="AI72" s="29" t="str">
        <f t="shared" ca="1" si="21"/>
        <v/>
      </c>
      <c r="AJ72" s="29" t="str">
        <f t="shared" ca="1" si="22"/>
        <v/>
      </c>
      <c r="AK72" s="29" t="str">
        <f t="shared" ca="1" si="23"/>
        <v/>
      </c>
      <c r="AL72" s="29" t="str">
        <f t="shared" ca="1" si="24"/>
        <v/>
      </c>
      <c r="AM72" s="29" t="str">
        <f t="shared" ca="1" si="25"/>
        <v/>
      </c>
      <c r="AN72" s="29" t="str">
        <f t="shared" ca="1" si="26"/>
        <v/>
      </c>
    </row>
    <row r="73" spans="1:40" ht="17" customHeight="1">
      <c r="A73" s="44" t="str">
        <f>ROWS($A$4:$A73)&amp;"."</f>
        <v>70.</v>
      </c>
      <c r="B73" s="45">
        <f ca="1">INDIRECT(ADDRESS(1,1,,,ROWS($B$4:$B73)))</f>
        <v>0</v>
      </c>
      <c r="C73" s="46">
        <f ca="1">INDIRECT(ADDRESS(5,22+COLUMNS($C73:C73),,,ROWS(C$4:C73)))</f>
        <v>0</v>
      </c>
      <c r="D73" s="46">
        <f ca="1">INDIRECT(ADDRESS(5,22+COLUMNS($C73:D73),,,ROWS(D$4:D73)))</f>
        <v>0</v>
      </c>
      <c r="E73" s="46">
        <f ca="1">INDIRECT(ADDRESS(5,22+COLUMNS($C73:E73),,,ROWS(E$4:E73)))</f>
        <v>0</v>
      </c>
      <c r="F73" s="47" t="str">
        <f ca="1">INDIRECT(ADDRESS(5,22+COLUMNS($C73:F73),,,ROWS(F$4:F73)))</f>
        <v>-</v>
      </c>
      <c r="G73" s="46">
        <f ca="1">INDIRECT(ADDRESS(5,22+COLUMNS($C73:G73),,,ROWS(G$4:G73)))</f>
        <v>0</v>
      </c>
      <c r="H73" s="56" t="str">
        <f ca="1">INDIRECT(ADDRESS(5,22+COLUMNS($C73:H73)+1,,,ROWS(H$4:H73)))</f>
        <v>-</v>
      </c>
      <c r="I73" s="48" t="str">
        <f ca="1">INDIRECT(ADDRESS(5,22+COLUMNS($C73:I73)+2,,,ROWS(I$4:I73)))</f>
        <v>-</v>
      </c>
      <c r="J73" s="46">
        <f ca="1">INDIRECT(ADDRESS(5,22+COLUMNS($C73:J73)+2,,,ROWS(J$4:J73)))</f>
        <v>0</v>
      </c>
      <c r="K73" s="46">
        <f ca="1">INDIRECT(ADDRESS(5,22+COLUMNS($C73:K73)+2,,,ROWS(K$4:K73)))</f>
        <v>0</v>
      </c>
      <c r="L73" s="46">
        <f ca="1">INDIRECT(ADDRESS(5,22+COLUMNS($C73:L73)+2,,,ROWS(L$4:L73)))</f>
        <v>0</v>
      </c>
      <c r="M73" s="46">
        <f ca="1">INDIRECT(ADDRESS(5,22+COLUMNS($C73:M73)+2,,,ROWS(M$4:M73)))</f>
        <v>0</v>
      </c>
      <c r="N73" s="108">
        <f ca="1">INDIRECT(ADDRESS(33,27,,,ROWS(N$4:N73)))</f>
        <v>0</v>
      </c>
      <c r="O73" s="108">
        <f ca="1">INDIRECT(ADDRESS(33,28,,,ROWS(N$4:N73)))</f>
        <v>0</v>
      </c>
      <c r="P73" s="36"/>
      <c r="Q73" s="49" t="str">
        <f ca="1">INDIRECT(ADDRESS(9,22+COLUMNS($Q73:Q73),,,ROWS(Q$4:Q73)))</f>
        <v>-</v>
      </c>
      <c r="R73" s="50" t="str">
        <f ca="1">INDIRECT(ADDRESS(9,22+COLUMNS($Q73:R73),,,ROWS(R$4:R73)))</f>
        <v>-</v>
      </c>
      <c r="S73" s="50" t="str">
        <f ca="1">INDIRECT(ADDRESS(9,22+COLUMNS($Q73:S73),,,ROWS(S$4:S73)))</f>
        <v>-</v>
      </c>
      <c r="T73" s="47" t="str">
        <f ca="1">INDIRECT(ADDRESS(9,22+COLUMNS($Q73:T73),,,ROWS(T$4:T73)))</f>
        <v>-</v>
      </c>
      <c r="U73" s="49" t="str">
        <f ca="1">INDIRECT(ADDRESS(9,22+COLUMNS($Q73:U73),,,ROWS(U$4:U73)))</f>
        <v>-</v>
      </c>
      <c r="V73" s="56" t="str">
        <f ca="1">INDIRECT(ADDRESS(9,22+COLUMNS($Q73:V73)+1,,,ROWS(V$4:V73)))</f>
        <v>-</v>
      </c>
      <c r="W73" s="51" t="str">
        <f ca="1">INDIRECT(ADDRESS(9,22+COLUMNS($Q73:W73)+2,,,ROWS(W$4:W73)))</f>
        <v>-</v>
      </c>
      <c r="X73" s="48" t="str">
        <f ca="1">INDIRECT(ADDRESS(9,22+COLUMNS($Q73:X73)+2,,,ROWS(X$4:X73)))</f>
        <v>-</v>
      </c>
      <c r="Y73" s="46">
        <f ca="1">INDIRECT(ADDRESS(9,22+COLUMNS($Q73:Y73)+2,,,ROWS(Y$4:Y73)))</f>
        <v>0</v>
      </c>
      <c r="Z73" s="49">
        <f ca="1">INDIRECT(ADDRESS(34,27,,,ROWS(Z$4:Z73)))</f>
        <v>0</v>
      </c>
      <c r="AA73" s="49">
        <f ca="1">INDIRECT(ADDRESS(34,28,,,ROWS(Z$4:Z73)))</f>
        <v>0</v>
      </c>
      <c r="AB73" s="36"/>
      <c r="AC73" s="108">
        <f ca="1">INDIRECT(ADDRESS(13,22+COLUMNS($AC73:AC73),,,ROWS(AC$4:AC73)))</f>
        <v>0</v>
      </c>
      <c r="AD73" s="108">
        <f ca="1">INDIRECT(ADDRESS(13,22+COLUMNS($AC73:AD73),,,ROWS(AD$4:AD73)))</f>
        <v>0</v>
      </c>
      <c r="AE73" s="108">
        <f ca="1">INDIRECT(ADDRESS(13,22+COLUMNS($AC73:AE73),,,ROWS(AE$4:AE73)))</f>
        <v>0</v>
      </c>
      <c r="AF73" s="29" t="str">
        <f t="shared" ca="1" si="18"/>
        <v/>
      </c>
      <c r="AG73" s="29" t="str">
        <f t="shared" ca="1" si="19"/>
        <v/>
      </c>
      <c r="AH73" s="29" t="str">
        <f t="shared" ca="1" si="20"/>
        <v/>
      </c>
      <c r="AI73" s="29" t="str">
        <f t="shared" ca="1" si="21"/>
        <v/>
      </c>
      <c r="AJ73" s="29" t="str">
        <f t="shared" ca="1" si="22"/>
        <v/>
      </c>
      <c r="AK73" s="29" t="str">
        <f t="shared" ca="1" si="23"/>
        <v/>
      </c>
      <c r="AL73" s="29" t="str">
        <f t="shared" ca="1" si="24"/>
        <v/>
      </c>
      <c r="AM73" s="29" t="str">
        <f t="shared" ca="1" si="25"/>
        <v/>
      </c>
      <c r="AN73" s="29" t="str">
        <f t="shared" ca="1" si="26"/>
        <v/>
      </c>
    </row>
    <row r="74" spans="1:40" ht="17">
      <c r="A74" s="37"/>
      <c r="B74" s="38"/>
      <c r="C74" s="39"/>
      <c r="D74" s="39"/>
      <c r="E74" s="39"/>
      <c r="F74" s="39"/>
      <c r="G74" s="39"/>
      <c r="H74" s="40"/>
      <c r="I74" s="40"/>
      <c r="J74" s="39"/>
      <c r="K74" s="39"/>
      <c r="L74" s="39"/>
      <c r="M74" s="39"/>
      <c r="N74" s="39"/>
      <c r="O74" s="39"/>
      <c r="P74" s="36"/>
      <c r="Q74" s="39"/>
      <c r="R74" s="39"/>
      <c r="S74" s="39"/>
      <c r="T74" s="39"/>
      <c r="U74" s="39"/>
      <c r="V74" s="40"/>
      <c r="W74" s="40"/>
      <c r="X74" s="40"/>
      <c r="Y74" s="39"/>
      <c r="Z74" s="39"/>
      <c r="AA74" s="39"/>
      <c r="AB74" s="36"/>
      <c r="AC74" s="39"/>
      <c r="AD74" s="39"/>
      <c r="AE74" s="39"/>
      <c r="AF74" s="28"/>
      <c r="AG74" s="28"/>
      <c r="AH74" s="28"/>
      <c r="AI74" s="28"/>
      <c r="AJ74" s="28"/>
      <c r="AK74" s="28"/>
      <c r="AL74" s="28"/>
      <c r="AM74" s="28"/>
      <c r="AN74" s="28"/>
    </row>
    <row r="75" spans="1:40" ht="17" customHeight="1">
      <c r="A75" s="37"/>
      <c r="B75" s="38"/>
      <c r="C75" s="224" t="s">
        <v>68</v>
      </c>
      <c r="D75" s="224"/>
      <c r="E75" s="224"/>
      <c r="F75" s="224"/>
      <c r="G75" s="224"/>
      <c r="H75" s="40"/>
      <c r="I75" s="214" t="s">
        <v>1</v>
      </c>
      <c r="J75" s="214"/>
      <c r="K75" s="214"/>
      <c r="L75" s="214"/>
      <c r="M75" s="214"/>
      <c r="N75" s="214"/>
      <c r="O75" s="39"/>
      <c r="P75" s="36"/>
      <c r="Q75" s="214" t="s">
        <v>3</v>
      </c>
      <c r="R75" s="214"/>
      <c r="S75" s="214"/>
      <c r="T75" s="214"/>
      <c r="U75" s="214"/>
      <c r="V75" s="40"/>
      <c r="W75" s="214" t="s">
        <v>4</v>
      </c>
      <c r="X75" s="214"/>
      <c r="Y75" s="214"/>
      <c r="Z75" s="214"/>
      <c r="AA75" s="214"/>
      <c r="AB75" s="214"/>
      <c r="AC75" s="39"/>
      <c r="AD75" s="39"/>
      <c r="AE75" s="39"/>
      <c r="AF75" s="28"/>
      <c r="AG75" s="28"/>
      <c r="AH75" s="28"/>
      <c r="AI75" s="28"/>
      <c r="AJ75" s="28"/>
      <c r="AK75" s="28"/>
      <c r="AL75" s="28"/>
      <c r="AM75" s="28"/>
      <c r="AN75" s="28"/>
    </row>
    <row r="76" spans="1:40" ht="17" customHeight="1">
      <c r="A76" s="37"/>
      <c r="B76" s="38"/>
      <c r="C76" s="210" t="str">
        <f ca="1">IF($G76="","",IF(ISERROR(LARGE($F$4:$F$73,ROWS($G$76:$G76))),"",RANK($G76,$F$4:$F$73,0)&amp;". "&amp;INDEX($B$4:$B$73,MATCH(SMALL($AF$4:$AF$73,ROWS($G$76:$G76)),$AF$4:$AF$73,0))))</f>
        <v>1. PADDY McMILLAN</v>
      </c>
      <c r="D76" s="210"/>
      <c r="E76" s="210"/>
      <c r="F76" s="210"/>
      <c r="G76" s="52">
        <f ca="1">IF(ISERROR(LARGE($F$4:$F$73,ROWS($G$76:$G76))),"",IF(LARGE($F$4:$F$73,ROWS($G$76:$G76))=0,"",LARGE($F$4:$F$73,ROWS($G$76:$G76))))</f>
        <v>616</v>
      </c>
      <c r="H76" s="40"/>
      <c r="I76" s="210" t="str">
        <f ca="1">IF($M76="","",IF(ISERROR(LARGE($H$4:$H$73,ROWS($M$76:$M76))),"",RANK($M76,$H$4:$H$73,0)&amp;". "&amp;INDEX($B$4:$B$73,MATCH(SMALL($AG$4:$AG$73,ROWS($M$76:$M76)),$AG$4:$AG$73,0))))</f>
        <v>1. MATTHEW PITTS</v>
      </c>
      <c r="J76" s="210"/>
      <c r="K76" s="210"/>
      <c r="L76" s="210"/>
      <c r="M76" s="211">
        <f ca="1">IF(ISERROR(LARGE($H$4:$H$73,ROWS($M$76:$M76))),"",IF(LARGE($H$4:$H$73,ROWS($M$76:$M76))=0,"",LARGE($H$4:$H$73,ROWS($M$76:$M76))))</f>
        <v>51.666666666666664</v>
      </c>
      <c r="N76" s="211"/>
      <c r="O76" s="39"/>
      <c r="P76" s="36"/>
      <c r="Q76" s="210" t="str">
        <f ca="1">IF($U76="","",IF(ISERROR(LARGE($T$4:$T$73,ROWS($U$76:$U76))),"",RANK($U76,$T$4:$T$73,0)&amp;". "&amp;INDEX($B$4:$B$73,MATCH(SMALL($AK$4:$AK$73,ROWS($U$76:$U76)),$AK$4:$AK$73,0))))</f>
        <v>1. MICHAEL SKELLY</v>
      </c>
      <c r="R76" s="210"/>
      <c r="S76" s="210"/>
      <c r="T76" s="210"/>
      <c r="U76" s="52">
        <f ca="1">IF(ISERROR(LARGE($T$4:$T$73,ROWS($U$76:$U76))),"",IF(LARGE($T$4:$T$73,ROWS($U$76:$U76))=0,"",LARGE($T$4:$T$73,ROWS($U$76:$U76))))</f>
        <v>26</v>
      </c>
      <c r="V76" s="40"/>
      <c r="W76" s="210" t="str">
        <f ca="1">IF($AA76="","",IF(ISERROR(SMALL($V$4:$V$73,ROWS($AA$76:$AA76))),"",RANK($AA76,$V$4:$V$73,1)&amp;". "&amp;INDEX($B$4:$B$73,MATCH(SMALL($AL$4:$AL$73,ROWS($AA$76:$AA76)),$AL$4:$AL$73,0))))</f>
        <v>1. CARTER McCORMICK</v>
      </c>
      <c r="X76" s="210"/>
      <c r="Y76" s="210"/>
      <c r="Z76" s="210"/>
      <c r="AA76" s="211">
        <f ca="1">IF(ISERROR(SMALL($V$4:$V$73,ROWS($AA$76:$AA76))),"",SMALL($V$4:$V$73,ROWS($AA$76:$AA76)))</f>
        <v>3</v>
      </c>
      <c r="AB76" s="211"/>
      <c r="AC76" s="39"/>
      <c r="AD76" s="39"/>
      <c r="AE76" s="39"/>
      <c r="AF76" s="28"/>
      <c r="AG76" s="28"/>
      <c r="AH76" s="28"/>
      <c r="AI76" s="28"/>
      <c r="AJ76" s="28"/>
      <c r="AK76" s="28"/>
      <c r="AL76" s="28"/>
      <c r="AM76" s="28"/>
      <c r="AN76" s="28"/>
    </row>
    <row r="77" spans="1:40" ht="17" customHeight="1">
      <c r="A77" s="37"/>
      <c r="B77" s="38"/>
      <c r="C77" s="210" t="str">
        <f ca="1">IF($G77="","",IF(ISERROR(LARGE($F$4:$F$73,ROWS($G$76:$G77))),"",RANK($G77,$F$4:$F$73,0)&amp;". "&amp;INDEX($B$4:$B$73,MATCH(SMALL($AF$4:$AF$73,ROWS($G$76:$G77)),$AF$4:$AF$73,0))))</f>
        <v>2. MICHAEL MARTIN</v>
      </c>
      <c r="D77" s="210"/>
      <c r="E77" s="210"/>
      <c r="F77" s="210"/>
      <c r="G77" s="52">
        <f ca="1">IF(ISERROR(LARGE($F$4:$F$73,ROWS($G$76:$G77))),"",IF(LARGE($F$4:$F$73,ROWS($G$76:$G77))=0,"",LARGE($F$4:$F$73,ROWS($G$76:$G77))))</f>
        <v>401</v>
      </c>
      <c r="H77" s="40"/>
      <c r="I77" s="210" t="str">
        <f ca="1">IF($M77="","",IF(ISERROR(LARGE($H$4:$H$73,ROWS($M$76:$M77))),"",RANK($M77,$H$4:$H$73,0)&amp;". "&amp;INDEX($B$4:$B$73,MATCH(SMALL($AG$4:$AG$73,ROWS($M$76:$M77)),$AG$4:$AG$73,0))))</f>
        <v>2. PADDY McMILLAN</v>
      </c>
      <c r="J77" s="210"/>
      <c r="K77" s="210"/>
      <c r="L77" s="210"/>
      <c r="M77" s="211">
        <f ca="1">IF(ISERROR(LARGE($H$4:$H$73,ROWS($M$76:$M77))),"",IF(LARGE($H$4:$H$73,ROWS($M$76:$M77))=0,"",LARGE($H$4:$H$73,ROWS($M$76:$M77))))</f>
        <v>47.384615384615387</v>
      </c>
      <c r="N77" s="211"/>
      <c r="O77" s="39"/>
      <c r="P77" s="36"/>
      <c r="Q77" s="210" t="str">
        <f ca="1">IF($U77="","",IF(ISERROR(LARGE($T$4:$T$73,ROWS($U$76:$U77))),"",RANK($U77,$T$4:$T$73,0)&amp;". "&amp;INDEX($B$4:$B$73,MATCH(SMALL($AK$4:$AK$73,ROWS($U$76:$U77)),$AK$4:$AK$73,0))))</f>
        <v>2. STEPHEN SKELLY</v>
      </c>
      <c r="R77" s="210"/>
      <c r="S77" s="210"/>
      <c r="T77" s="210"/>
      <c r="U77" s="52">
        <f ca="1">IF(ISERROR(LARGE($T$4:$T$73,ROWS($U$76:$U77))),"",IF(LARGE($T$4:$T$73,ROWS($U$76:$U77))=0,"",LARGE($T$4:$T$73,ROWS($U$76:$U77))))</f>
        <v>24</v>
      </c>
      <c r="V77" s="40"/>
      <c r="W77" s="210" t="str">
        <f ca="1">IF($AA77="","",IF(ISERROR(SMALL($V$4:$V$73,ROWS($AA$76:$AA77))),"",RANK($AA77,$V$4:$V$73,1)&amp;". "&amp;INDEX($B$4:$B$73,MATCH(SMALL($AL$4:$AL$73,ROWS($AA$76:$AA77)),$AL$4:$AL$73,0))))</f>
        <v>2. STUART JOHNSTONE</v>
      </c>
      <c r="X77" s="210"/>
      <c r="Y77" s="210"/>
      <c r="Z77" s="210"/>
      <c r="AA77" s="211">
        <f ca="1">IF(ISERROR(SMALL($V$4:$V$73,ROWS($AA$76:$AA77))),"",SMALL($V$4:$V$73,ROWS($AA$76:$AA77)))</f>
        <v>3.6666666666666665</v>
      </c>
      <c r="AB77" s="211"/>
      <c r="AC77" s="39"/>
      <c r="AD77" s="39"/>
      <c r="AE77" s="39"/>
      <c r="AF77" s="28"/>
      <c r="AG77" s="28"/>
      <c r="AH77" s="28"/>
      <c r="AI77" s="28"/>
      <c r="AJ77" s="28"/>
      <c r="AK77" s="28"/>
      <c r="AL77" s="28"/>
      <c r="AM77" s="28"/>
      <c r="AN77" s="28"/>
    </row>
    <row r="78" spans="1:40" ht="17" customHeight="1">
      <c r="A78" s="37"/>
      <c r="B78" s="38"/>
      <c r="C78" s="210" t="str">
        <f ca="1">IF($G78="","",IF(ISERROR(LARGE($F$4:$F$73,ROWS($G$76:$G78))),"",RANK($G78,$F$4:$F$73,0)&amp;". "&amp;INDEX($B$4:$B$73,MATCH(SMALL($AF$4:$AF$73,ROWS($G$76:$G78)),$AF$4:$AF$73,0))))</f>
        <v>3. IAIN CHAPMAN</v>
      </c>
      <c r="D78" s="210"/>
      <c r="E78" s="210"/>
      <c r="F78" s="210"/>
      <c r="G78" s="52">
        <f ca="1">IF(ISERROR(LARGE($F$4:$F$73,ROWS($G$76:$G78))),"",IF(LARGE($F$4:$F$73,ROWS($G$76:$G78))=0,"",LARGE($F$4:$F$73,ROWS($G$76:$G78))))</f>
        <v>375</v>
      </c>
      <c r="H78" s="40"/>
      <c r="I78" s="210" t="str">
        <f ca="1">IF($M78="","",IF(ISERROR(LARGE($H$4:$H$73,ROWS($M$76:$M78))),"",RANK($M78,$H$4:$H$73,0)&amp;". "&amp;INDEX($B$4:$B$73,MATCH(SMALL($AG$4:$AG$73,ROWS($M$76:$M78)),$AG$4:$AG$73,0))))</f>
        <v>3. CHRIS ESCOTT</v>
      </c>
      <c r="J78" s="210"/>
      <c r="K78" s="210"/>
      <c r="L78" s="210"/>
      <c r="M78" s="211">
        <f ca="1">IF(ISERROR(LARGE($H$4:$H$73,ROWS($M$76:$M78))),"",IF(LARGE($H$4:$H$73,ROWS($M$76:$M78))=0,"",LARGE($H$4:$H$73,ROWS($M$76:$M78))))</f>
        <v>40</v>
      </c>
      <c r="N78" s="211"/>
      <c r="O78" s="39"/>
      <c r="P78" s="36"/>
      <c r="Q78" s="210" t="str">
        <f ca="1">IF($U78="","",IF(ISERROR(LARGE($T$4:$T$73,ROWS($U$76:$U78))),"",RANK($U78,$T$4:$T$73,0)&amp;". "&amp;INDEX($B$4:$B$73,MATCH(SMALL($AK$4:$AK$73,ROWS($U$76:$U78)),$AK$4:$AK$73,0))))</f>
        <v>3. WILL SIMPSON</v>
      </c>
      <c r="R78" s="210"/>
      <c r="S78" s="210"/>
      <c r="T78" s="210"/>
      <c r="U78" s="52">
        <f ca="1">IF(ISERROR(LARGE($T$4:$T$73,ROWS($U$76:$U78))),"",IF(LARGE($T$4:$T$73,ROWS($U$76:$U78))=0,"",LARGE($T$4:$T$73,ROWS($U$76:$U78))))</f>
        <v>22</v>
      </c>
      <c r="V78" s="40"/>
      <c r="W78" s="210" t="str">
        <f ca="1">IF($AA78="","",IF(ISERROR(SMALL($V$4:$V$73,ROWS($AA$76:$AA78))),"",RANK($AA78,$V$4:$V$73,1)&amp;". "&amp;INDEX($B$4:$B$73,MATCH(SMALL($AL$4:$AL$73,ROWS($AA$76:$AA78)),$AL$4:$AL$73,0))))</f>
        <v>3. PADDY ENGLISH</v>
      </c>
      <c r="X78" s="210"/>
      <c r="Y78" s="210"/>
      <c r="Z78" s="210"/>
      <c r="AA78" s="211">
        <f ca="1">IF(ISERROR(SMALL($V$4:$V$73,ROWS($AA$76:$AA78))),"",SMALL($V$4:$V$73,ROWS($AA$76:$AA78)))</f>
        <v>10</v>
      </c>
      <c r="AB78" s="211"/>
      <c r="AC78" s="39"/>
      <c r="AD78" s="39"/>
      <c r="AE78" s="39"/>
      <c r="AF78" s="28"/>
      <c r="AG78" s="28"/>
      <c r="AH78" s="28"/>
      <c r="AI78" s="28"/>
      <c r="AJ78" s="28"/>
      <c r="AK78" s="28"/>
      <c r="AL78" s="28"/>
      <c r="AM78" s="28"/>
      <c r="AN78" s="28"/>
    </row>
    <row r="79" spans="1:40" ht="17" customHeight="1">
      <c r="A79" s="37"/>
      <c r="B79" s="38"/>
      <c r="C79" s="210" t="str">
        <f ca="1">IF($G79="","",IF(ISERROR(LARGE($F$4:$F$73,ROWS($G$76:$G79))),"",RANK($G79,$F$4:$F$73,0)&amp;". "&amp;INDEX($B$4:$B$73,MATCH(SMALL($AF$4:$AF$73,ROWS($G$76:$G79)),$AF$4:$AF$73,0))))</f>
        <v>4. SAM McMILLAN</v>
      </c>
      <c r="D79" s="210"/>
      <c r="E79" s="210"/>
      <c r="F79" s="210"/>
      <c r="G79" s="52">
        <f ca="1">IF(ISERROR(LARGE($F$4:$F$73,ROWS($G$76:$G79))),"",IF(LARGE($F$4:$F$73,ROWS($G$76:$G79))=0,"",LARGE($F$4:$F$73,ROWS($G$76:$G79))))</f>
        <v>306</v>
      </c>
      <c r="H79" s="40"/>
      <c r="I79" s="210" t="str">
        <f ca="1">IF($M79="","",IF(ISERROR(LARGE($H$4:$H$73,ROWS($M$76:$M79))),"",RANK($M79,$H$4:$H$73,0)&amp;". "&amp;INDEX($B$4:$B$73,MATCH(SMALL($AG$4:$AG$73,ROWS($M$76:$M79)),$AG$4:$AG$73,0))))</f>
        <v>4. PAUL HOUSTOUN</v>
      </c>
      <c r="J79" s="210"/>
      <c r="K79" s="210"/>
      <c r="L79" s="210"/>
      <c r="M79" s="211">
        <f ca="1">IF(ISERROR(LARGE($H$4:$H$73,ROWS($M$76:$M79))),"",IF(LARGE($H$4:$H$73,ROWS($M$76:$M79))=0,"",LARGE($H$4:$H$73,ROWS($M$76:$M79))))</f>
        <v>39.833333333333336</v>
      </c>
      <c r="N79" s="211"/>
      <c r="O79" s="39"/>
      <c r="P79" s="36"/>
      <c r="Q79" s="210" t="str">
        <f ca="1">IF($U79="","",IF(ISERROR(LARGE($T$4:$T$73,ROWS($U$76:$U79))),"",RANK($U79,$T$4:$T$73,0)&amp;". "&amp;INDEX($B$4:$B$73,MATCH(SMALL($AK$4:$AK$73,ROWS($U$76:$U79)),$AK$4:$AK$73,0))))</f>
        <v>4. CHRIS PYPER</v>
      </c>
      <c r="R79" s="210"/>
      <c r="S79" s="210"/>
      <c r="T79" s="210"/>
      <c r="U79" s="52">
        <f ca="1">IF(ISERROR(LARGE($T$4:$T$73,ROWS($U$76:$U79))),"",IF(LARGE($T$4:$T$73,ROWS($U$76:$U79))=0,"",LARGE($T$4:$T$73,ROWS($U$76:$U79))))</f>
        <v>20</v>
      </c>
      <c r="V79" s="40"/>
      <c r="W79" s="210" t="str">
        <f ca="1">IF($AA79="","",IF(ISERROR(SMALL($V$4:$V$73,ROWS($AA$76:$AA79))),"",RANK($AA79,$V$4:$V$73,1)&amp;". "&amp;INDEX($B$4:$B$73,MATCH(SMALL($AL$4:$AL$73,ROWS($AA$76:$AA79)),$AL$4:$AL$73,0))))</f>
        <v>4. ADAM HILL</v>
      </c>
      <c r="X79" s="210"/>
      <c r="Y79" s="210"/>
      <c r="Z79" s="210"/>
      <c r="AA79" s="211">
        <f ca="1">IF(ISERROR(SMALL($V$4:$V$73,ROWS($AA$76:$AA79))),"",SMALL($V$4:$V$73,ROWS($AA$76:$AA79)))</f>
        <v>12</v>
      </c>
      <c r="AB79" s="211"/>
      <c r="AC79" s="39"/>
      <c r="AD79" s="39"/>
      <c r="AE79" s="39"/>
      <c r="AF79" s="28"/>
      <c r="AG79" s="28"/>
      <c r="AH79" s="28"/>
      <c r="AI79" s="28"/>
      <c r="AJ79" s="28"/>
      <c r="AK79" s="28"/>
      <c r="AL79" s="28"/>
      <c r="AM79" s="28"/>
      <c r="AN79" s="28"/>
    </row>
    <row r="80" spans="1:40" ht="17" customHeight="1">
      <c r="A80" s="37"/>
      <c r="B80" s="38"/>
      <c r="C80" s="210" t="str">
        <f ca="1">IF($G80="","",IF(ISERROR(LARGE($F$4:$F$73,ROWS($G$76:$G80))),"",RANK($G80,$F$4:$F$73,0)&amp;". "&amp;INDEX($B$4:$B$73,MATCH(SMALL($AF$4:$AF$73,ROWS($G$76:$G80)),$AF$4:$AF$73,0))))</f>
        <v>5. JONATHAN KEENAN</v>
      </c>
      <c r="D80" s="210"/>
      <c r="E80" s="210"/>
      <c r="F80" s="210"/>
      <c r="G80" s="52">
        <f ca="1">IF(ISERROR(LARGE($F$4:$F$73,ROWS($G$76:$G80))),"",IF(LARGE($F$4:$F$73,ROWS($G$76:$G80))=0,"",LARGE($F$4:$F$73,ROWS($G$76:$G80))))</f>
        <v>282</v>
      </c>
      <c r="H80" s="40"/>
      <c r="I80" s="210" t="str">
        <f ca="1">IF($M80="","",IF(ISERROR(LARGE($H$4:$H$73,ROWS($M$76:$M80))),"",RANK($M80,$H$4:$H$73,0)&amp;". "&amp;INDEX($B$4:$B$73,MATCH(SMALL($AG$4:$AG$73,ROWS($M$76:$M80)),$AG$4:$AG$73,0))))</f>
        <v>5. MARK ENGLISH</v>
      </c>
      <c r="J80" s="210"/>
      <c r="K80" s="210"/>
      <c r="L80" s="210"/>
      <c r="M80" s="211">
        <f ca="1">IF(ISERROR(LARGE($H$4:$H$73,ROWS($M$76:$M80))),"",IF(LARGE($H$4:$H$73,ROWS($M$76:$M80))=0,"",LARGE($H$4:$H$73,ROWS($M$76:$M80))))</f>
        <v>37.6</v>
      </c>
      <c r="N80" s="211"/>
      <c r="O80" s="39"/>
      <c r="P80" s="36"/>
      <c r="Q80" s="210" t="str">
        <f ca="1">IF($U80="","",IF(ISERROR(LARGE($T$4:$T$73,ROWS($U$76:$U80))),"",RANK($U80,$T$4:$T$73,0)&amp;". "&amp;INDEX($B$4:$B$73,MATCH(SMALL($AK$4:$AK$73,ROWS($U$76:$U80)),$AK$4:$AK$73,0))))</f>
        <v>4. CHRIS WALTON</v>
      </c>
      <c r="R80" s="210"/>
      <c r="S80" s="210"/>
      <c r="T80" s="210"/>
      <c r="U80" s="52">
        <f ca="1">IF(ISERROR(LARGE($T$4:$T$73,ROWS($U$76:$U80))),"",IF(LARGE($T$4:$T$73,ROWS($U$76:$U80))=0,"",LARGE($T$4:$T$73,ROWS($U$76:$U80))))</f>
        <v>20</v>
      </c>
      <c r="V80" s="40"/>
      <c r="W80" s="210" t="str">
        <f ca="1">IF($AA80="","",IF(ISERROR(SMALL($V$4:$V$73,ROWS($AA$76:$AA80))),"",RANK($AA80,$V$4:$V$73,1)&amp;". "&amp;INDEX($B$4:$B$73,MATCH(SMALL($AL$4:$AL$73,ROWS($AA$76:$AA80)),$AL$4:$AL$73,0))))</f>
        <v>5. JASON BEATTIE</v>
      </c>
      <c r="X80" s="210"/>
      <c r="Y80" s="210"/>
      <c r="Z80" s="210"/>
      <c r="AA80" s="211">
        <f ca="1">IF(ISERROR(SMALL($V$4:$V$73,ROWS($AA$76:$AA80))),"",SMALL($V$4:$V$73,ROWS($AA$76:$AA80)))</f>
        <v>12.666666666666666</v>
      </c>
      <c r="AB80" s="211"/>
      <c r="AC80" s="39"/>
      <c r="AD80" s="39"/>
      <c r="AE80" s="39"/>
      <c r="AF80" s="28"/>
      <c r="AG80" s="28"/>
      <c r="AH80" s="28"/>
      <c r="AI80" s="28"/>
      <c r="AJ80" s="28"/>
      <c r="AK80" s="28"/>
      <c r="AL80" s="28"/>
      <c r="AM80" s="28"/>
      <c r="AN80" s="28"/>
    </row>
    <row r="81" spans="1:40" ht="17" customHeight="1">
      <c r="A81" s="37"/>
      <c r="B81" s="38"/>
      <c r="C81" s="210" t="str">
        <f ca="1">IF($G81="","",IF(ISERROR(LARGE($F$4:$F$73,ROWS($G$76:$G81))),"",RANK($G81,$F$4:$F$73,0)&amp;". "&amp;INDEX($B$4:$B$73,MATCH(SMALL($AF$4:$AF$73,ROWS($G$76:$G81)),$AF$4:$AF$73,0))))</f>
        <v>6. KRIS KING</v>
      </c>
      <c r="D81" s="210"/>
      <c r="E81" s="210"/>
      <c r="F81" s="210"/>
      <c r="G81" s="52">
        <f ca="1">IF(ISERROR(LARGE($F$4:$F$73,ROWS($G$76:$G81))),"",IF(LARGE($F$4:$F$73,ROWS($G$76:$G81))=0,"",LARGE($F$4:$F$73,ROWS($G$76:$G81))))</f>
        <v>265</v>
      </c>
      <c r="H81" s="40"/>
      <c r="I81" s="210" t="str">
        <f ca="1">IF($M81="","",IF(ISERROR(LARGE($H$4:$H$73,ROWS($M$76:$M81))),"",RANK($M81,$H$4:$H$73,0)&amp;". "&amp;INDEX($B$4:$B$73,MATCH(SMALL($AG$4:$AG$73,ROWS($M$76:$M81)),$AG$4:$AG$73,0))))</f>
        <v>6. MORGAN PAULIN</v>
      </c>
      <c r="J81" s="210"/>
      <c r="K81" s="210"/>
      <c r="L81" s="210"/>
      <c r="M81" s="211">
        <f ca="1">IF(ISERROR(LARGE($H$4:$H$73,ROWS($M$76:$M81))),"",IF(LARGE($H$4:$H$73,ROWS($M$76:$M81))=0,"",LARGE($H$4:$H$73,ROWS($M$76:$M81))))</f>
        <v>29.75</v>
      </c>
      <c r="N81" s="211"/>
      <c r="O81" s="39"/>
      <c r="P81" s="36"/>
      <c r="Q81" s="210" t="str">
        <f ca="1">IF($U81="","",IF(ISERROR(LARGE($T$4:$T$73,ROWS($U$76:$U81))),"",RANK($U81,$T$4:$T$73,0)&amp;". "&amp;INDEX($B$4:$B$73,MATCH(SMALL($AK$4:$AK$73,ROWS($U$76:$U81)),$AK$4:$AK$73,0))))</f>
        <v>6. JOSH WALKER</v>
      </c>
      <c r="R81" s="210"/>
      <c r="S81" s="210"/>
      <c r="T81" s="210"/>
      <c r="U81" s="52">
        <f ca="1">IF(ISERROR(LARGE($T$4:$T$73,ROWS($U$76:$U81))),"",IF(LARGE($T$4:$T$73,ROWS($U$76:$U81))=0,"",LARGE($T$4:$T$73,ROWS($U$76:$U81))))</f>
        <v>18</v>
      </c>
      <c r="V81" s="40"/>
      <c r="W81" s="210" t="str">
        <f ca="1">IF($AA81="","",IF(ISERROR(SMALL($V$4:$V$73,ROWS($AA$76:$AA81))),"",RANK($AA81,$V$4:$V$73,1)&amp;". "&amp;INDEX($B$4:$B$73,MATCH(SMALL($AL$4:$AL$73,ROWS($AA$76:$AA81)),$AL$4:$AL$73,0))))</f>
        <v>6. ROSS MILLER</v>
      </c>
      <c r="X81" s="210"/>
      <c r="Y81" s="210"/>
      <c r="Z81" s="210"/>
      <c r="AA81" s="211">
        <f ca="1">IF(ISERROR(SMALL($V$4:$V$73,ROWS($AA$76:$AA81))),"",SMALL($V$4:$V$73,ROWS($AA$76:$AA81)))</f>
        <v>15.25</v>
      </c>
      <c r="AB81" s="211"/>
      <c r="AC81" s="39"/>
      <c r="AD81" s="39"/>
      <c r="AE81" s="39"/>
      <c r="AF81" s="28"/>
      <c r="AG81" s="28"/>
      <c r="AH81" s="28"/>
      <c r="AI81" s="28"/>
      <c r="AJ81" s="28"/>
      <c r="AK81" s="28"/>
      <c r="AL81" s="28"/>
      <c r="AM81" s="28"/>
      <c r="AN81" s="28"/>
    </row>
    <row r="82" spans="1:40" ht="17" customHeight="1">
      <c r="A82" s="37"/>
      <c r="B82" s="38"/>
      <c r="C82" s="210" t="str">
        <f ca="1">IF($G82="","",IF(ISERROR(LARGE($F$4:$F$73,ROWS($G$76:$G82))),"",RANK($G82,$F$4:$F$73,0)&amp;". "&amp;INDEX($B$4:$B$73,MATCH(SMALL($AF$4:$AF$73,ROWS($G$76:$G82)),$AF$4:$AF$73,0))))</f>
        <v>7. PAUL HOUSTOUN</v>
      </c>
      <c r="D82" s="210"/>
      <c r="E82" s="210"/>
      <c r="F82" s="210"/>
      <c r="G82" s="52">
        <f ca="1">IF(ISERROR(LARGE($F$4:$F$73,ROWS($G$76:$G82))),"",IF(LARGE($F$4:$F$73,ROWS($G$76:$G82))=0,"",LARGE($F$4:$F$73,ROWS($G$76:$G82))))</f>
        <v>239</v>
      </c>
      <c r="H82" s="40"/>
      <c r="I82" s="210" t="str">
        <f ca="1">IF($M82="","",IF(ISERROR(LARGE($H$4:$H$73,ROWS($M$76:$M82))),"",RANK($M82,$H$4:$H$73,0)&amp;". "&amp;INDEX($B$4:$B$73,MATCH(SMALL($AG$4:$AG$73,ROWS($M$76:$M82)),$AG$4:$AG$73,0))))</f>
        <v>7. ROSS GARRETT</v>
      </c>
      <c r="J82" s="210"/>
      <c r="K82" s="210"/>
      <c r="L82" s="210"/>
      <c r="M82" s="211">
        <f ca="1">IF(ISERROR(LARGE($H$4:$H$73,ROWS($M$76:$M82))),"",IF(LARGE($H$4:$H$73,ROWS($M$76:$M82))=0,"",LARGE($H$4:$H$73,ROWS($M$76:$M82))))</f>
        <v>28.857142857142858</v>
      </c>
      <c r="N82" s="211"/>
      <c r="O82" s="39"/>
      <c r="P82" s="36"/>
      <c r="Q82" s="210" t="str">
        <f ca="1">IF($U82="","",IF(ISERROR(LARGE($T$4:$T$73,ROWS($U$76:$U82))),"",RANK($U82,$T$4:$T$73,0)&amp;". "&amp;INDEX($B$4:$B$73,MATCH(SMALL($AK$4:$AK$73,ROWS($U$76:$U82)),$AK$4:$AK$73,0))))</f>
        <v>7. CONNOR COX</v>
      </c>
      <c r="R82" s="210"/>
      <c r="S82" s="210"/>
      <c r="T82" s="210"/>
      <c r="U82" s="52">
        <f ca="1">IF(ISERROR(LARGE($T$4:$T$73,ROWS($U$76:$U82))),"",IF(LARGE($T$4:$T$73,ROWS($U$76:$U82))=0,"",LARGE($T$4:$T$73,ROWS($U$76:$U82))))</f>
        <v>15</v>
      </c>
      <c r="V82" s="40"/>
      <c r="W82" s="210" t="str">
        <f ca="1">IF($AA82="","",IF(ISERROR(SMALL($V$4:$V$73,ROWS($AA$76:$AA82))),"",RANK($AA82,$V$4:$V$73,1)&amp;". "&amp;INDEX($B$4:$B$73,MATCH(SMALL($AL$4:$AL$73,ROWS($AA$76:$AA82)),$AL$4:$AL$73,0))))</f>
        <v>7. IAIN CHAPMAN</v>
      </c>
      <c r="X82" s="210"/>
      <c r="Y82" s="210"/>
      <c r="Z82" s="210"/>
      <c r="AA82" s="211">
        <f ca="1">IF(ISERROR(SMALL($V$4:$V$73,ROWS($AA$76:$AA82))),"",SMALL($V$4:$V$73,ROWS($AA$76:$AA82)))</f>
        <v>17</v>
      </c>
      <c r="AB82" s="211"/>
      <c r="AC82" s="39"/>
      <c r="AD82" s="39"/>
      <c r="AE82" s="39"/>
      <c r="AF82" s="28"/>
      <c r="AG82" s="28"/>
      <c r="AH82" s="28"/>
      <c r="AI82" s="28"/>
      <c r="AJ82" s="28"/>
      <c r="AK82" s="28"/>
      <c r="AL82" s="28"/>
      <c r="AM82" s="28"/>
      <c r="AN82" s="28"/>
    </row>
    <row r="83" spans="1:40" ht="17" customHeight="1">
      <c r="A83" s="37"/>
      <c r="B83" s="38"/>
      <c r="C83" s="210" t="str">
        <f ca="1">IF($G83="","",IF(ISERROR(LARGE($F$4:$F$73,ROWS($G$76:$G83))),"",RANK($G83,$F$4:$F$73,0)&amp;". "&amp;INDEX($B$4:$B$73,MATCH(SMALL($AF$4:$AF$73,ROWS($G$76:$G83)),$AF$4:$AF$73,0))))</f>
        <v>8. MARK NIXON</v>
      </c>
      <c r="D83" s="210"/>
      <c r="E83" s="210"/>
      <c r="F83" s="210"/>
      <c r="G83" s="52">
        <f ca="1">IF(ISERROR(LARGE($F$4:$F$73,ROWS($G$76:$G83))),"",IF(LARGE($F$4:$F$73,ROWS($G$76:$G83))=0,"",LARGE($F$4:$F$73,ROWS($G$76:$G83))))</f>
        <v>208</v>
      </c>
      <c r="H83" s="40"/>
      <c r="I83" s="210" t="str">
        <f ca="1">IF($M83="","",IF(ISERROR(LARGE($H$4:$H$73,ROWS($M$76:$M83))),"",RANK($M83,$H$4:$H$73,0)&amp;". "&amp;INDEX($B$4:$B$73,MATCH(SMALL($AG$4:$AG$73,ROWS($M$76:$M83)),$AG$4:$AG$73,0))))</f>
        <v>8. KRIS KING</v>
      </c>
      <c r="J83" s="210"/>
      <c r="K83" s="210"/>
      <c r="L83" s="210"/>
      <c r="M83" s="211">
        <f ca="1">IF(ISERROR(LARGE($H$4:$H$73,ROWS($M$76:$M83))),"",IF(LARGE($H$4:$H$73,ROWS($M$76:$M83))=0,"",LARGE($H$4:$H$73,ROWS($M$76:$M83))))</f>
        <v>26.5</v>
      </c>
      <c r="N83" s="211"/>
      <c r="O83" s="39"/>
      <c r="P83" s="36"/>
      <c r="Q83" s="210" t="str">
        <f ca="1">IF($U83="","",IF(ISERROR(LARGE($T$4:$T$73,ROWS($U$76:$U83))),"",RANK($U83,$T$4:$T$73,0)&amp;". "&amp;INDEX($B$4:$B$73,MATCH(SMALL($AK$4:$AK$73,ROWS($U$76:$U83)),$AK$4:$AK$73,0))))</f>
        <v>7. JACK IRWIN</v>
      </c>
      <c r="R83" s="210"/>
      <c r="S83" s="210"/>
      <c r="T83" s="210"/>
      <c r="U83" s="52">
        <f ca="1">IF(ISERROR(LARGE($T$4:$T$73,ROWS($U$76:$U83))),"",IF(LARGE($T$4:$T$73,ROWS($U$76:$U83))=0,"",LARGE($T$4:$T$73,ROWS($U$76:$U83))))</f>
        <v>15</v>
      </c>
      <c r="V83" s="40"/>
      <c r="W83" s="210" t="str">
        <f ca="1">IF($AA83="","",IF(ISERROR(SMALL($V$4:$V$73,ROWS($AA$76:$AA83))),"",RANK($AA83,$V$4:$V$73,1)&amp;". "&amp;INDEX($B$4:$B$73,MATCH(SMALL($AL$4:$AL$73,ROWS($AA$76:$AA83)),$AL$4:$AL$73,0))))</f>
        <v>8. MICHAEL SKELLY</v>
      </c>
      <c r="X83" s="210"/>
      <c r="Y83" s="210"/>
      <c r="Z83" s="210"/>
      <c r="AA83" s="211">
        <f ca="1">IF(ISERROR(SMALL($V$4:$V$73,ROWS($AA$76:$AA83))),"",SMALL($V$4:$V$73,ROWS($AA$76:$AA83)))</f>
        <v>17.153846153846153</v>
      </c>
      <c r="AB83" s="211"/>
      <c r="AC83" s="39"/>
      <c r="AD83" s="39"/>
      <c r="AE83" s="39"/>
      <c r="AF83" s="28"/>
      <c r="AG83" s="28"/>
      <c r="AH83" s="28"/>
      <c r="AI83" s="28"/>
      <c r="AJ83" s="28"/>
      <c r="AK83" s="28"/>
      <c r="AL83" s="28"/>
      <c r="AM83" s="28"/>
      <c r="AN83" s="28"/>
    </row>
    <row r="84" spans="1:40" ht="17" customHeight="1">
      <c r="A84" s="37"/>
      <c r="B84" s="38"/>
      <c r="C84" s="210" t="str">
        <f ca="1">IF($G84="","",IF(ISERROR(LARGE($F$4:$F$73,ROWS($G$76:$G84))),"",RANK($G84,$F$4:$F$73,0)&amp;". "&amp;INDEX($B$4:$B$73,MATCH(SMALL($AF$4:$AF$73,ROWS($G$76:$G84)),$AF$4:$AF$73,0))))</f>
        <v>9. ROSS GARRETT</v>
      </c>
      <c r="D84" s="210"/>
      <c r="E84" s="210"/>
      <c r="F84" s="210"/>
      <c r="G84" s="52">
        <f ca="1">IF(ISERROR(LARGE($F$4:$F$73,ROWS($G$76:$G84))),"",IF(LARGE($F$4:$F$73,ROWS($G$76:$G84))=0,"",LARGE($F$4:$F$73,ROWS($G$76:$G84))))</f>
        <v>202</v>
      </c>
      <c r="H84" s="40"/>
      <c r="I84" s="210" t="str">
        <f ca="1">IF($M84="","",IF(ISERROR(LARGE($H$4:$H$73,ROWS($M$76:$M84))),"",RANK($M84,$H$4:$H$73,0)&amp;". "&amp;INDEX($B$4:$B$73,MATCH(SMALL($AG$4:$AG$73,ROWS($M$76:$M84)),$AG$4:$AG$73,0))))</f>
        <v>9. SAM McMILLAN</v>
      </c>
      <c r="J84" s="210"/>
      <c r="K84" s="210"/>
      <c r="L84" s="210"/>
      <c r="M84" s="211">
        <f ca="1">IF(ISERROR(LARGE($H$4:$H$73,ROWS($M$76:$M84))),"",IF(LARGE($H$4:$H$73,ROWS($M$76:$M84))=0,"",LARGE($H$4:$H$73,ROWS($M$76:$M84))))</f>
        <v>25.5</v>
      </c>
      <c r="N84" s="211"/>
      <c r="O84" s="39"/>
      <c r="P84" s="36"/>
      <c r="Q84" s="210" t="str">
        <f ca="1">IF($U84="","",IF(ISERROR(LARGE($T$4:$T$73,ROWS($U$76:$U84))),"",RANK($U84,$T$4:$T$73,0)&amp;". "&amp;INDEX($B$4:$B$73,MATCH(SMALL($AK$4:$AK$73,ROWS($U$76:$U84)),$AK$4:$AK$73,0))))</f>
        <v>9. BEN ESCOTT</v>
      </c>
      <c r="R84" s="210"/>
      <c r="S84" s="210"/>
      <c r="T84" s="210"/>
      <c r="U84" s="52">
        <f ca="1">IF(ISERROR(LARGE($T$4:$T$73,ROWS($U$76:$U84))),"",IF(LARGE($T$4:$T$73,ROWS($U$76:$U84))=0,"",LARGE($T$4:$T$73,ROWS($U$76:$U84))))</f>
        <v>14</v>
      </c>
      <c r="V84" s="40"/>
      <c r="W84" s="210" t="str">
        <f ca="1">IF($AA84="","",IF(ISERROR(SMALL($V$4:$V$73,ROWS($AA$76:$AA84))),"",RANK($AA84,$V$4:$V$73,1)&amp;". "&amp;INDEX($B$4:$B$73,MATCH(SMALL($AL$4:$AL$73,ROWS($AA$76:$AA84)),$AL$4:$AL$73,0))))</f>
        <v>9. STEPHEN CUMPER</v>
      </c>
      <c r="X84" s="210"/>
      <c r="Y84" s="210"/>
      <c r="Z84" s="210"/>
      <c r="AA84" s="211">
        <f ca="1">IF(ISERROR(SMALL($V$4:$V$73,ROWS($AA$76:$AA84))),"",SMALL($V$4:$V$73,ROWS($AA$76:$AA84)))</f>
        <v>17.222222222222221</v>
      </c>
      <c r="AB84" s="211"/>
      <c r="AC84" s="39"/>
      <c r="AD84" s="39"/>
      <c r="AE84" s="39"/>
      <c r="AF84" s="28"/>
      <c r="AG84" s="28"/>
      <c r="AH84" s="28"/>
      <c r="AI84" s="28"/>
      <c r="AJ84" s="28"/>
      <c r="AK84" s="28"/>
      <c r="AL84" s="28"/>
      <c r="AM84" s="28"/>
      <c r="AN84" s="28"/>
    </row>
    <row r="85" spans="1:40" ht="17" customHeight="1">
      <c r="A85" s="37"/>
      <c r="B85" s="38"/>
      <c r="C85" s="210" t="str">
        <f ca="1">IF($G85="","",IF(ISERROR(LARGE($F$4:$F$73,ROWS($G$76:$G85))),"",RANK($G85,$F$4:$F$73,0)&amp;". "&amp;INDEX($B$4:$B$73,MATCH(SMALL($AF$4:$AF$73,ROWS($G$76:$G85)),$AF$4:$AF$73,0))))</f>
        <v>10. MARK ENGLISH</v>
      </c>
      <c r="D85" s="210"/>
      <c r="E85" s="210"/>
      <c r="F85" s="210"/>
      <c r="G85" s="52">
        <f ca="1">IF(ISERROR(LARGE($F$4:$F$73,ROWS($G$76:$G85))),"",IF(LARGE($F$4:$F$73,ROWS($G$76:$G85))=0,"",LARGE($F$4:$F$73,ROWS($G$76:$G85))))</f>
        <v>188</v>
      </c>
      <c r="H85" s="40"/>
      <c r="I85" s="210" t="str">
        <f ca="1">IF($M85="","",IF(ISERROR(LARGE($H$4:$H$73,ROWS($M$76:$M85))),"",RANK($M85,$H$4:$H$73,0)&amp;". "&amp;INDEX($B$4:$B$73,MATCH(SMALL($AG$4:$AG$73,ROWS($M$76:$M85)),$AG$4:$AG$73,0))))</f>
        <v>10. CONNOR COX</v>
      </c>
      <c r="J85" s="210"/>
      <c r="K85" s="210"/>
      <c r="L85" s="210"/>
      <c r="M85" s="211">
        <f ca="1">IF(ISERROR(LARGE($H$4:$H$73,ROWS($M$76:$M85))),"",IF(LARGE($H$4:$H$73,ROWS($M$76:$M85))=0,"",LARGE($H$4:$H$73,ROWS($M$76:$M85))))</f>
        <v>25</v>
      </c>
      <c r="N85" s="211"/>
      <c r="O85" s="39"/>
      <c r="P85" s="36"/>
      <c r="Q85" s="210" t="str">
        <f ca="1">IF($U85="","",IF(ISERROR(LARGE($T$4:$T$73,ROWS($U$76:$U85))),"",RANK($U85,$T$4:$T$73,0)&amp;". "&amp;INDEX($B$4:$B$73,MATCH(SMALL($AK$4:$AK$73,ROWS($U$76:$U85)),$AK$4:$AK$73,0))))</f>
        <v>9. MORGAN PAULIN</v>
      </c>
      <c r="R85" s="210"/>
      <c r="S85" s="210"/>
      <c r="T85" s="210"/>
      <c r="U85" s="52">
        <f ca="1">IF(ISERROR(LARGE($T$4:$T$73,ROWS($U$76:$U85))),"",IF(LARGE($T$4:$T$73,ROWS($U$76:$U85))=0,"",LARGE($T$4:$T$73,ROWS($U$76:$U85))))</f>
        <v>14</v>
      </c>
      <c r="V85" s="40"/>
      <c r="W85" s="210" t="str">
        <f ca="1">IF($AA85="","",IF(ISERROR(SMALL($V$4:$V$73,ROWS($AA$76:$AA85))),"",RANK($AA85,$V$4:$V$73,1)&amp;". "&amp;INDEX($B$4:$B$73,MATCH(SMALL($AL$4:$AL$73,ROWS($AA$76:$AA85)),$AL$4:$AL$73,0))))</f>
        <v>10. STEPHEN SKELLY</v>
      </c>
      <c r="X85" s="210"/>
      <c r="Y85" s="210"/>
      <c r="Z85" s="210"/>
      <c r="AA85" s="211">
        <f ca="1">IF(ISERROR(SMALL($V$4:$V$73,ROWS($AA$76:$AA85))),"",SMALL($V$4:$V$73,ROWS($AA$76:$AA85)))</f>
        <v>17.916666666666668</v>
      </c>
      <c r="AB85" s="211"/>
      <c r="AC85" s="39"/>
      <c r="AD85" s="39"/>
      <c r="AE85" s="39"/>
      <c r="AF85" s="28"/>
      <c r="AG85" s="28"/>
      <c r="AH85" s="28"/>
      <c r="AI85" s="28"/>
      <c r="AJ85" s="28"/>
      <c r="AK85" s="28"/>
      <c r="AL85" s="28"/>
      <c r="AM85" s="28"/>
      <c r="AN85" s="28"/>
    </row>
    <row r="86" spans="1:40" ht="17" customHeight="1">
      <c r="A86" s="37"/>
      <c r="B86" s="38"/>
      <c r="C86" s="39"/>
      <c r="D86" s="39"/>
      <c r="E86" s="39"/>
      <c r="F86" s="39"/>
      <c r="G86" s="39"/>
      <c r="H86" s="40"/>
      <c r="I86" s="40"/>
      <c r="J86" s="39"/>
      <c r="K86" s="39"/>
      <c r="L86" s="39"/>
      <c r="M86" s="39"/>
      <c r="N86" s="39"/>
      <c r="O86" s="39"/>
      <c r="P86" s="36"/>
      <c r="Q86" s="39"/>
      <c r="R86" s="39"/>
      <c r="S86" s="39"/>
      <c r="T86" s="39"/>
      <c r="U86" s="39"/>
      <c r="V86" s="40"/>
      <c r="W86" s="41"/>
      <c r="X86" s="41"/>
      <c r="Y86" s="42"/>
      <c r="Z86" s="42"/>
      <c r="AA86" s="42"/>
      <c r="AB86" s="42"/>
      <c r="AC86" s="39"/>
      <c r="AD86" s="39"/>
      <c r="AE86" s="39"/>
      <c r="AF86" s="28"/>
      <c r="AG86" s="28"/>
      <c r="AH86" s="28"/>
      <c r="AI86" s="28"/>
      <c r="AJ86" s="28"/>
      <c r="AK86" s="28"/>
      <c r="AL86" s="28"/>
      <c r="AM86" s="28"/>
      <c r="AN86" s="28"/>
    </row>
    <row r="87" spans="1:40" ht="17" customHeight="1">
      <c r="A87" s="37"/>
      <c r="B87" s="38"/>
      <c r="C87" s="213" t="s">
        <v>0</v>
      </c>
      <c r="D87" s="213"/>
      <c r="E87" s="213"/>
      <c r="F87" s="213"/>
      <c r="G87" s="213"/>
      <c r="H87" s="40"/>
      <c r="I87" s="213" t="s">
        <v>2</v>
      </c>
      <c r="J87" s="213"/>
      <c r="K87" s="213"/>
      <c r="L87" s="213"/>
      <c r="M87" s="213"/>
      <c r="N87" s="213"/>
      <c r="O87" s="39"/>
      <c r="P87" s="36"/>
      <c r="Q87" s="213" t="s">
        <v>5</v>
      </c>
      <c r="R87" s="213"/>
      <c r="S87" s="213"/>
      <c r="T87" s="213"/>
      <c r="U87" s="213"/>
      <c r="V87" s="40"/>
      <c r="W87" s="213" t="s">
        <v>73</v>
      </c>
      <c r="X87" s="213"/>
      <c r="Y87" s="213"/>
      <c r="Z87" s="213"/>
      <c r="AA87" s="213"/>
      <c r="AB87" s="213"/>
      <c r="AC87" s="39"/>
      <c r="AD87" s="39"/>
      <c r="AE87" s="39"/>
      <c r="AF87" s="28"/>
      <c r="AG87" s="28"/>
      <c r="AH87" s="28"/>
      <c r="AI87" s="28"/>
      <c r="AJ87" s="28"/>
      <c r="AK87" s="28"/>
      <c r="AL87" s="28"/>
      <c r="AM87" s="28"/>
      <c r="AN87" s="28"/>
    </row>
    <row r="88" spans="1:40" ht="17" customHeight="1">
      <c r="A88" s="37"/>
      <c r="B88" s="38"/>
      <c r="C88" s="212" t="str">
        <f ca="1">IF($G88="","",RANK($G88,$AI$4:$AI$73,0)&amp;". "&amp;INDEX($B$4:$B$73,MATCH(SMALL($AJ$4:$AJ$73,ROWS($G$88:$G88)),$AJ$4:$AJ$73,0)))</f>
        <v/>
      </c>
      <c r="D88" s="212"/>
      <c r="E88" s="212"/>
      <c r="F88" s="212"/>
      <c r="G88" s="53" t="str">
        <f ca="1">IF(ISERROR(LARGE($AI$4:$AI$73,ROWS($G$88:$G88))),"",IF(LARGE($AI$4:$AI$73,ROWS($G$88:$G88))=0,"",LARGE($AI$4:$AI$73,ROWS($G$88:$G88))))</f>
        <v/>
      </c>
      <c r="H88" s="40"/>
      <c r="I88" s="212" t="str">
        <f ca="1">IF($M88="","",IF(ISERROR(LARGE($I$4:$I$73,ROWS($M$88:$M88))),"",RANK($M88,$I$4:$I$73,0)&amp;". "&amp;INDEX($B$4:$B$73,MATCH(SMALL($AH$4:$AH$73,ROWS($M$88:$M88)),$AH$4:$AH$73,0))))</f>
        <v/>
      </c>
      <c r="J88" s="212"/>
      <c r="K88" s="212"/>
      <c r="L88" s="212"/>
      <c r="M88" s="211" t="str">
        <f ca="1">IF(ISERROR(LARGE($I$4:$I$73,ROWS($M$88:$M88))),"",IF(LARGE($I$4:$I$73,ROWS($M$88:$M88))=0,"",LARGE($I$4:$I$73,ROWS($M$88:$M88))))</f>
        <v/>
      </c>
      <c r="N88" s="211"/>
      <c r="O88" s="39"/>
      <c r="P88" s="36"/>
      <c r="Q88" s="212" t="str">
        <f ca="1">IF($U88="","",IF(ISERROR(SMALL($X$4:$X$73,ROWS($U$88:$U88))),"",RANK($U88,$X$4:$X$73,1)&amp;". "&amp;INDEX($B$4:$B$73,MATCH(SMALL($AN$4:$AN$73,ROWS($U$88:$U88)),$AN$4:$AN$73,0))))</f>
        <v>1. ROSS MILLER</v>
      </c>
      <c r="R88" s="212"/>
      <c r="S88" s="212"/>
      <c r="T88" s="212"/>
      <c r="U88" s="56">
        <f ca="1">IF(ISERROR(SMALL($X$4:$X$73,ROWS($U$88:$U88))),"",SMALL($X$4:$X$73,ROWS($U$88:$U88)))</f>
        <v>4.07</v>
      </c>
      <c r="V88" s="40"/>
      <c r="W88" s="212" t="str">
        <f ca="1">IF($AA88="","",IF(ISERROR(SMALL($W$4:$W$73,ROWS($AA$88:$AA88))),"",RANK($AA88,$W$4:$W$73,1)&amp;". "&amp;INDEX($B$4:$B$73,MATCH(SMALL($AM$4:$AM$73,ROWS($AA$88:$AA88)),$AM$4:$AM$73,0))))</f>
        <v>1. CARTER McCORMICK</v>
      </c>
      <c r="X88" s="212"/>
      <c r="Y88" s="212"/>
      <c r="Z88" s="212"/>
      <c r="AA88" s="211">
        <f ca="1">IF(ISERROR(SMALL($W$4:$W$73,ROWS($AA$88:$AA88))),"",SMALL($W$4:$W$73,ROWS($AA$88:$AA88)))</f>
        <v>2</v>
      </c>
      <c r="AB88" s="211"/>
      <c r="AC88" s="39"/>
      <c r="AD88" s="39"/>
      <c r="AE88" s="39"/>
      <c r="AF88" s="28"/>
      <c r="AG88" s="28"/>
      <c r="AH88" s="28"/>
      <c r="AI88" s="28"/>
      <c r="AJ88" s="28"/>
      <c r="AK88" s="28"/>
      <c r="AL88" s="28"/>
      <c r="AM88" s="28"/>
      <c r="AN88" s="28"/>
    </row>
    <row r="89" spans="1:40" ht="17" customHeight="1">
      <c r="A89" s="37"/>
      <c r="B89" s="38"/>
      <c r="C89" s="212" t="str">
        <f ca="1">IF($G89="","",RANK($G89,$AI$4:$AI$73,0)&amp;". "&amp;INDEX($B$4:$B$73,MATCH(SMALL($AJ$4:$AJ$73,ROWS($G$88:$G89)),$AJ$4:$AJ$73,0)))</f>
        <v/>
      </c>
      <c r="D89" s="212"/>
      <c r="E89" s="212"/>
      <c r="F89" s="212"/>
      <c r="G89" s="53" t="str">
        <f ca="1">IF(ISERROR(LARGE($AI$4:$AI$73,ROWS($G$88:$G89))),"",IF(LARGE($AI$4:$AI$73,ROWS($G$88:$G89))=0,"",LARGE($AI$4:$AI$73,ROWS($G$88:$G89))))</f>
        <v/>
      </c>
      <c r="H89" s="40"/>
      <c r="I89" s="212" t="str">
        <f ca="1">IF($M89="","",IF(ISERROR(LARGE($I$4:$I$73,ROWS($M$88:$M89))),"",RANK($M89,$I$4:$I$73,0)&amp;". "&amp;INDEX($B$4:$B$73,MATCH(SMALL($AH$4:$AH$73,ROWS($M$88:$M89)),$AH$4:$AH$73,0))))</f>
        <v/>
      </c>
      <c r="J89" s="212"/>
      <c r="K89" s="212"/>
      <c r="L89" s="212"/>
      <c r="M89" s="211" t="str">
        <f ca="1">IF(ISERROR(LARGE($I$4:$I$73,ROWS($M$88:$M89))),"",IF(LARGE($I$4:$I$73,ROWS($M$88:$M89))=0,"",LARGE($I$4:$I$73,ROWS($M$88:$M89))))</f>
        <v/>
      </c>
      <c r="N89" s="211"/>
      <c r="O89" s="39"/>
      <c r="P89" s="36"/>
      <c r="Q89" s="212" t="str">
        <f ca="1">IF($U89="","",IF(ISERROR(SMALL($X$4:$X$73,ROWS($U$88:$U89))),"",RANK($U89,$X$4:$X$73,1)&amp;". "&amp;INDEX($B$4:$B$73,MATCH(SMALL($AN$4:$AN$73,ROWS($U$88:$U89)),$AN$4:$AN$73,0))))</f>
        <v>2. CHRIS WALTON</v>
      </c>
      <c r="R89" s="212"/>
      <c r="S89" s="212"/>
      <c r="T89" s="212"/>
      <c r="U89" s="56">
        <f ca="1">IF(ISERROR(SMALL($X$4:$X$73,ROWS($U$88:$U89))),"",SMALL($X$4:$X$73,ROWS($U$88:$U89)))</f>
        <v>4.3499999999999996</v>
      </c>
      <c r="V89" s="40"/>
      <c r="W89" s="212" t="str">
        <f ca="1">IF($AA89="","",IF(ISERROR(SMALL($W$4:$W$73,ROWS($AA$88:$AA89))),"",RANK($AA89,$W$4:$W$73,1)&amp;". "&amp;INDEX($B$4:$B$73,MATCH(SMALL($AM$4:$AM$73,ROWS($AA$88:$AA89)),$AM$4:$AM$73,0))))</f>
        <v>2. STUART JOHNSTONE</v>
      </c>
      <c r="X89" s="212"/>
      <c r="Y89" s="212"/>
      <c r="Z89" s="212"/>
      <c r="AA89" s="211">
        <f ca="1">IF(ISERROR(SMALL($W$4:$W$73,ROWS($AA$88:$AA89))),"",SMALL($W$4:$W$73,ROWS($AA$88:$AA89)))</f>
        <v>4</v>
      </c>
      <c r="AB89" s="211"/>
      <c r="AC89" s="39"/>
      <c r="AD89" s="39"/>
      <c r="AE89" s="39"/>
      <c r="AF89" s="28"/>
      <c r="AG89" s="28"/>
      <c r="AH89" s="28"/>
      <c r="AI89" s="28"/>
      <c r="AJ89" s="28"/>
      <c r="AK89" s="28"/>
      <c r="AL89" s="28"/>
      <c r="AM89" s="28"/>
      <c r="AN89" s="28"/>
    </row>
    <row r="90" spans="1:40" ht="17" customHeight="1">
      <c r="A90" s="37"/>
      <c r="B90" s="38"/>
      <c r="C90" s="212" t="str">
        <f ca="1">IF($G90="","",RANK($G90,$AI$4:$AI$73,0)&amp;". "&amp;INDEX($B$4:$B$73,MATCH(SMALL($AJ$4:$AJ$73,ROWS($G$88:$G90)),$AJ$4:$AJ$73,0)))</f>
        <v/>
      </c>
      <c r="D90" s="212"/>
      <c r="E90" s="212"/>
      <c r="F90" s="212"/>
      <c r="G90" s="53" t="str">
        <f ca="1">IF(ISERROR(LARGE($AI$4:$AI$73,ROWS($G$88:$G90))),"",IF(LARGE($AI$4:$AI$73,ROWS($G$88:$G90))=0,"",LARGE($AI$4:$AI$73,ROWS($G$88:$G90))))</f>
        <v/>
      </c>
      <c r="H90" s="40"/>
      <c r="I90" s="212" t="str">
        <f ca="1">IF($M90="","",IF(ISERROR(LARGE($I$4:$I$73,ROWS($M$88:$M90))),"",RANK($M90,$I$4:$I$73,0)&amp;". "&amp;INDEX($B$4:$B$73,MATCH(SMALL($AH$4:$AH$73,ROWS($M$88:$M90)),$AH$4:$AH$73,0))))</f>
        <v/>
      </c>
      <c r="J90" s="212"/>
      <c r="K90" s="212"/>
      <c r="L90" s="212"/>
      <c r="M90" s="211" t="str">
        <f ca="1">IF(ISERROR(LARGE($I$4:$I$73,ROWS($M$88:$M90))),"",IF(LARGE($I$4:$I$73,ROWS($M$88:$M90))=0,"",LARGE($I$4:$I$73,ROWS($M$88:$M90))))</f>
        <v/>
      </c>
      <c r="N90" s="211"/>
      <c r="O90" s="39"/>
      <c r="P90" s="36"/>
      <c r="Q90" s="212" t="str">
        <f ca="1">IF($U90="","",IF(ISERROR(SMALL($X$4:$X$73,ROWS($U$88:$U90))),"",RANK($U90,$X$4:$X$73,1)&amp;". "&amp;INDEX($B$4:$B$73,MATCH(SMALL($AN$4:$AN$73,ROWS($U$88:$U90)),$AN$4:$AN$73,0))))</f>
        <v>3. PADDY ENGLISH</v>
      </c>
      <c r="R90" s="212"/>
      <c r="S90" s="212"/>
      <c r="T90" s="212"/>
      <c r="U90" s="56">
        <f ca="1">IF(ISERROR(SMALL($X$4:$X$73,ROWS($U$88:$U90))),"",SMALL($X$4:$X$73,ROWS($U$88:$U90)))</f>
        <v>4.4800000000000004</v>
      </c>
      <c r="V90" s="40"/>
      <c r="W90" s="212" t="str">
        <f ca="1">IF($AA90="","",IF(ISERROR(SMALL($W$4:$W$73,ROWS($AA$88:$AA90))),"",RANK($AA90,$W$4:$W$73,1)&amp;". "&amp;INDEX($B$4:$B$73,MATCH(SMALL($AM$4:$AM$73,ROWS($AA$88:$AA90)),$AM$4:$AM$73,0))))</f>
        <v>3. ADAM HILL</v>
      </c>
      <c r="X90" s="212"/>
      <c r="Y90" s="212"/>
      <c r="Z90" s="212"/>
      <c r="AA90" s="211">
        <f ca="1">IF(ISERROR(SMALL($W$4:$W$73,ROWS($AA$88:$AA90))),"",SMALL($W$4:$W$73,ROWS($AA$88:$AA90)))</f>
        <v>9</v>
      </c>
      <c r="AB90" s="211"/>
      <c r="AC90" s="39"/>
      <c r="AD90" s="39"/>
      <c r="AE90" s="39"/>
      <c r="AF90" s="28"/>
      <c r="AG90" s="28"/>
      <c r="AH90" s="28"/>
      <c r="AI90" s="28"/>
      <c r="AJ90" s="28"/>
      <c r="AK90" s="28"/>
      <c r="AL90" s="28"/>
      <c r="AM90" s="28"/>
      <c r="AN90" s="28"/>
    </row>
    <row r="91" spans="1:40" ht="17" customHeight="1">
      <c r="A91" s="37"/>
      <c r="B91" s="38"/>
      <c r="C91" s="212" t="str">
        <f ca="1">IF($G91="","",RANK($G91,$AI$4:$AI$73,0)&amp;". "&amp;INDEX($B$4:$B$73,MATCH(SMALL($AJ$4:$AJ$73,ROWS($G$88:$G91)),$AJ$4:$AJ$73,0)))</f>
        <v/>
      </c>
      <c r="D91" s="212"/>
      <c r="E91" s="212"/>
      <c r="F91" s="212"/>
      <c r="G91" s="53" t="str">
        <f ca="1">IF(ISERROR(LARGE($AI$4:$AI$73,ROWS($G$88:$G91))),"",IF(LARGE($AI$4:$AI$73,ROWS($G$88:$G91))=0,"",LARGE($AI$4:$AI$73,ROWS($G$88:$G91))))</f>
        <v/>
      </c>
      <c r="H91" s="40"/>
      <c r="I91" s="212" t="str">
        <f ca="1">IF($M91="","",IF(ISERROR(LARGE($I$4:$I$73,ROWS($M$88:$M91))),"",RANK($M91,$I$4:$I$73,0)&amp;". "&amp;INDEX($B$4:$B$73,MATCH(SMALL($AH$4:$AH$73,ROWS($M$88:$M91)),$AH$4:$AH$73,0))))</f>
        <v/>
      </c>
      <c r="J91" s="212"/>
      <c r="K91" s="212"/>
      <c r="L91" s="212"/>
      <c r="M91" s="211" t="str">
        <f ca="1">IF(ISERROR(LARGE($I$4:$I$73,ROWS($M$88:$M91))),"",IF(LARGE($I$4:$I$73,ROWS($M$88:$M91))=0,"",LARGE($I$4:$I$73,ROWS($M$88:$M91))))</f>
        <v/>
      </c>
      <c r="N91" s="211"/>
      <c r="O91" s="39"/>
      <c r="P91" s="36"/>
      <c r="Q91" s="212" t="str">
        <f ca="1">IF($U91="","",IF(ISERROR(SMALL($X$4:$X$73,ROWS($U$88:$U91))),"",RANK($U91,$X$4:$X$73,1)&amp;". "&amp;INDEX($B$4:$B$73,MATCH(SMALL($AN$4:$AN$73,ROWS($U$88:$U91)),$AN$4:$AN$73,0))))</f>
        <v>4. JOSH BATES</v>
      </c>
      <c r="R91" s="212"/>
      <c r="S91" s="212"/>
      <c r="T91" s="212"/>
      <c r="U91" s="56">
        <f ca="1">IF(ISERROR(SMALL($X$4:$X$73,ROWS($U$88:$U91))),"",SMALL($X$4:$X$73,ROWS($U$88:$U91)))</f>
        <v>4.6500000000000004</v>
      </c>
      <c r="V91" s="40"/>
      <c r="W91" s="212" t="str">
        <f ca="1">IF($AA91="","",IF(ISERROR(SMALL($W$4:$W$73,ROWS($AA$88:$AA91))),"",RANK($AA91,$W$4:$W$73,1)&amp;". "&amp;INDEX($B$4:$B$73,MATCH(SMALL($AM$4:$AM$73,ROWS($AA$88:$AA91)),$AM$4:$AM$73,0))))</f>
        <v>4. JASON BEATTIE</v>
      </c>
      <c r="X91" s="212"/>
      <c r="Y91" s="212"/>
      <c r="Z91" s="212"/>
      <c r="AA91" s="211">
        <f ca="1">IF(ISERROR(SMALL($W$4:$W$73,ROWS($AA$88:$AA91))),"",SMALL($W$4:$W$73,ROWS($AA$88:$AA91)))</f>
        <v>10</v>
      </c>
      <c r="AB91" s="211"/>
      <c r="AC91" s="39"/>
      <c r="AD91" s="39"/>
      <c r="AE91" s="39"/>
      <c r="AF91" s="28"/>
      <c r="AG91" s="28"/>
      <c r="AH91" s="28"/>
      <c r="AI91" s="28"/>
      <c r="AJ91" s="28"/>
      <c r="AK91" s="28"/>
      <c r="AL91" s="28"/>
      <c r="AM91" s="28"/>
      <c r="AN91" s="28"/>
    </row>
    <row r="92" spans="1:40" ht="17" customHeight="1">
      <c r="A92" s="37"/>
      <c r="B92" s="38"/>
      <c r="C92" s="212" t="str">
        <f ca="1">IF($G92="","",RANK($G92,$AI$4:$AI$73,0)&amp;". "&amp;INDEX($B$4:$B$73,MATCH(SMALL($AJ$4:$AJ$73,ROWS($G$88:$G92)),$AJ$4:$AJ$73,0)))</f>
        <v/>
      </c>
      <c r="D92" s="212"/>
      <c r="E92" s="212"/>
      <c r="F92" s="212"/>
      <c r="G92" s="53" t="str">
        <f ca="1">IF(ISERROR(LARGE($AI$4:$AI$73,ROWS($G$88:$G92))),"",IF(LARGE($AI$4:$AI$73,ROWS($G$88:$G92))=0,"",LARGE($AI$4:$AI$73,ROWS($G$88:$G92))))</f>
        <v/>
      </c>
      <c r="H92" s="40"/>
      <c r="I92" s="212" t="str">
        <f ca="1">IF($M92="","",IF(ISERROR(LARGE($I$4:$I$73,ROWS($M$88:$M92))),"",RANK($M92,$I$4:$I$73,0)&amp;". "&amp;INDEX($B$4:$B$73,MATCH(SMALL($AH$4:$AH$73,ROWS($M$88:$M92)),$AH$4:$AH$73,0))))</f>
        <v/>
      </c>
      <c r="J92" s="212"/>
      <c r="K92" s="212"/>
      <c r="L92" s="212"/>
      <c r="M92" s="211" t="str">
        <f ca="1">IF(ISERROR(LARGE($I$4:$I$73,ROWS($M$88:$M92))),"",IF(LARGE($I$4:$I$73,ROWS($M$88:$M92))=0,"",LARGE($I$4:$I$73,ROWS($M$88:$M92))))</f>
        <v/>
      </c>
      <c r="N92" s="211"/>
      <c r="O92" s="39"/>
      <c r="P92" s="36"/>
      <c r="Q92" s="212" t="str">
        <f ca="1">IF($U92="","",IF(ISERROR(SMALL($X$4:$X$73,ROWS($U$88:$U92))),"",RANK($U92,$X$4:$X$73,1)&amp;". "&amp;INDEX($B$4:$B$73,MATCH(SMALL($AN$4:$AN$73,ROWS($U$88:$U92)),$AN$4:$AN$73,0))))</f>
        <v>5. PETER McILWAINE</v>
      </c>
      <c r="R92" s="212"/>
      <c r="S92" s="212"/>
      <c r="T92" s="212"/>
      <c r="U92" s="56">
        <f ca="1">IF(ISERROR(SMALL($X$4:$X$73,ROWS($U$88:$U92))),"",SMALL($X$4:$X$73,ROWS($U$88:$U92)))</f>
        <v>4.8</v>
      </c>
      <c r="V92" s="40"/>
      <c r="W92" s="212" t="str">
        <f ca="1">IF($AA92="","",IF(ISERROR(SMALL($W$4:$W$73,ROWS($AA$88:$AA92))),"",RANK($AA92,$W$4:$W$73,1)&amp;". "&amp;INDEX($B$4:$B$73,MATCH(SMALL($AM$4:$AM$73,ROWS($AA$88:$AA92)),$AM$4:$AM$73,0))))</f>
        <v>5. IAIN CHAPMAN</v>
      </c>
      <c r="X92" s="212"/>
      <c r="Y92" s="212"/>
      <c r="Z92" s="212"/>
      <c r="AA92" s="211">
        <f ca="1">IF(ISERROR(SMALL($W$4:$W$73,ROWS($AA$88:$AA92))),"",SMALL($W$4:$W$73,ROWS($AA$88:$AA92)))</f>
        <v>12</v>
      </c>
      <c r="AB92" s="211"/>
      <c r="AC92" s="39"/>
      <c r="AD92" s="39"/>
      <c r="AE92" s="39"/>
      <c r="AF92" s="28"/>
      <c r="AG92" s="28"/>
      <c r="AH92" s="28"/>
      <c r="AI92" s="28"/>
      <c r="AJ92" s="28"/>
      <c r="AK92" s="28"/>
      <c r="AL92" s="28"/>
      <c r="AM92" s="28"/>
      <c r="AN92" s="28"/>
    </row>
    <row r="93" spans="1:40">
      <c r="A93" s="30"/>
      <c r="B93" s="31"/>
      <c r="C93" s="32"/>
      <c r="D93" s="32"/>
      <c r="E93" s="32"/>
      <c r="F93" s="32"/>
      <c r="G93" s="32"/>
      <c r="H93" s="33"/>
      <c r="I93" s="33"/>
      <c r="J93" s="32"/>
      <c r="K93" s="32"/>
      <c r="L93" s="32"/>
      <c r="M93" s="32"/>
      <c r="N93" s="32"/>
      <c r="O93" s="32"/>
      <c r="P93" s="28"/>
      <c r="Q93" s="32"/>
      <c r="R93" s="32"/>
      <c r="S93" s="32"/>
      <c r="T93" s="32"/>
      <c r="U93" s="32"/>
      <c r="V93" s="33"/>
      <c r="W93" s="33"/>
      <c r="X93" s="33"/>
      <c r="Y93" s="32"/>
      <c r="Z93" s="32"/>
      <c r="AA93" s="32"/>
      <c r="AB93" s="28"/>
      <c r="AC93" s="32"/>
      <c r="AD93" s="32"/>
      <c r="AE93" s="32"/>
      <c r="AF93" s="28"/>
      <c r="AG93" s="28"/>
      <c r="AH93" s="28"/>
      <c r="AI93" s="28"/>
      <c r="AJ93" s="28"/>
      <c r="AK93" s="28"/>
      <c r="AL93" s="28"/>
      <c r="AM93" s="28"/>
      <c r="AN93" s="28"/>
    </row>
    <row r="94" spans="1:40">
      <c r="C94" s="221"/>
      <c r="D94" s="221"/>
      <c r="E94" s="221"/>
      <c r="F94" s="221"/>
      <c r="G94" s="221"/>
      <c r="H94" s="221"/>
      <c r="I94" s="221"/>
      <c r="J94" s="221"/>
      <c r="K94" s="221"/>
      <c r="L94" s="221"/>
    </row>
    <row r="95" spans="1:40">
      <c r="C95" s="222"/>
      <c r="D95" s="222"/>
      <c r="E95" s="222"/>
      <c r="F95" s="222"/>
      <c r="G95" s="222"/>
      <c r="H95" s="222"/>
      <c r="I95" s="222"/>
      <c r="J95" s="222"/>
      <c r="K95" s="222"/>
      <c r="L95" s="222"/>
    </row>
    <row r="96" spans="1:40">
      <c r="C96" s="220"/>
      <c r="D96" s="220"/>
      <c r="E96" s="220"/>
      <c r="F96" s="220"/>
      <c r="G96" s="220"/>
      <c r="H96" s="220"/>
      <c r="I96" s="220"/>
      <c r="J96" s="220"/>
      <c r="K96" s="220"/>
      <c r="L96" s="220"/>
    </row>
  </sheetData>
  <sheetProtection sheet="1" objects="1" scenarios="1" selectLockedCells="1"/>
  <mergeCells count="107">
    <mergeCell ref="A1:AE1"/>
    <mergeCell ref="A2:B3"/>
    <mergeCell ref="C87:G87"/>
    <mergeCell ref="C88:F88"/>
    <mergeCell ref="C89:F89"/>
    <mergeCell ref="AC2:AE2"/>
    <mergeCell ref="C96:L96"/>
    <mergeCell ref="C94:L94"/>
    <mergeCell ref="C95:L95"/>
    <mergeCell ref="N3:O3"/>
    <mergeCell ref="C2:O2"/>
    <mergeCell ref="Q2:AA2"/>
    <mergeCell ref="C75:G75"/>
    <mergeCell ref="C76:F76"/>
    <mergeCell ref="C77:F77"/>
    <mergeCell ref="I78:L78"/>
    <mergeCell ref="M78:N78"/>
    <mergeCell ref="C78:F78"/>
    <mergeCell ref="C79:F79"/>
    <mergeCell ref="C80:F80"/>
    <mergeCell ref="I75:N75"/>
    <mergeCell ref="C90:F90"/>
    <mergeCell ref="C81:F81"/>
    <mergeCell ref="C85:F85"/>
    <mergeCell ref="I76:L76"/>
    <mergeCell ref="M76:N76"/>
    <mergeCell ref="I77:L77"/>
    <mergeCell ref="M77:N77"/>
    <mergeCell ref="I79:L79"/>
    <mergeCell ref="M79:N79"/>
    <mergeCell ref="M91:N91"/>
    <mergeCell ref="I87:N87"/>
    <mergeCell ref="I92:L92"/>
    <mergeCell ref="M92:N92"/>
    <mergeCell ref="I90:L90"/>
    <mergeCell ref="M90:N90"/>
    <mergeCell ref="I91:L91"/>
    <mergeCell ref="I80:L80"/>
    <mergeCell ref="M80:N80"/>
    <mergeCell ref="I88:L88"/>
    <mergeCell ref="M88:N88"/>
    <mergeCell ref="W75:AB75"/>
    <mergeCell ref="W76:Z76"/>
    <mergeCell ref="AA76:AB76"/>
    <mergeCell ref="W77:Z77"/>
    <mergeCell ref="AA77:AB77"/>
    <mergeCell ref="Q80:T80"/>
    <mergeCell ref="Q87:U87"/>
    <mergeCell ref="Q88:T88"/>
    <mergeCell ref="I89:L89"/>
    <mergeCell ref="M89:N89"/>
    <mergeCell ref="I81:L81"/>
    <mergeCell ref="M81:N81"/>
    <mergeCell ref="Q81:T81"/>
    <mergeCell ref="M83:N83"/>
    <mergeCell ref="Q83:T83"/>
    <mergeCell ref="I85:L85"/>
    <mergeCell ref="M85:N85"/>
    <mergeCell ref="Q85:T85"/>
    <mergeCell ref="Q75:U75"/>
    <mergeCell ref="Q76:T76"/>
    <mergeCell ref="Q77:T77"/>
    <mergeCell ref="Q78:T78"/>
    <mergeCell ref="Q79:T79"/>
    <mergeCell ref="AA78:AB78"/>
    <mergeCell ref="W79:Z79"/>
    <mergeCell ref="AA79:AB79"/>
    <mergeCell ref="W80:Z80"/>
    <mergeCell ref="AA80:AB80"/>
    <mergeCell ref="W78:Z78"/>
    <mergeCell ref="W87:AB87"/>
    <mergeCell ref="Q89:T89"/>
    <mergeCell ref="Q90:T90"/>
    <mergeCell ref="W88:Z88"/>
    <mergeCell ref="AA88:AB88"/>
    <mergeCell ref="W89:Z89"/>
    <mergeCell ref="AA89:AB89"/>
    <mergeCell ref="W90:Z90"/>
    <mergeCell ref="AA90:AB90"/>
    <mergeCell ref="W81:Z81"/>
    <mergeCell ref="AA81:AB81"/>
    <mergeCell ref="W83:Z83"/>
    <mergeCell ref="AA83:AB83"/>
    <mergeCell ref="Q91:T91"/>
    <mergeCell ref="Q92:T92"/>
    <mergeCell ref="W91:Z91"/>
    <mergeCell ref="AA91:AB91"/>
    <mergeCell ref="W92:Z92"/>
    <mergeCell ref="AA92:AB92"/>
    <mergeCell ref="C91:F91"/>
    <mergeCell ref="C92:F92"/>
    <mergeCell ref="W85:Z85"/>
    <mergeCell ref="AA85:AB85"/>
    <mergeCell ref="C84:F84"/>
    <mergeCell ref="I84:L84"/>
    <mergeCell ref="M84:N84"/>
    <mergeCell ref="Q84:T84"/>
    <mergeCell ref="W84:Z84"/>
    <mergeCell ref="AA84:AB84"/>
    <mergeCell ref="C82:F82"/>
    <mergeCell ref="I82:L82"/>
    <mergeCell ref="M82:N82"/>
    <mergeCell ref="Q82:T82"/>
    <mergeCell ref="W82:Z82"/>
    <mergeCell ref="AA82:AB82"/>
    <mergeCell ref="C83:F83"/>
    <mergeCell ref="I83:L83"/>
  </mergeCells>
  <phoneticPr fontId="8" type="noConversion"/>
  <conditionalFormatting sqref="L4:M73">
    <cfRule type="cellIs" dxfId="71" priority="2" operator="greaterThan">
      <formula>0</formula>
    </cfRule>
  </conditionalFormatting>
  <conditionalFormatting sqref="Y4:Y73">
    <cfRule type="cellIs" dxfId="70" priority="1" operator="greaterThan">
      <formula>0</formula>
    </cfRule>
  </conditionalFormatting>
  <printOptions horizontalCentered="1"/>
  <pageMargins left="0.5" right="0.5" top="0.5" bottom="0.5" header="0.5" footer="0.5"/>
  <pageSetup paperSize="9" scale="69" fitToHeight="2" orientation="landscape" horizontalDpi="4294967293" verticalDpi="429496729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57FE4-F7DC-FC4D-88FF-E71F35F620CE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114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24" t="s">
        <v>21</v>
      </c>
      <c r="E4" s="124" t="s">
        <v>60</v>
      </c>
      <c r="F4" s="124" t="s">
        <v>59</v>
      </c>
      <c r="G4" s="124" t="s">
        <v>74</v>
      </c>
      <c r="H4" s="124">
        <v>4</v>
      </c>
      <c r="I4" s="124">
        <v>6</v>
      </c>
      <c r="J4" s="13"/>
      <c r="K4" s="69" t="s">
        <v>16</v>
      </c>
      <c r="L4" s="124" t="s">
        <v>15</v>
      </c>
      <c r="M4" s="124" t="s">
        <v>14</v>
      </c>
      <c r="N4" s="124" t="s">
        <v>13</v>
      </c>
      <c r="O4" s="70"/>
      <c r="P4" s="60" t="s">
        <v>58</v>
      </c>
      <c r="Q4" s="60" t="s">
        <v>57</v>
      </c>
      <c r="R4" s="13"/>
      <c r="S4" s="124" t="s">
        <v>8</v>
      </c>
      <c r="T4" s="124" t="s">
        <v>7</v>
      </c>
      <c r="U4" s="124" t="s">
        <v>6</v>
      </c>
      <c r="W4" s="123" t="s">
        <v>15</v>
      </c>
      <c r="X4" s="123" t="s">
        <v>23</v>
      </c>
      <c r="Y4" s="123" t="s">
        <v>22</v>
      </c>
      <c r="Z4" s="123" t="s">
        <v>21</v>
      </c>
      <c r="AA4" s="242" t="s">
        <v>20</v>
      </c>
      <c r="AB4" s="242"/>
      <c r="AC4" s="242" t="s">
        <v>11</v>
      </c>
      <c r="AD4" s="242"/>
      <c r="AE4" s="123" t="s">
        <v>10</v>
      </c>
      <c r="AF4" s="123">
        <v>4</v>
      </c>
      <c r="AG4" s="123">
        <v>6</v>
      </c>
      <c r="AH4" s="123" t="s">
        <v>19</v>
      </c>
      <c r="AI4" s="123" t="s">
        <v>18</v>
      </c>
      <c r="AK4" s="123" t="s">
        <v>56</v>
      </c>
      <c r="AL4" s="123" t="s">
        <v>23</v>
      </c>
      <c r="AM4" s="92" t="s">
        <v>11</v>
      </c>
    </row>
    <row r="5" spans="1:39" ht="17" customHeight="1">
      <c r="A5" s="66" t="s">
        <v>117</v>
      </c>
      <c r="B5" s="55"/>
      <c r="C5" s="105"/>
      <c r="D5" s="74">
        <v>2</v>
      </c>
      <c r="E5" s="75" t="s">
        <v>60</v>
      </c>
      <c r="F5" s="73"/>
      <c r="G5" s="76"/>
      <c r="H5" s="73"/>
      <c r="I5" s="73"/>
      <c r="J5" s="9"/>
      <c r="K5" s="78">
        <v>2</v>
      </c>
      <c r="L5" s="73">
        <v>0</v>
      </c>
      <c r="M5" s="73">
        <v>17</v>
      </c>
      <c r="N5" s="73">
        <v>0</v>
      </c>
      <c r="O5" s="79"/>
      <c r="P5" s="80"/>
      <c r="Q5" s="80"/>
      <c r="R5" s="9"/>
      <c r="S5" s="73"/>
      <c r="T5" s="73"/>
      <c r="U5" s="73"/>
      <c r="V5" s="71" t="e">
        <f>SUM($D$5:$D5)/(COUNTA($D$5:$D5)-COUNTA($E$5:$E5))</f>
        <v>#DIV/0!</v>
      </c>
      <c r="W5" s="90">
        <f>COUNTA(A5:A34)</f>
        <v>16</v>
      </c>
      <c r="X5" s="90">
        <f>COUNTA(D5:D34)</f>
        <v>14</v>
      </c>
      <c r="Y5" s="90">
        <f>COUNTA(E5:E34)</f>
        <v>1</v>
      </c>
      <c r="Z5" s="97">
        <f>IF(X5=0,"-",SUM(D5:D34))</f>
        <v>164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33(0)</v>
      </c>
      <c r="AB5" s="260"/>
      <c r="AC5" s="258">
        <f>IF($X5-$Y5,$Z5/($X5-$Y5),"-")</f>
        <v>12.615384615384615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6" t="s">
        <v>120</v>
      </c>
      <c r="B6" s="55"/>
      <c r="C6" s="105"/>
      <c r="D6" s="74"/>
      <c r="E6" s="75"/>
      <c r="F6" s="73"/>
      <c r="G6" s="76"/>
      <c r="H6" s="73"/>
      <c r="I6" s="73"/>
      <c r="J6" s="9"/>
      <c r="K6" s="78">
        <v>2</v>
      </c>
      <c r="L6" s="73">
        <v>0</v>
      </c>
      <c r="M6" s="73">
        <v>25</v>
      </c>
      <c r="N6" s="73">
        <v>0</v>
      </c>
      <c r="O6" s="79"/>
      <c r="P6" s="80"/>
      <c r="Q6" s="80"/>
      <c r="R6" s="9"/>
      <c r="S6" s="73"/>
      <c r="T6" s="73"/>
      <c r="U6" s="73"/>
      <c r="V6" s="72" t="e">
        <f>SUM($D$5:$D6)/(COUNTA($D$5:$D6)-COUNTA($E$5:$E6))</f>
        <v>#DIV/0!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6" t="s">
        <v>134</v>
      </c>
      <c r="B7" s="55"/>
      <c r="C7" s="105"/>
      <c r="D7" s="74"/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 t="e">
        <f>SUM($D$5:$D7)/(COUNTA($D$5:$D7)-COUNTA($E$5:$E7))</f>
        <v>#DIV/0!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160" t="s">
        <v>141</v>
      </c>
      <c r="B8" s="55"/>
      <c r="C8" s="105"/>
      <c r="D8" s="74">
        <v>7</v>
      </c>
      <c r="E8" s="75"/>
      <c r="F8" s="73"/>
      <c r="G8" s="76"/>
      <c r="H8" s="73"/>
      <c r="I8" s="73"/>
      <c r="J8" s="9"/>
      <c r="K8" s="78">
        <v>2</v>
      </c>
      <c r="L8" s="73">
        <v>0</v>
      </c>
      <c r="M8" s="73">
        <v>22</v>
      </c>
      <c r="N8" s="78">
        <v>0</v>
      </c>
      <c r="O8" s="81"/>
      <c r="P8" s="82"/>
      <c r="Q8" s="82"/>
      <c r="R8" s="9"/>
      <c r="S8" s="73"/>
      <c r="T8" s="73"/>
      <c r="U8" s="73"/>
      <c r="V8" s="72">
        <f>SUM($D$5:$D8)/(COUNTA($D$5:$D8)-COUNTA($E$5:$E8))</f>
        <v>9</v>
      </c>
      <c r="W8" s="123" t="s">
        <v>16</v>
      </c>
      <c r="X8" s="123" t="s">
        <v>15</v>
      </c>
      <c r="Y8" s="123" t="s">
        <v>14</v>
      </c>
      <c r="Z8" s="123" t="s">
        <v>13</v>
      </c>
      <c r="AA8" s="242" t="s">
        <v>12</v>
      </c>
      <c r="AB8" s="242"/>
      <c r="AC8" s="242" t="s">
        <v>11</v>
      </c>
      <c r="AD8" s="242"/>
      <c r="AE8" s="123" t="s">
        <v>10</v>
      </c>
      <c r="AF8" s="123" t="s">
        <v>72</v>
      </c>
      <c r="AG8" s="123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160" t="s">
        <v>149</v>
      </c>
      <c r="B9" s="59"/>
      <c r="C9" s="106"/>
      <c r="D9" s="77">
        <v>2</v>
      </c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>
        <f>SUM($D$5:$D9)/(COUNTA($D$5:$D9)-COUNTA($E$5:$E9))</f>
        <v>5.5</v>
      </c>
      <c r="W9" s="99">
        <f t="array" ref="W9">IF(SUM(K5:K34)=0,"-",SUM(INT(K5:K34))+INT(ROUND(SUM(K5:K34-INT(K5:K34)),1)/0.6)+MOD(ROUND(SUM(K5:K34-INT(K5:K34)),1),0.6))</f>
        <v>10</v>
      </c>
      <c r="X9" s="100">
        <f>IF($W$9="-","-",SUM(L5:L34))</f>
        <v>0</v>
      </c>
      <c r="Y9" s="100">
        <f>IF($W$9="-","-",SUM(M5:M34))</f>
        <v>100</v>
      </c>
      <c r="Z9" s="97">
        <f>IF($W$9="-","-",SUM(N5:N34))</f>
        <v>0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0/17(2)</v>
      </c>
      <c r="AB9" s="257"/>
      <c r="AC9" s="258" t="str">
        <f>IF($Z$9="-","-",IF($Z$9=0,"-",$Y$9/$Z$9))</f>
        <v>-</v>
      </c>
      <c r="AD9" s="259"/>
      <c r="AE9" s="101" t="str">
        <f>IF(ISERROR(ROUND((INT(W9)*6+((W9-INT(W9))*10))/Z9,2)),"-",ROUND((INT(W9)*6+((W9-INT(W9))*10))/Z9,2))</f>
        <v>-</v>
      </c>
      <c r="AF9" s="98">
        <f>IF(ISERROR(ROUND(Y9/(INT(W9)*6+((W9-INT(W9))*10))*6,2)),"-",ROUND(Y9/(INT(W9)*6+((W9-INT(W9))*10))*6,2))</f>
        <v>10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6" t="s">
        <v>155</v>
      </c>
      <c r="B10" s="55"/>
      <c r="C10" s="105"/>
      <c r="D10" s="77">
        <v>5</v>
      </c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5.333333333333333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160" t="s">
        <v>158</v>
      </c>
      <c r="B11" s="55"/>
      <c r="C11" s="105"/>
      <c r="D11" s="77">
        <v>5</v>
      </c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5.25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6" t="s">
        <v>165</v>
      </c>
      <c r="B12" s="55"/>
      <c r="C12" s="105"/>
      <c r="D12" s="77">
        <v>19</v>
      </c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8</v>
      </c>
      <c r="W12" s="123" t="s">
        <v>8</v>
      </c>
      <c r="X12" s="123" t="s">
        <v>7</v>
      </c>
      <c r="Y12" s="123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160" t="s">
        <v>171</v>
      </c>
      <c r="B13" s="55"/>
      <c r="C13" s="105"/>
      <c r="D13" s="77">
        <v>5</v>
      </c>
      <c r="E13" s="75"/>
      <c r="F13" s="73"/>
      <c r="G13" s="76"/>
      <c r="H13" s="73"/>
      <c r="I13" s="73"/>
      <c r="J13" s="9"/>
      <c r="K13" s="78">
        <v>4</v>
      </c>
      <c r="L13" s="73">
        <v>0</v>
      </c>
      <c r="M13" s="73">
        <v>36</v>
      </c>
      <c r="N13" s="73">
        <v>0</v>
      </c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7.5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6" t="s">
        <v>175</v>
      </c>
      <c r="B14" s="59"/>
      <c r="C14" s="106"/>
      <c r="D14" s="74">
        <v>15</v>
      </c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8.5714285714285712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160" t="s">
        <v>182</v>
      </c>
      <c r="B15" s="59"/>
      <c r="C15" s="106"/>
      <c r="D15" s="77">
        <v>27</v>
      </c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10.875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160" t="s">
        <v>184</v>
      </c>
      <c r="B16" s="59"/>
      <c r="C16" s="106"/>
      <c r="D16" s="77">
        <v>14</v>
      </c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11.222222222222221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160" t="s">
        <v>186</v>
      </c>
      <c r="B17" s="59"/>
      <c r="C17" s="106"/>
      <c r="D17" s="77">
        <v>13</v>
      </c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11.4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 t="s">
        <v>195</v>
      </c>
      <c r="B18" s="59"/>
      <c r="C18" s="106"/>
      <c r="D18" s="77">
        <v>13</v>
      </c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11.545454545454545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160" t="s">
        <v>197</v>
      </c>
      <c r="B19" s="59"/>
      <c r="C19" s="106"/>
      <c r="D19" s="77">
        <v>33</v>
      </c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13.333333333333334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 t="s">
        <v>202</v>
      </c>
      <c r="B20" s="55"/>
      <c r="C20" s="105"/>
      <c r="D20" s="74">
        <v>4</v>
      </c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12.615384615384615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12.615384615384615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12.615384615384615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12.615384615384615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12.615384615384615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12.615384615384615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12.615384615384615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12.615384615384615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12.615384615384615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12.615384615384615</v>
      </c>
      <c r="W29" s="121" t="s">
        <v>30</v>
      </c>
      <c r="X29" s="122"/>
      <c r="Y29" s="227">
        <v>20</v>
      </c>
      <c r="Z29" s="230"/>
      <c r="AA29" s="231">
        <f>IF(ISERROR(SUMIF(D5:D34,"&gt;="&amp;Y29)/SUMPRODUCT(--(D5:D34&gt;=Y29),--(E5:E34&lt;&gt;"*"))),"-",SUMIF(D5:D34,"&gt;="&amp;Y29)/SUMPRODUCT(--(D5:D34&gt;=Y29),--(E5:E34&lt;&gt;"*")))</f>
        <v>30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12.615384615384615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12.615384615384615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12.615384615384615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12.615384615384615</v>
      </c>
      <c r="W33" s="225" t="s">
        <v>66</v>
      </c>
      <c r="X33" s="226"/>
      <c r="Y33" s="226"/>
      <c r="Z33" s="227"/>
      <c r="AA33" s="88">
        <f>SUMPRODUCT((D5:D34=0)*(D5:D34&lt;&gt;"")*(E5:E34&lt;&gt;"*"))</f>
        <v>0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12.615384615384615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69" priority="1" operator="greaterThan">
      <formula>0</formula>
    </cfRule>
  </conditionalFormatting>
  <dataValidations count="1">
    <dataValidation type="list" allowBlank="1" showInputMessage="1" showErrorMessage="1" sqref="G5:G34" xr:uid="{7FD2EE7F-FEDB-574C-A1FE-369CD8F51E6F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27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78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27"/>
      <c r="P1" s="27"/>
      <c r="Q1" s="27"/>
      <c r="R1" s="27"/>
      <c r="S1" s="21"/>
      <c r="T1" s="21"/>
      <c r="U1" s="21"/>
      <c r="V1" s="15"/>
      <c r="W1" s="15"/>
      <c r="X1" s="15"/>
      <c r="Y1" s="15"/>
      <c r="Z1" s="27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27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27"/>
      <c r="AH2" s="27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61" t="s">
        <v>21</v>
      </c>
      <c r="E4" s="61" t="s">
        <v>60</v>
      </c>
      <c r="F4" s="61" t="s">
        <v>59</v>
      </c>
      <c r="G4" s="61" t="s">
        <v>74</v>
      </c>
      <c r="H4" s="61">
        <v>4</v>
      </c>
      <c r="I4" s="61">
        <v>6</v>
      </c>
      <c r="J4" s="13"/>
      <c r="K4" s="69" t="s">
        <v>16</v>
      </c>
      <c r="L4" s="61" t="s">
        <v>15</v>
      </c>
      <c r="M4" s="61" t="s">
        <v>14</v>
      </c>
      <c r="N4" s="61" t="s">
        <v>13</v>
      </c>
      <c r="O4" s="70"/>
      <c r="P4" s="60" t="s">
        <v>58</v>
      </c>
      <c r="Q4" s="60" t="s">
        <v>57</v>
      </c>
      <c r="R4" s="13"/>
      <c r="S4" s="61" t="s">
        <v>8</v>
      </c>
      <c r="T4" s="61" t="s">
        <v>7</v>
      </c>
      <c r="U4" s="61" t="s">
        <v>6</v>
      </c>
      <c r="W4" s="91" t="s">
        <v>15</v>
      </c>
      <c r="X4" s="91" t="s">
        <v>23</v>
      </c>
      <c r="Y4" s="91" t="s">
        <v>22</v>
      </c>
      <c r="Z4" s="91" t="s">
        <v>21</v>
      </c>
      <c r="AA4" s="242" t="s">
        <v>20</v>
      </c>
      <c r="AB4" s="242"/>
      <c r="AC4" s="242" t="s">
        <v>11</v>
      </c>
      <c r="AD4" s="242"/>
      <c r="AE4" s="91" t="s">
        <v>10</v>
      </c>
      <c r="AF4" s="91">
        <v>4</v>
      </c>
      <c r="AG4" s="91">
        <v>6</v>
      </c>
      <c r="AH4" s="91" t="s">
        <v>19</v>
      </c>
      <c r="AI4" s="91" t="s">
        <v>18</v>
      </c>
      <c r="AK4" s="91" t="s">
        <v>56</v>
      </c>
      <c r="AL4" s="91" t="s">
        <v>23</v>
      </c>
      <c r="AM4" s="92" t="s">
        <v>11</v>
      </c>
    </row>
    <row r="5" spans="1:39" ht="17" customHeight="1">
      <c r="A5" s="68" t="s">
        <v>89</v>
      </c>
      <c r="B5" s="27"/>
      <c r="C5" s="105"/>
      <c r="D5" s="74"/>
      <c r="E5" s="75"/>
      <c r="F5" s="73"/>
      <c r="G5" s="76"/>
      <c r="H5" s="73"/>
      <c r="I5" s="73"/>
      <c r="J5" s="9"/>
      <c r="K5" s="78">
        <v>4</v>
      </c>
      <c r="L5" s="73">
        <v>0</v>
      </c>
      <c r="M5" s="73">
        <v>18</v>
      </c>
      <c r="N5" s="73">
        <v>2</v>
      </c>
      <c r="O5" s="79"/>
      <c r="P5" s="80"/>
      <c r="Q5" s="80"/>
      <c r="R5" s="9"/>
      <c r="S5" s="73"/>
      <c r="T5" s="73"/>
      <c r="U5" s="73"/>
      <c r="V5" s="71" t="e">
        <f>SUM($D$5:$D5)/(COUNTA($D$5:$D5)-COUNTA($E$5:$E5))</f>
        <v>#DIV/0!</v>
      </c>
      <c r="W5" s="90">
        <f>COUNTA(A5:A34)</f>
        <v>13</v>
      </c>
      <c r="X5" s="90">
        <f>COUNTA(D5:D34)</f>
        <v>9</v>
      </c>
      <c r="Y5" s="90">
        <f>COUNTA(E5:E34)</f>
        <v>6</v>
      </c>
      <c r="Z5" s="97">
        <f>IF(X5=0,"-",SUM(D5:D34))</f>
        <v>43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12*(0)</v>
      </c>
      <c r="AB5" s="260"/>
      <c r="AC5" s="258">
        <f>IF($X5-$Y5,$Z5/($X5-$Y5),"-")</f>
        <v>14.333333333333334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8" t="s">
        <v>94</v>
      </c>
      <c r="B6" s="55"/>
      <c r="C6" s="105"/>
      <c r="D6" s="74">
        <v>7</v>
      </c>
      <c r="E6" s="75" t="s">
        <v>60</v>
      </c>
      <c r="F6" s="73"/>
      <c r="G6" s="76"/>
      <c r="H6" s="73"/>
      <c r="I6" s="73"/>
      <c r="J6" s="9"/>
      <c r="K6" s="78">
        <v>4</v>
      </c>
      <c r="L6" s="73">
        <v>0</v>
      </c>
      <c r="M6" s="73">
        <v>12</v>
      </c>
      <c r="N6" s="73">
        <v>1</v>
      </c>
      <c r="O6" s="79"/>
      <c r="P6" s="80"/>
      <c r="Q6" s="80"/>
      <c r="R6" s="9"/>
      <c r="S6" s="73"/>
      <c r="T6" s="73"/>
      <c r="U6" s="73"/>
      <c r="V6" s="72" t="e">
        <f>SUM($D$5:$D6)/(COUNTA($D$5:$D6)-COUNTA($E$5:$E6))</f>
        <v>#DIV/0!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8" t="s">
        <v>95</v>
      </c>
      <c r="B7" s="55"/>
      <c r="C7" s="105"/>
      <c r="D7" s="74">
        <v>0</v>
      </c>
      <c r="E7" s="75"/>
      <c r="F7" s="73"/>
      <c r="G7" s="73"/>
      <c r="H7" s="73"/>
      <c r="I7" s="73"/>
      <c r="J7" s="9"/>
      <c r="K7" s="78">
        <v>4</v>
      </c>
      <c r="L7" s="73">
        <v>1</v>
      </c>
      <c r="M7" s="73">
        <v>8</v>
      </c>
      <c r="N7" s="73">
        <v>2</v>
      </c>
      <c r="O7" s="79"/>
      <c r="P7" s="80"/>
      <c r="Q7" s="80"/>
      <c r="R7" s="9"/>
      <c r="S7" s="73"/>
      <c r="T7" s="73"/>
      <c r="U7" s="73"/>
      <c r="V7" s="72">
        <f>SUM($D$5:$D7)/(COUNTA($D$5:$D7)-COUNTA($E$5:$E7))</f>
        <v>7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8" t="s">
        <v>119</v>
      </c>
      <c r="B8" s="55"/>
      <c r="C8" s="105"/>
      <c r="D8" s="74"/>
      <c r="E8" s="75"/>
      <c r="F8" s="73"/>
      <c r="G8" s="76"/>
      <c r="H8" s="73"/>
      <c r="I8" s="73"/>
      <c r="J8" s="9"/>
      <c r="K8" s="78">
        <v>4</v>
      </c>
      <c r="L8" s="73">
        <v>0</v>
      </c>
      <c r="M8" s="73">
        <v>20</v>
      </c>
      <c r="N8" s="78">
        <v>2</v>
      </c>
      <c r="O8" s="81"/>
      <c r="P8" s="82"/>
      <c r="Q8" s="82"/>
      <c r="R8" s="9"/>
      <c r="S8" s="73"/>
      <c r="T8" s="73"/>
      <c r="U8" s="73"/>
      <c r="V8" s="72">
        <f>SUM($D$5:$D8)/(COUNTA($D$5:$D8)-COUNTA($E$5:$E8))</f>
        <v>7</v>
      </c>
      <c r="W8" s="91" t="s">
        <v>16</v>
      </c>
      <c r="X8" s="91" t="s">
        <v>15</v>
      </c>
      <c r="Y8" s="91" t="s">
        <v>14</v>
      </c>
      <c r="Z8" s="91" t="s">
        <v>13</v>
      </c>
      <c r="AA8" s="242" t="s">
        <v>12</v>
      </c>
      <c r="AB8" s="242"/>
      <c r="AC8" s="242" t="s">
        <v>11</v>
      </c>
      <c r="AD8" s="242"/>
      <c r="AE8" s="91" t="s">
        <v>10</v>
      </c>
      <c r="AF8" s="91" t="s">
        <v>72</v>
      </c>
      <c r="AG8" s="91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8" t="s">
        <v>124</v>
      </c>
      <c r="B9" s="59"/>
      <c r="C9" s="106"/>
      <c r="D9" s="77"/>
      <c r="E9" s="75"/>
      <c r="F9" s="73"/>
      <c r="G9" s="76"/>
      <c r="H9" s="73"/>
      <c r="I9" s="73"/>
      <c r="J9" s="9"/>
      <c r="K9" s="78">
        <v>4</v>
      </c>
      <c r="L9" s="73">
        <v>0</v>
      </c>
      <c r="M9" s="73">
        <v>16</v>
      </c>
      <c r="N9" s="73">
        <v>1</v>
      </c>
      <c r="O9" s="79"/>
      <c r="P9" s="80"/>
      <c r="Q9" s="80"/>
      <c r="R9" s="9"/>
      <c r="S9" s="73"/>
      <c r="T9" s="73"/>
      <c r="U9" s="73"/>
      <c r="V9" s="71">
        <f>SUM($D$5:$D9)/(COUNTA($D$5:$D9)-COUNTA($E$5:$E9))</f>
        <v>7</v>
      </c>
      <c r="W9" s="99">
        <f t="array" ref="W9">IF(SUM(K5:K34)=0,"-",SUM(INT(K5:K34))+INT(ROUND(SUM(K5:K34-INT(K5:K34)),1)/0.6)+MOD(ROUND(SUM(K5:K34-INT(K5:K34)),1),0.6))</f>
        <v>62</v>
      </c>
      <c r="X9" s="100">
        <f>IF($W$9="-","-",SUM(L5:L34))</f>
        <v>3</v>
      </c>
      <c r="Y9" s="100">
        <f>IF($W$9="-","-",SUM(M5:M34))</f>
        <v>288</v>
      </c>
      <c r="Z9" s="97">
        <f>IF($W$9="-","-",SUM(N5:N34))</f>
        <v>13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2/8(4)</v>
      </c>
      <c r="AB9" s="257"/>
      <c r="AC9" s="258">
        <f>IF($Z$9="-","-",IF($Z$9=0,"-",$Y$9/$Z$9))</f>
        <v>22.153846153846153</v>
      </c>
      <c r="AD9" s="259"/>
      <c r="AE9" s="101">
        <f>IF(ISERROR(ROUND((INT(W9)*6+((W9-INT(W9))*10))/Z9,2)),"-",ROUND((INT(W9)*6+((W9-INT(W9))*10))/Z9,2))</f>
        <v>28.62</v>
      </c>
      <c r="AF9" s="98">
        <f>IF(ISERROR(ROUND(Y9/(INT(W9)*6+((W9-INT(W9))*10))*6,2)),"-",ROUND(Y9/(INT(W9)*6+((W9-INT(W9))*10))*6,2))</f>
        <v>4.6500000000000004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8" t="s">
        <v>127</v>
      </c>
      <c r="B10" s="55"/>
      <c r="C10" s="105"/>
      <c r="D10" s="77">
        <v>8</v>
      </c>
      <c r="E10" s="75" t="s">
        <v>60</v>
      </c>
      <c r="F10" s="73"/>
      <c r="G10" s="76"/>
      <c r="H10" s="73"/>
      <c r="I10" s="73"/>
      <c r="J10" s="9"/>
      <c r="K10" s="78">
        <v>4</v>
      </c>
      <c r="L10" s="73">
        <v>0</v>
      </c>
      <c r="M10" s="73">
        <v>48</v>
      </c>
      <c r="N10" s="73">
        <v>0</v>
      </c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15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8" t="s">
        <v>135</v>
      </c>
      <c r="B11" s="55"/>
      <c r="C11" s="105"/>
      <c r="D11" s="77">
        <v>5</v>
      </c>
      <c r="E11" s="75" t="s">
        <v>60</v>
      </c>
      <c r="F11" s="73"/>
      <c r="G11" s="73"/>
      <c r="H11" s="73"/>
      <c r="I11" s="73"/>
      <c r="J11" s="9"/>
      <c r="K11" s="78">
        <v>7</v>
      </c>
      <c r="L11" s="73">
        <v>0</v>
      </c>
      <c r="M11" s="73">
        <v>26</v>
      </c>
      <c r="N11" s="73">
        <v>2</v>
      </c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20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8" t="s">
        <v>150</v>
      </c>
      <c r="B12" s="55"/>
      <c r="C12" s="105"/>
      <c r="D12" s="77">
        <v>0</v>
      </c>
      <c r="E12" s="75" t="s">
        <v>60</v>
      </c>
      <c r="F12" s="73"/>
      <c r="G12" s="76"/>
      <c r="H12" s="73"/>
      <c r="I12" s="73"/>
      <c r="J12" s="9"/>
      <c r="K12" s="78">
        <v>2</v>
      </c>
      <c r="L12" s="73">
        <v>0</v>
      </c>
      <c r="M12" s="73">
        <v>19</v>
      </c>
      <c r="N12" s="73">
        <v>0</v>
      </c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20</v>
      </c>
      <c r="W12" s="91" t="s">
        <v>8</v>
      </c>
      <c r="X12" s="91" t="s">
        <v>7</v>
      </c>
      <c r="Y12" s="91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8" t="s">
        <v>172</v>
      </c>
      <c r="B13" s="55"/>
      <c r="C13" s="105"/>
      <c r="D13" s="77">
        <v>12</v>
      </c>
      <c r="E13" s="75" t="s">
        <v>60</v>
      </c>
      <c r="F13" s="73"/>
      <c r="G13" s="76"/>
      <c r="H13" s="73"/>
      <c r="I13" s="73"/>
      <c r="J13" s="9"/>
      <c r="K13" s="78">
        <v>7</v>
      </c>
      <c r="L13" s="73">
        <v>0</v>
      </c>
      <c r="M13" s="73">
        <v>28</v>
      </c>
      <c r="N13" s="73">
        <v>0</v>
      </c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32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8" t="s">
        <v>185</v>
      </c>
      <c r="B14" s="59"/>
      <c r="C14" s="106"/>
      <c r="D14" s="74">
        <v>5</v>
      </c>
      <c r="E14" s="75"/>
      <c r="F14" s="73"/>
      <c r="G14" s="73"/>
      <c r="H14" s="73"/>
      <c r="I14" s="73"/>
      <c r="J14" s="9"/>
      <c r="K14" s="78">
        <v>2</v>
      </c>
      <c r="L14" s="73">
        <v>0</v>
      </c>
      <c r="M14" s="73">
        <v>14</v>
      </c>
      <c r="N14" s="73">
        <v>0</v>
      </c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18.5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8" t="s">
        <v>194</v>
      </c>
      <c r="B15" s="59"/>
      <c r="C15" s="106"/>
      <c r="D15" s="77">
        <v>0</v>
      </c>
      <c r="E15" s="75" t="s">
        <v>60</v>
      </c>
      <c r="F15" s="73"/>
      <c r="G15" s="76"/>
      <c r="H15" s="73"/>
      <c r="I15" s="73"/>
      <c r="J15" s="9"/>
      <c r="K15" s="78">
        <v>10</v>
      </c>
      <c r="L15" s="73">
        <v>1</v>
      </c>
      <c r="M15" s="73">
        <v>46</v>
      </c>
      <c r="N15" s="73">
        <v>2</v>
      </c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18.5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8" t="s">
        <v>199</v>
      </c>
      <c r="B16" s="59"/>
      <c r="C16" s="106"/>
      <c r="D16" s="77"/>
      <c r="E16" s="75"/>
      <c r="F16" s="73"/>
      <c r="G16" s="76"/>
      <c r="H16" s="73"/>
      <c r="I16" s="73"/>
      <c r="J16" s="9"/>
      <c r="K16" s="78">
        <v>3</v>
      </c>
      <c r="L16" s="73">
        <v>0</v>
      </c>
      <c r="M16" s="73">
        <v>15</v>
      </c>
      <c r="N16" s="73">
        <v>1</v>
      </c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18.5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8" t="s">
        <v>200</v>
      </c>
      <c r="B17" s="59"/>
      <c r="C17" s="106"/>
      <c r="D17" s="77">
        <v>6</v>
      </c>
      <c r="E17" s="75"/>
      <c r="F17" s="73"/>
      <c r="G17" s="76"/>
      <c r="H17" s="73"/>
      <c r="I17" s="73"/>
      <c r="J17" s="9"/>
      <c r="K17" s="78">
        <v>7</v>
      </c>
      <c r="L17" s="73">
        <v>1</v>
      </c>
      <c r="M17" s="73">
        <v>18</v>
      </c>
      <c r="N17" s="73">
        <v>0</v>
      </c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14.333333333333334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14.333333333333334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14.333333333333334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27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14.333333333333334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14.333333333333334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14.333333333333334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14.333333333333334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14.333333333333334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14.333333333333334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14.333333333333334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14.333333333333334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14.333333333333334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14.333333333333334</v>
      </c>
      <c r="W29" s="86" t="s">
        <v>30</v>
      </c>
      <c r="X29" s="87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14.333333333333334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14.333333333333334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14.333333333333334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14.333333333333334</v>
      </c>
      <c r="W33" s="225" t="s">
        <v>66</v>
      </c>
      <c r="X33" s="226"/>
      <c r="Y33" s="226"/>
      <c r="Z33" s="227"/>
      <c r="AA33" s="88">
        <f>SUMPRODUCT((D5:D34=0)*(D5:D34&lt;&gt;"")*(E5:E34&lt;&gt;"*"))</f>
        <v>1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14.333333333333334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  <mergeCell ref="W11:Y11"/>
    <mergeCell ref="W15:AB15"/>
    <mergeCell ref="W16:Y16"/>
    <mergeCell ref="AA16:AB16"/>
    <mergeCell ref="W17:Y17"/>
    <mergeCell ref="AA17:AB17"/>
    <mergeCell ref="W27:AB27"/>
    <mergeCell ref="W18:Y18"/>
    <mergeCell ref="AA18:AB18"/>
    <mergeCell ref="W19:Y19"/>
    <mergeCell ref="AA19:AB19"/>
    <mergeCell ref="W20:Y20"/>
    <mergeCell ref="AA20:AB20"/>
    <mergeCell ref="W23:Y23"/>
    <mergeCell ref="AA23:AB23"/>
    <mergeCell ref="W24:Y24"/>
    <mergeCell ref="AA24:AB24"/>
    <mergeCell ref="W25:Y25"/>
    <mergeCell ref="AA25:AB25"/>
    <mergeCell ref="A3:A4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</mergeCells>
  <phoneticPr fontId="37" type="noConversion"/>
  <conditionalFormatting sqref="AH5:AI5 AG9">
    <cfRule type="cellIs" dxfId="68" priority="1" operator="greaterThan">
      <formula>0</formula>
    </cfRule>
  </conditionalFormatting>
  <dataValidations count="1">
    <dataValidation type="list" allowBlank="1" showInputMessage="1" showErrorMessage="1" sqref="G5:G34" xr:uid="{00000000-0002-0000-0100-000000000000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3C64E-88C3-E347-A502-43703CF90EE7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181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203" t="s">
        <v>21</v>
      </c>
      <c r="E4" s="203" t="s">
        <v>60</v>
      </c>
      <c r="F4" s="203" t="s">
        <v>59</v>
      </c>
      <c r="G4" s="203" t="s">
        <v>74</v>
      </c>
      <c r="H4" s="203">
        <v>4</v>
      </c>
      <c r="I4" s="203">
        <v>6</v>
      </c>
      <c r="J4" s="13"/>
      <c r="K4" s="69" t="s">
        <v>16</v>
      </c>
      <c r="L4" s="203" t="s">
        <v>15</v>
      </c>
      <c r="M4" s="203" t="s">
        <v>14</v>
      </c>
      <c r="N4" s="203" t="s">
        <v>13</v>
      </c>
      <c r="O4" s="70"/>
      <c r="P4" s="60" t="s">
        <v>58</v>
      </c>
      <c r="Q4" s="60" t="s">
        <v>57</v>
      </c>
      <c r="R4" s="13"/>
      <c r="S4" s="203" t="s">
        <v>8</v>
      </c>
      <c r="T4" s="203" t="s">
        <v>7</v>
      </c>
      <c r="U4" s="203" t="s">
        <v>6</v>
      </c>
      <c r="W4" s="202" t="s">
        <v>15</v>
      </c>
      <c r="X4" s="202" t="s">
        <v>23</v>
      </c>
      <c r="Y4" s="202" t="s">
        <v>22</v>
      </c>
      <c r="Z4" s="202" t="s">
        <v>21</v>
      </c>
      <c r="AA4" s="242" t="s">
        <v>20</v>
      </c>
      <c r="AB4" s="242"/>
      <c r="AC4" s="242" t="s">
        <v>11</v>
      </c>
      <c r="AD4" s="242"/>
      <c r="AE4" s="202" t="s">
        <v>10</v>
      </c>
      <c r="AF4" s="202">
        <v>4</v>
      </c>
      <c r="AG4" s="202">
        <v>6</v>
      </c>
      <c r="AH4" s="202" t="s">
        <v>19</v>
      </c>
      <c r="AI4" s="202" t="s">
        <v>18</v>
      </c>
      <c r="AK4" s="202" t="s">
        <v>56</v>
      </c>
      <c r="AL4" s="202" t="s">
        <v>23</v>
      </c>
      <c r="AM4" s="92" t="s">
        <v>11</v>
      </c>
    </row>
    <row r="5" spans="1:39" ht="17" customHeight="1">
      <c r="A5" s="160" t="s">
        <v>182</v>
      </c>
      <c r="B5" s="55"/>
      <c r="C5" s="105"/>
      <c r="D5" s="74">
        <v>2</v>
      </c>
      <c r="E5" s="75"/>
      <c r="F5" s="73"/>
      <c r="G5" s="76"/>
      <c r="H5" s="73"/>
      <c r="I5" s="73"/>
      <c r="J5" s="9"/>
      <c r="K5" s="78">
        <v>5</v>
      </c>
      <c r="L5" s="73">
        <v>0</v>
      </c>
      <c r="M5" s="73">
        <v>45</v>
      </c>
      <c r="N5" s="73">
        <v>1</v>
      </c>
      <c r="O5" s="79"/>
      <c r="P5" s="80"/>
      <c r="Q5" s="80"/>
      <c r="R5" s="9"/>
      <c r="S5" s="73"/>
      <c r="T5" s="73"/>
      <c r="U5" s="73"/>
      <c r="V5" s="71">
        <f>SUM($D$5:$D5)/(COUNTA($D$5:$D5)-COUNTA($E$5:$E5))</f>
        <v>2</v>
      </c>
      <c r="W5" s="90">
        <f>COUNTA(A5:A34)</f>
        <v>1</v>
      </c>
      <c r="X5" s="90">
        <f>COUNTA(D5:D34)</f>
        <v>1</v>
      </c>
      <c r="Y5" s="90">
        <f>COUNTA(E5:E34)</f>
        <v>0</v>
      </c>
      <c r="Z5" s="97">
        <f>IF(X5=0,"-",SUM(D5:D34))</f>
        <v>2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2(0)</v>
      </c>
      <c r="AB5" s="260"/>
      <c r="AC5" s="258">
        <f>IF($X5-$Y5,$Z5/($X5-$Y5),"-")</f>
        <v>2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8"/>
      <c r="B6" s="55"/>
      <c r="C6" s="105"/>
      <c r="D6" s="74"/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>
        <f>SUM($D$5:$D6)/(COUNTA($D$5:$D6)-COUNTA($E$5:$E6))</f>
        <v>2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8"/>
      <c r="B7" s="55"/>
      <c r="C7" s="105"/>
      <c r="D7" s="74"/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>
        <f>SUM($D$5:$D7)/(COUNTA($D$5:$D7)-COUNTA($E$5:$E7))</f>
        <v>2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8"/>
      <c r="B8" s="55"/>
      <c r="C8" s="105"/>
      <c r="D8" s="74"/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>
        <f>SUM($D$5:$D8)/(COUNTA($D$5:$D8)-COUNTA($E$5:$E8))</f>
        <v>2</v>
      </c>
      <c r="W8" s="202" t="s">
        <v>16</v>
      </c>
      <c r="X8" s="202" t="s">
        <v>15</v>
      </c>
      <c r="Y8" s="202" t="s">
        <v>14</v>
      </c>
      <c r="Z8" s="202" t="s">
        <v>13</v>
      </c>
      <c r="AA8" s="242" t="s">
        <v>12</v>
      </c>
      <c r="AB8" s="242"/>
      <c r="AC8" s="242" t="s">
        <v>11</v>
      </c>
      <c r="AD8" s="242"/>
      <c r="AE8" s="202" t="s">
        <v>10</v>
      </c>
      <c r="AF8" s="202" t="s">
        <v>72</v>
      </c>
      <c r="AG8" s="202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8"/>
      <c r="B9" s="59"/>
      <c r="C9" s="106"/>
      <c r="D9" s="77"/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>
        <f>SUM($D$5:$D9)/(COUNTA($D$5:$D9)-COUNTA($E$5:$E9))</f>
        <v>2</v>
      </c>
      <c r="W9" s="99">
        <f t="array" ref="W9">IF(SUM(K5:K34)=0,"-",SUM(INT(K5:K34))+INT(ROUND(SUM(K5:K34-INT(K5:K34)),1)/0.6)+MOD(ROUND(SUM(K5:K34-INT(K5:K34)),1),0.6))</f>
        <v>5</v>
      </c>
      <c r="X9" s="100">
        <f>IF($W$9="-","-",SUM(L5:L34))</f>
        <v>0</v>
      </c>
      <c r="Y9" s="100">
        <f>IF($W$9="-","-",SUM(M5:M34))</f>
        <v>45</v>
      </c>
      <c r="Z9" s="97">
        <f>IF($W$9="-","-",SUM(N5:N34))</f>
        <v>1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1/45(5)</v>
      </c>
      <c r="AB9" s="257"/>
      <c r="AC9" s="258">
        <f>IF($Z$9="-","-",IF($Z$9=0,"-",$Y$9/$Z$9))</f>
        <v>45</v>
      </c>
      <c r="AD9" s="259"/>
      <c r="AE9" s="101">
        <f>IF(ISERROR(ROUND((INT(W9)*6+((W9-INT(W9))*10))/Z9,2)),"-",ROUND((INT(W9)*6+((W9-INT(W9))*10))/Z9,2))</f>
        <v>30</v>
      </c>
      <c r="AF9" s="98">
        <f>IF(ISERROR(ROUND(Y9/(INT(W9)*6+((W9-INT(W9))*10))*6,2)),"-",ROUND(Y9/(INT(W9)*6+((W9-INT(W9))*10))*6,2))</f>
        <v>9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8"/>
      <c r="B10" s="55"/>
      <c r="C10" s="105"/>
      <c r="D10" s="77"/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2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8"/>
      <c r="B11" s="55"/>
      <c r="C11" s="105"/>
      <c r="D11" s="77"/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2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8"/>
      <c r="B12" s="55"/>
      <c r="C12" s="105"/>
      <c r="D12" s="77"/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2</v>
      </c>
      <c r="W12" s="202" t="s">
        <v>8</v>
      </c>
      <c r="X12" s="202" t="s">
        <v>7</v>
      </c>
      <c r="Y12" s="202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8"/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2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2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2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2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2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2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2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2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2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2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2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2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2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2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2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2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2</v>
      </c>
      <c r="W29" s="204" t="s">
        <v>30</v>
      </c>
      <c r="X29" s="205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2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2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2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2</v>
      </c>
      <c r="W33" s="225" t="s">
        <v>66</v>
      </c>
      <c r="X33" s="226"/>
      <c r="Y33" s="226"/>
      <c r="Z33" s="227"/>
      <c r="AA33" s="88">
        <f>SUMPRODUCT((D5:D34=0)*(D5:D34&lt;&gt;"")*(E5:E34&lt;&gt;"*"))</f>
        <v>0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2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67" priority="1" operator="greaterThan">
      <formula>0</formula>
    </cfRule>
  </conditionalFormatting>
  <dataValidations count="1">
    <dataValidation type="list" allowBlank="1" showInputMessage="1" showErrorMessage="1" sqref="G5:G34" xr:uid="{916ADD86-86C6-4A4D-BA69-9F0FD1D24EC2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8C14D-E376-BA43-9384-50323698E877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170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91" t="s">
        <v>21</v>
      </c>
      <c r="E4" s="191" t="s">
        <v>60</v>
      </c>
      <c r="F4" s="191" t="s">
        <v>59</v>
      </c>
      <c r="G4" s="191" t="s">
        <v>74</v>
      </c>
      <c r="H4" s="191">
        <v>4</v>
      </c>
      <c r="I4" s="191">
        <v>6</v>
      </c>
      <c r="J4" s="13"/>
      <c r="K4" s="69" t="s">
        <v>16</v>
      </c>
      <c r="L4" s="191" t="s">
        <v>15</v>
      </c>
      <c r="M4" s="191" t="s">
        <v>14</v>
      </c>
      <c r="N4" s="191" t="s">
        <v>13</v>
      </c>
      <c r="O4" s="70"/>
      <c r="P4" s="60" t="s">
        <v>58</v>
      </c>
      <c r="Q4" s="60" t="s">
        <v>57</v>
      </c>
      <c r="R4" s="13"/>
      <c r="S4" s="191" t="s">
        <v>8</v>
      </c>
      <c r="T4" s="191" t="s">
        <v>7</v>
      </c>
      <c r="U4" s="191" t="s">
        <v>6</v>
      </c>
      <c r="W4" s="190" t="s">
        <v>15</v>
      </c>
      <c r="X4" s="190" t="s">
        <v>23</v>
      </c>
      <c r="Y4" s="190" t="s">
        <v>22</v>
      </c>
      <c r="Z4" s="190" t="s">
        <v>21</v>
      </c>
      <c r="AA4" s="242" t="s">
        <v>20</v>
      </c>
      <c r="AB4" s="242"/>
      <c r="AC4" s="242" t="s">
        <v>11</v>
      </c>
      <c r="AD4" s="242"/>
      <c r="AE4" s="190" t="s">
        <v>10</v>
      </c>
      <c r="AF4" s="190">
        <v>4</v>
      </c>
      <c r="AG4" s="190">
        <v>6</v>
      </c>
      <c r="AH4" s="190" t="s">
        <v>19</v>
      </c>
      <c r="AI4" s="190" t="s">
        <v>18</v>
      </c>
      <c r="AK4" s="190" t="s">
        <v>56</v>
      </c>
      <c r="AL4" s="190" t="s">
        <v>23</v>
      </c>
      <c r="AM4" s="92" t="s">
        <v>11</v>
      </c>
    </row>
    <row r="5" spans="1:39" ht="17" customHeight="1">
      <c r="A5" s="66" t="s">
        <v>169</v>
      </c>
      <c r="B5" s="55"/>
      <c r="C5" s="105"/>
      <c r="D5" s="74">
        <v>0</v>
      </c>
      <c r="E5" s="75"/>
      <c r="F5" s="73"/>
      <c r="G5" s="76"/>
      <c r="H5" s="73"/>
      <c r="I5" s="73"/>
      <c r="J5" s="9"/>
      <c r="K5" s="78">
        <v>5</v>
      </c>
      <c r="L5" s="73">
        <v>0</v>
      </c>
      <c r="M5" s="73">
        <v>38</v>
      </c>
      <c r="N5" s="73">
        <v>3</v>
      </c>
      <c r="O5" s="79"/>
      <c r="P5" s="80"/>
      <c r="Q5" s="80"/>
      <c r="R5" s="9"/>
      <c r="S5" s="73"/>
      <c r="T5" s="73"/>
      <c r="U5" s="73"/>
      <c r="V5" s="71">
        <f>SUM($D$5:$D5)/(COUNTA($D$5:$D5)-COUNTA($E$5:$E5))</f>
        <v>0</v>
      </c>
      <c r="W5" s="90">
        <f>COUNTA(A5:A34)</f>
        <v>1</v>
      </c>
      <c r="X5" s="90">
        <f>COUNTA(D5:D34)</f>
        <v>1</v>
      </c>
      <c r="Y5" s="90">
        <f>COUNTA(E5:E34)</f>
        <v>0</v>
      </c>
      <c r="Z5" s="97">
        <f>IF(X5=0,"-",SUM(D5:D34))</f>
        <v>0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0(0)</v>
      </c>
      <c r="AB5" s="260"/>
      <c r="AC5" s="258">
        <f>IF($X5-$Y5,$Z5/($X5-$Y5),"-")</f>
        <v>0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6"/>
      <c r="B6" s="55"/>
      <c r="C6" s="105"/>
      <c r="D6" s="74"/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>
        <f>SUM($D$5:$D6)/(COUNTA($D$5:$D6)-COUNTA($E$5:$E6))</f>
        <v>0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8"/>
      <c r="B7" s="55"/>
      <c r="C7" s="105"/>
      <c r="D7" s="74"/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>
        <f>SUM($D$5:$D7)/(COUNTA($D$5:$D7)-COUNTA($E$5:$E7))</f>
        <v>0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8"/>
      <c r="B8" s="55"/>
      <c r="C8" s="105"/>
      <c r="D8" s="74"/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>
        <f>SUM($D$5:$D8)/(COUNTA($D$5:$D8)-COUNTA($E$5:$E8))</f>
        <v>0</v>
      </c>
      <c r="W8" s="190" t="s">
        <v>16</v>
      </c>
      <c r="X8" s="190" t="s">
        <v>15</v>
      </c>
      <c r="Y8" s="190" t="s">
        <v>14</v>
      </c>
      <c r="Z8" s="190" t="s">
        <v>13</v>
      </c>
      <c r="AA8" s="242" t="s">
        <v>12</v>
      </c>
      <c r="AB8" s="242"/>
      <c r="AC8" s="242" t="s">
        <v>11</v>
      </c>
      <c r="AD8" s="242"/>
      <c r="AE8" s="190" t="s">
        <v>10</v>
      </c>
      <c r="AF8" s="190" t="s">
        <v>72</v>
      </c>
      <c r="AG8" s="190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8"/>
      <c r="B9" s="59"/>
      <c r="C9" s="106"/>
      <c r="D9" s="77"/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>
        <f>SUM($D$5:$D9)/(COUNTA($D$5:$D9)-COUNTA($E$5:$E9))</f>
        <v>0</v>
      </c>
      <c r="W9" s="99">
        <f t="array" ref="W9">IF(SUM(K5:K34)=0,"-",SUM(INT(K5:K34))+INT(ROUND(SUM(K5:K34-INT(K5:K34)),1)/0.6)+MOD(ROUND(SUM(K5:K34-INT(K5:K34)),1),0.6))</f>
        <v>5</v>
      </c>
      <c r="X9" s="100">
        <f>IF($W$9="-","-",SUM(L5:L34))</f>
        <v>0</v>
      </c>
      <c r="Y9" s="100">
        <f>IF($W$9="-","-",SUM(M5:M34))</f>
        <v>38</v>
      </c>
      <c r="Z9" s="97">
        <f>IF($W$9="-","-",SUM(N5:N34))</f>
        <v>3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3/38(5)</v>
      </c>
      <c r="AB9" s="257"/>
      <c r="AC9" s="258">
        <f>IF($Z$9="-","-",IF($Z$9=0,"-",$Y$9/$Z$9))</f>
        <v>12.666666666666666</v>
      </c>
      <c r="AD9" s="259"/>
      <c r="AE9" s="101">
        <f>IF(ISERROR(ROUND((INT(W9)*6+((W9-INT(W9))*10))/Z9,2)),"-",ROUND((INT(W9)*6+((W9-INT(W9))*10))/Z9,2))</f>
        <v>10</v>
      </c>
      <c r="AF9" s="98">
        <f>IF(ISERROR(ROUND(Y9/(INT(W9)*6+((W9-INT(W9))*10))*6,2)),"-",ROUND(Y9/(INT(W9)*6+((W9-INT(W9))*10))*6,2))</f>
        <v>7.6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8"/>
      <c r="B10" s="55"/>
      <c r="C10" s="105"/>
      <c r="D10" s="77"/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0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8"/>
      <c r="B11" s="55"/>
      <c r="C11" s="105"/>
      <c r="D11" s="77"/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0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8"/>
      <c r="B12" s="55"/>
      <c r="C12" s="105"/>
      <c r="D12" s="77"/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0</v>
      </c>
      <c r="W12" s="190" t="s">
        <v>8</v>
      </c>
      <c r="X12" s="190" t="s">
        <v>7</v>
      </c>
      <c r="Y12" s="190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/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0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0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0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0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0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0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0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0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0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0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0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0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0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0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0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0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0</v>
      </c>
      <c r="W29" s="192" t="s">
        <v>30</v>
      </c>
      <c r="X29" s="193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0</v>
      </c>
      <c r="W30" s="225" t="s">
        <v>29</v>
      </c>
      <c r="X30" s="226"/>
      <c r="Y30" s="226"/>
      <c r="Z30" s="227"/>
      <c r="AA30" s="228" t="str">
        <f>IF($Z$5="-","-",IF($Z$5=0,"-",($AF$5*4+$AG$5*6)/$Z$5))</f>
        <v>-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0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0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0</v>
      </c>
      <c r="W33" s="225" t="s">
        <v>66</v>
      </c>
      <c r="X33" s="226"/>
      <c r="Y33" s="226"/>
      <c r="Z33" s="227"/>
      <c r="AA33" s="88">
        <f>SUMPRODUCT((D5:D34=0)*(D5:D34&lt;&gt;"")*(E5:E34&lt;&gt;"*"))</f>
        <v>1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0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66" priority="1" operator="greaterThan">
      <formula>0</formula>
    </cfRule>
  </conditionalFormatting>
  <dataValidations count="1">
    <dataValidation type="list" allowBlank="1" showInputMessage="1" showErrorMessage="1" sqref="G5:G34" xr:uid="{1A7B1181-94E4-374F-B11A-956FFAEA1E04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C29BD-1202-F84A-B4FC-A6E51750967B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163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83" t="s">
        <v>21</v>
      </c>
      <c r="E4" s="183" t="s">
        <v>60</v>
      </c>
      <c r="F4" s="183" t="s">
        <v>59</v>
      </c>
      <c r="G4" s="183" t="s">
        <v>74</v>
      </c>
      <c r="H4" s="183">
        <v>4</v>
      </c>
      <c r="I4" s="183">
        <v>6</v>
      </c>
      <c r="J4" s="13"/>
      <c r="K4" s="69" t="s">
        <v>16</v>
      </c>
      <c r="L4" s="183" t="s">
        <v>15</v>
      </c>
      <c r="M4" s="183" t="s">
        <v>14</v>
      </c>
      <c r="N4" s="183" t="s">
        <v>13</v>
      </c>
      <c r="O4" s="70"/>
      <c r="P4" s="60" t="s">
        <v>58</v>
      </c>
      <c r="Q4" s="60" t="s">
        <v>57</v>
      </c>
      <c r="R4" s="13"/>
      <c r="S4" s="183" t="s">
        <v>8</v>
      </c>
      <c r="T4" s="183" t="s">
        <v>7</v>
      </c>
      <c r="U4" s="183" t="s">
        <v>6</v>
      </c>
      <c r="W4" s="182" t="s">
        <v>15</v>
      </c>
      <c r="X4" s="182" t="s">
        <v>23</v>
      </c>
      <c r="Y4" s="182" t="s">
        <v>22</v>
      </c>
      <c r="Z4" s="182" t="s">
        <v>21</v>
      </c>
      <c r="AA4" s="242" t="s">
        <v>20</v>
      </c>
      <c r="AB4" s="242"/>
      <c r="AC4" s="242" t="s">
        <v>11</v>
      </c>
      <c r="AD4" s="242"/>
      <c r="AE4" s="182" t="s">
        <v>10</v>
      </c>
      <c r="AF4" s="182">
        <v>4</v>
      </c>
      <c r="AG4" s="182">
        <v>6</v>
      </c>
      <c r="AH4" s="182" t="s">
        <v>19</v>
      </c>
      <c r="AI4" s="182" t="s">
        <v>18</v>
      </c>
      <c r="AK4" s="182" t="s">
        <v>56</v>
      </c>
      <c r="AL4" s="182" t="s">
        <v>23</v>
      </c>
      <c r="AM4" s="92" t="s">
        <v>11</v>
      </c>
    </row>
    <row r="5" spans="1:39" ht="17" customHeight="1">
      <c r="A5" s="66" t="s">
        <v>165</v>
      </c>
      <c r="B5" s="55"/>
      <c r="C5" s="105"/>
      <c r="D5" s="74"/>
      <c r="E5" s="75"/>
      <c r="F5" s="73"/>
      <c r="G5" s="76"/>
      <c r="H5" s="73"/>
      <c r="I5" s="73"/>
      <c r="J5" s="9"/>
      <c r="K5" s="78">
        <v>5</v>
      </c>
      <c r="L5" s="73">
        <v>0</v>
      </c>
      <c r="M5" s="73">
        <v>38</v>
      </c>
      <c r="N5" s="73">
        <v>3</v>
      </c>
      <c r="O5" s="79"/>
      <c r="P5" s="80"/>
      <c r="Q5" s="80"/>
      <c r="R5" s="9"/>
      <c r="S5" s="73"/>
      <c r="T5" s="73"/>
      <c r="U5" s="73"/>
      <c r="V5" s="71" t="e">
        <f>SUM($D$5:$D5)/(COUNTA($D$5:$D5)-COUNTA($E$5:$E5))</f>
        <v>#DIV/0!</v>
      </c>
      <c r="W5" s="90">
        <f>COUNTA(A5:A34)</f>
        <v>7</v>
      </c>
      <c r="X5" s="90">
        <f>COUNTA(D5:D34)</f>
        <v>4</v>
      </c>
      <c r="Y5" s="90">
        <f>COUNTA(E5:E34)</f>
        <v>0</v>
      </c>
      <c r="Z5" s="97">
        <f>IF(X5=0,"-",SUM(D5:D34))</f>
        <v>96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54(0)</v>
      </c>
      <c r="AB5" s="260"/>
      <c r="AC5" s="258">
        <f>IF($X5-$Y5,$Z5/($X5-$Y5),"-")</f>
        <v>24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1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6" t="s">
        <v>169</v>
      </c>
      <c r="B6" s="55"/>
      <c r="C6" s="105"/>
      <c r="D6" s="74">
        <v>10</v>
      </c>
      <c r="E6" s="75"/>
      <c r="F6" s="73"/>
      <c r="G6" s="76"/>
      <c r="H6" s="73"/>
      <c r="I6" s="73"/>
      <c r="J6" s="9"/>
      <c r="K6" s="78">
        <v>4</v>
      </c>
      <c r="L6" s="73">
        <v>0</v>
      </c>
      <c r="M6" s="73">
        <v>22</v>
      </c>
      <c r="N6" s="73">
        <v>1</v>
      </c>
      <c r="O6" s="79"/>
      <c r="P6" s="80"/>
      <c r="Q6" s="80"/>
      <c r="R6" s="9"/>
      <c r="S6" s="73"/>
      <c r="T6" s="73"/>
      <c r="U6" s="73"/>
      <c r="V6" s="72">
        <f>SUM($D$5:$D6)/(COUNTA($D$5:$D6)-COUNTA($E$5:$E6))</f>
        <v>10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130" t="s">
        <v>173</v>
      </c>
      <c r="B7" s="55"/>
      <c r="C7" s="105"/>
      <c r="D7" s="74"/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>
        <f>SUM($D$5:$D7)/(COUNTA($D$5:$D7)-COUNTA($E$5:$E7))</f>
        <v>10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6" t="s">
        <v>177</v>
      </c>
      <c r="B8" s="55"/>
      <c r="C8" s="105"/>
      <c r="D8" s="74">
        <v>10</v>
      </c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>
        <f>SUM($D$5:$D8)/(COUNTA($D$5:$D8)-COUNTA($E$5:$E8))</f>
        <v>10</v>
      </c>
      <c r="W8" s="182" t="s">
        <v>16</v>
      </c>
      <c r="X8" s="182" t="s">
        <v>15</v>
      </c>
      <c r="Y8" s="182" t="s">
        <v>14</v>
      </c>
      <c r="Z8" s="182" t="s">
        <v>13</v>
      </c>
      <c r="AA8" s="242" t="s">
        <v>12</v>
      </c>
      <c r="AB8" s="242"/>
      <c r="AC8" s="242" t="s">
        <v>11</v>
      </c>
      <c r="AD8" s="242"/>
      <c r="AE8" s="182" t="s">
        <v>10</v>
      </c>
      <c r="AF8" s="182" t="s">
        <v>72</v>
      </c>
      <c r="AG8" s="182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6" t="s">
        <v>190</v>
      </c>
      <c r="B9" s="59"/>
      <c r="C9" s="106"/>
      <c r="D9" s="77"/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>
        <f>SUM($D$5:$D9)/(COUNTA($D$5:$D9)-COUNTA($E$5:$E9))</f>
        <v>10</v>
      </c>
      <c r="W9" s="99">
        <f t="array" ref="W9">IF(SUM(K5:K34)=0,"-",SUM(INT(K5:K34))+INT(ROUND(SUM(K5:K34-INT(K5:K34)),1)/0.6)+MOD(ROUND(SUM(K5:K34-INT(K5:K34)),1),0.6))</f>
        <v>11</v>
      </c>
      <c r="X9" s="100">
        <f>IF($W$9="-","-",SUM(L5:L34))</f>
        <v>0</v>
      </c>
      <c r="Y9" s="100">
        <f>IF($W$9="-","-",SUM(M5:M34))</f>
        <v>88</v>
      </c>
      <c r="Z9" s="97">
        <f>IF($W$9="-","-",SUM(N5:N34))</f>
        <v>4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3/38(5)</v>
      </c>
      <c r="AB9" s="257"/>
      <c r="AC9" s="258">
        <f>IF($Z$9="-","-",IF($Z$9=0,"-",$Y$9/$Z$9))</f>
        <v>22</v>
      </c>
      <c r="AD9" s="259"/>
      <c r="AE9" s="101">
        <f>IF(ISERROR(ROUND((INT(W9)*6+((W9-INT(W9))*10))/Z9,2)),"-",ROUND((INT(W9)*6+((W9-INT(W9))*10))/Z9,2))</f>
        <v>16.5</v>
      </c>
      <c r="AF9" s="98">
        <f>IF(ISERROR(ROUND(Y9/(INT(W9)*6+((W9-INT(W9))*10))*6,2)),"-",ROUND(Y9/(INT(W9)*6+((W9-INT(W9))*10))*6,2))</f>
        <v>8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6" t="s">
        <v>195</v>
      </c>
      <c r="B10" s="55"/>
      <c r="C10" s="105"/>
      <c r="D10" s="77">
        <v>54</v>
      </c>
      <c r="E10" s="75"/>
      <c r="F10" s="73"/>
      <c r="G10" s="76"/>
      <c r="H10" s="73"/>
      <c r="I10" s="73"/>
      <c r="J10" s="9"/>
      <c r="K10" s="78">
        <v>2</v>
      </c>
      <c r="L10" s="73">
        <v>0</v>
      </c>
      <c r="M10" s="73">
        <v>28</v>
      </c>
      <c r="N10" s="73">
        <v>0</v>
      </c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24.666666666666668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6" t="s">
        <v>198</v>
      </c>
      <c r="B11" s="55"/>
      <c r="C11" s="105"/>
      <c r="D11" s="77">
        <v>22</v>
      </c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24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8"/>
      <c r="B12" s="55"/>
      <c r="C12" s="105"/>
      <c r="D12" s="77"/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24</v>
      </c>
      <c r="W12" s="182" t="s">
        <v>8</v>
      </c>
      <c r="X12" s="182" t="s">
        <v>7</v>
      </c>
      <c r="Y12" s="182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/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24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24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24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24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24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24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24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24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24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24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24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24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24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24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24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24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24</v>
      </c>
      <c r="W29" s="184" t="s">
        <v>30</v>
      </c>
      <c r="X29" s="185"/>
      <c r="Y29" s="227">
        <v>20</v>
      </c>
      <c r="Z29" s="230"/>
      <c r="AA29" s="231">
        <f>IF(ISERROR(SUMIF(D5:D34,"&gt;="&amp;Y29)/SUMPRODUCT(--(D5:D34&gt;=Y29),--(E5:E34&lt;&gt;"*"))),"-",SUMIF(D5:D34,"&gt;="&amp;Y29)/SUMPRODUCT(--(D5:D34&gt;=Y29),--(E5:E34&lt;&gt;"*")))</f>
        <v>38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24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24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24</v>
      </c>
      <c r="W32" s="225" t="s">
        <v>27</v>
      </c>
      <c r="X32" s="226"/>
      <c r="Y32" s="226"/>
      <c r="Z32" s="227"/>
      <c r="AA32" s="228">
        <f>IF(SUM($AH5:$AI5),$AI5/SUM($AH5:$AI5),"-")</f>
        <v>0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24</v>
      </c>
      <c r="W33" s="225" t="s">
        <v>66</v>
      </c>
      <c r="X33" s="226"/>
      <c r="Y33" s="226"/>
      <c r="Z33" s="227"/>
      <c r="AA33" s="88">
        <f>SUMPRODUCT((D5:D34=0)*(D5:D34&lt;&gt;"")*(E5:E34&lt;&gt;"*"))</f>
        <v>0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24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65" priority="1" operator="greaterThan">
      <formula>0</formula>
    </cfRule>
  </conditionalFormatting>
  <dataValidations count="1">
    <dataValidation type="list" allowBlank="1" showInputMessage="1" showErrorMessage="1" sqref="G5:G34" xr:uid="{8B9E6847-C7FF-8448-8ABA-4D5FC863FD0E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2C2D1-F848-CF4E-B69A-40920AA5AB83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131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24" t="s">
        <v>21</v>
      </c>
      <c r="E4" s="124" t="s">
        <v>60</v>
      </c>
      <c r="F4" s="124" t="s">
        <v>59</v>
      </c>
      <c r="G4" s="124" t="s">
        <v>74</v>
      </c>
      <c r="H4" s="124">
        <v>4</v>
      </c>
      <c r="I4" s="124">
        <v>6</v>
      </c>
      <c r="J4" s="13"/>
      <c r="K4" s="69" t="s">
        <v>16</v>
      </c>
      <c r="L4" s="124" t="s">
        <v>15</v>
      </c>
      <c r="M4" s="124" t="s">
        <v>14</v>
      </c>
      <c r="N4" s="124" t="s">
        <v>13</v>
      </c>
      <c r="O4" s="70"/>
      <c r="P4" s="60" t="s">
        <v>58</v>
      </c>
      <c r="Q4" s="60" t="s">
        <v>57</v>
      </c>
      <c r="R4" s="13"/>
      <c r="S4" s="124" t="s">
        <v>8</v>
      </c>
      <c r="T4" s="124" t="s">
        <v>7</v>
      </c>
      <c r="U4" s="124" t="s">
        <v>6</v>
      </c>
      <c r="W4" s="123" t="s">
        <v>15</v>
      </c>
      <c r="X4" s="123" t="s">
        <v>23</v>
      </c>
      <c r="Y4" s="123" t="s">
        <v>22</v>
      </c>
      <c r="Z4" s="123" t="s">
        <v>21</v>
      </c>
      <c r="AA4" s="242" t="s">
        <v>20</v>
      </c>
      <c r="AB4" s="242"/>
      <c r="AC4" s="242" t="s">
        <v>11</v>
      </c>
      <c r="AD4" s="242"/>
      <c r="AE4" s="123" t="s">
        <v>10</v>
      </c>
      <c r="AF4" s="123">
        <v>4</v>
      </c>
      <c r="AG4" s="123">
        <v>6</v>
      </c>
      <c r="AH4" s="123" t="s">
        <v>19</v>
      </c>
      <c r="AI4" s="123" t="s">
        <v>18</v>
      </c>
      <c r="AK4" s="123" t="s">
        <v>56</v>
      </c>
      <c r="AL4" s="123" t="s">
        <v>23</v>
      </c>
      <c r="AM4" s="92" t="s">
        <v>11</v>
      </c>
    </row>
    <row r="5" spans="1:39" ht="17" customHeight="1">
      <c r="A5" s="66" t="s">
        <v>117</v>
      </c>
      <c r="B5" s="55"/>
      <c r="C5" s="105"/>
      <c r="D5" s="74">
        <v>20</v>
      </c>
      <c r="E5" s="75"/>
      <c r="F5" s="73"/>
      <c r="G5" s="76"/>
      <c r="H5" s="73"/>
      <c r="I5" s="73"/>
      <c r="J5" s="9"/>
      <c r="K5" s="78"/>
      <c r="L5" s="73"/>
      <c r="M5" s="73"/>
      <c r="N5" s="73"/>
      <c r="O5" s="79"/>
      <c r="P5" s="80"/>
      <c r="Q5" s="80"/>
      <c r="R5" s="9"/>
      <c r="S5" s="73"/>
      <c r="T5" s="73"/>
      <c r="U5" s="73"/>
      <c r="V5" s="71">
        <f>SUM($D$5:$D5)/(COUNTA($D$5:$D5)-COUNTA($E$5:$E5))</f>
        <v>20</v>
      </c>
      <c r="W5" s="90">
        <f>COUNTA(A5:A34)</f>
        <v>18</v>
      </c>
      <c r="X5" s="90">
        <f>COUNTA(D5:D34)</f>
        <v>18</v>
      </c>
      <c r="Y5" s="90">
        <f>COUNTA(E5:E34)</f>
        <v>1</v>
      </c>
      <c r="Z5" s="97">
        <f>IF(X5=0,"-",SUM(D5:D34))</f>
        <v>375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81(0)</v>
      </c>
      <c r="AB5" s="260"/>
      <c r="AC5" s="258">
        <f>IF($X5-$Y5,$Z5/($X5-$Y5),"-")</f>
        <v>22.058823529411764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1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6" t="s">
        <v>120</v>
      </c>
      <c r="B6" s="55"/>
      <c r="C6" s="105"/>
      <c r="D6" s="74">
        <v>81</v>
      </c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>
        <f>SUM($D$5:$D6)/(COUNTA($D$5:$D6)-COUNTA($E$5:$E6))</f>
        <v>50.5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6" t="s">
        <v>122</v>
      </c>
      <c r="B7" s="55"/>
      <c r="C7" s="105"/>
      <c r="D7" s="74">
        <v>24</v>
      </c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>
        <f>SUM($D$5:$D7)/(COUNTA($D$5:$D7)-COUNTA($E$5:$E7))</f>
        <v>41.666666666666664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6" t="s">
        <v>128</v>
      </c>
      <c r="B8" s="55"/>
      <c r="C8" s="105"/>
      <c r="D8" s="74">
        <v>27</v>
      </c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>
        <f>SUM($D$5:$D8)/(COUNTA($D$5:$D8)-COUNTA($E$5:$E8))</f>
        <v>38</v>
      </c>
      <c r="W8" s="123" t="s">
        <v>16</v>
      </c>
      <c r="X8" s="123" t="s">
        <v>15</v>
      </c>
      <c r="Y8" s="123" t="s">
        <v>14</v>
      </c>
      <c r="Z8" s="123" t="s">
        <v>13</v>
      </c>
      <c r="AA8" s="242" t="s">
        <v>12</v>
      </c>
      <c r="AB8" s="242"/>
      <c r="AC8" s="242" t="s">
        <v>11</v>
      </c>
      <c r="AD8" s="242"/>
      <c r="AE8" s="123" t="s">
        <v>10</v>
      </c>
      <c r="AF8" s="123" t="s">
        <v>72</v>
      </c>
      <c r="AG8" s="123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6" t="s">
        <v>134</v>
      </c>
      <c r="B9" s="59"/>
      <c r="C9" s="106"/>
      <c r="D9" s="77">
        <v>0</v>
      </c>
      <c r="E9" s="75"/>
      <c r="F9" s="73"/>
      <c r="G9" s="76"/>
      <c r="H9" s="73"/>
      <c r="I9" s="73"/>
      <c r="J9" s="9"/>
      <c r="K9" s="78">
        <v>2</v>
      </c>
      <c r="L9" s="73">
        <v>0</v>
      </c>
      <c r="M9" s="73">
        <v>13</v>
      </c>
      <c r="N9" s="73">
        <v>2</v>
      </c>
      <c r="O9" s="79"/>
      <c r="P9" s="80"/>
      <c r="Q9" s="80"/>
      <c r="R9" s="9"/>
      <c r="S9" s="73"/>
      <c r="T9" s="73"/>
      <c r="U9" s="73"/>
      <c r="V9" s="71">
        <f>SUM($D$5:$D9)/(COUNTA($D$5:$D9)-COUNTA($E$5:$E9))</f>
        <v>30.4</v>
      </c>
      <c r="W9" s="99">
        <f t="array" ref="W9">IF(SUM(K5:K34)=0,"-",SUM(INT(K5:K34))+INT(ROUND(SUM(K5:K34-INT(K5:K34)),1)/0.6)+MOD(ROUND(SUM(K5:K34-INT(K5:K34)),1),0.6))</f>
        <v>6</v>
      </c>
      <c r="X9" s="100">
        <f>IF($W$9="-","-",SUM(L5:L34))</f>
        <v>0</v>
      </c>
      <c r="Y9" s="100">
        <f>IF($W$9="-","-",SUM(M5:M34))</f>
        <v>51</v>
      </c>
      <c r="Z9" s="97">
        <f>IF($W$9="-","-",SUM(N5:N34))</f>
        <v>3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2/13(2)</v>
      </c>
      <c r="AB9" s="257"/>
      <c r="AC9" s="258">
        <f>IF($Z$9="-","-",IF($Z$9=0,"-",$Y$9/$Z$9))</f>
        <v>17</v>
      </c>
      <c r="AD9" s="259"/>
      <c r="AE9" s="101">
        <f>IF(ISERROR(ROUND((INT(W9)*6+((W9-INT(W9))*10))/Z9,2)),"-",ROUND((INT(W9)*6+((W9-INT(W9))*10))/Z9,2))</f>
        <v>12</v>
      </c>
      <c r="AF9" s="98">
        <f>IF(ISERROR(ROUND(Y9/(INT(W9)*6+((W9-INT(W9))*10))*6,2)),"-",ROUND(Y9/(INT(W9)*6+((W9-INT(W9))*10))*6,2))</f>
        <v>8.5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130" t="s">
        <v>153</v>
      </c>
      <c r="B10" s="55"/>
      <c r="C10" s="105"/>
      <c r="D10" s="77">
        <v>36</v>
      </c>
      <c r="E10" s="75" t="s">
        <v>60</v>
      </c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37.6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130" t="s">
        <v>160</v>
      </c>
      <c r="B11" s="55"/>
      <c r="C11" s="105"/>
      <c r="D11" s="77">
        <v>9</v>
      </c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32.833333333333336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129" t="s">
        <v>161</v>
      </c>
      <c r="B12" s="55"/>
      <c r="C12" s="105"/>
      <c r="D12" s="77">
        <v>10</v>
      </c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29.571428571428573</v>
      </c>
      <c r="W12" s="123" t="s">
        <v>8</v>
      </c>
      <c r="X12" s="123" t="s">
        <v>7</v>
      </c>
      <c r="Y12" s="123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130" t="s">
        <v>162</v>
      </c>
      <c r="B13" s="55"/>
      <c r="C13" s="105"/>
      <c r="D13" s="77">
        <v>20</v>
      </c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28.375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6" t="s">
        <v>165</v>
      </c>
      <c r="B14" s="59"/>
      <c r="C14" s="106"/>
      <c r="D14" s="74">
        <v>15</v>
      </c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26.888888888888889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 t="s">
        <v>177</v>
      </c>
      <c r="B15" s="59"/>
      <c r="C15" s="106"/>
      <c r="D15" s="77">
        <v>0</v>
      </c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24.2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 t="s">
        <v>190</v>
      </c>
      <c r="B16" s="59"/>
      <c r="C16" s="106"/>
      <c r="D16" s="77">
        <v>17</v>
      </c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23.545454545454547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130" t="s">
        <v>191</v>
      </c>
      <c r="B17" s="59"/>
      <c r="C17" s="106"/>
      <c r="D17" s="77">
        <v>42</v>
      </c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25.083333333333332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130" t="s">
        <v>192</v>
      </c>
      <c r="B18" s="59"/>
      <c r="C18" s="106"/>
      <c r="D18" s="77">
        <v>21</v>
      </c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24.76923076923077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6" t="s">
        <v>195</v>
      </c>
      <c r="B19" s="59"/>
      <c r="C19" s="106"/>
      <c r="D19" s="77">
        <v>10</v>
      </c>
      <c r="E19" s="75"/>
      <c r="F19" s="73"/>
      <c r="G19" s="76"/>
      <c r="H19" s="73"/>
      <c r="I19" s="73"/>
      <c r="J19" s="9"/>
      <c r="K19" s="78">
        <v>4</v>
      </c>
      <c r="L19" s="73">
        <v>0</v>
      </c>
      <c r="M19" s="73">
        <v>38</v>
      </c>
      <c r="N19" s="73">
        <v>1</v>
      </c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23.714285714285715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 t="s">
        <v>198</v>
      </c>
      <c r="B20" s="55"/>
      <c r="C20" s="105"/>
      <c r="D20" s="74">
        <v>10</v>
      </c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22.8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6" t="s">
        <v>201</v>
      </c>
      <c r="B21" s="55"/>
      <c r="C21" s="105"/>
      <c r="D21" s="74">
        <v>3</v>
      </c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21.5625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 t="s">
        <v>202</v>
      </c>
      <c r="B22" s="55"/>
      <c r="C22" s="105"/>
      <c r="D22" s="74">
        <v>30</v>
      </c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22.058823529411764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22.058823529411764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22.058823529411764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22.058823529411764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22.058823529411764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22.058823529411764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22.058823529411764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22.058823529411764</v>
      </c>
      <c r="W29" s="121" t="s">
        <v>30</v>
      </c>
      <c r="X29" s="122"/>
      <c r="Y29" s="227">
        <v>20</v>
      </c>
      <c r="Z29" s="230"/>
      <c r="AA29" s="231">
        <f>IF(ISERROR(SUMIF(D5:D34,"&gt;="&amp;Y29)/SUMPRODUCT(--(D5:D34&gt;=Y29),--(E5:E34&lt;&gt;"*"))),"-",SUMIF(D5:D34,"&gt;="&amp;Y29)/SUMPRODUCT(--(D5:D34&gt;=Y29),--(E5:E34&lt;&gt;"*")))</f>
        <v>37.625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22.058823529411764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22.058823529411764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22.058823529411764</v>
      </c>
      <c r="W32" s="225" t="s">
        <v>27</v>
      </c>
      <c r="X32" s="226"/>
      <c r="Y32" s="226"/>
      <c r="Z32" s="227"/>
      <c r="AA32" s="228">
        <f>IF(SUM($AH5:$AI5),$AI5/SUM($AH5:$AI5),"-")</f>
        <v>0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22.058823529411764</v>
      </c>
      <c r="W33" s="225" t="s">
        <v>66</v>
      </c>
      <c r="X33" s="226"/>
      <c r="Y33" s="226"/>
      <c r="Z33" s="227"/>
      <c r="AA33" s="88">
        <f>SUMPRODUCT((D5:D34=0)*(D5:D34&lt;&gt;"")*(E5:E34&lt;&gt;"*"))</f>
        <v>2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22.058823529411764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64" priority="1" operator="greaterThan">
      <formula>0</formula>
    </cfRule>
  </conditionalFormatting>
  <dataValidations count="1">
    <dataValidation type="list" allowBlank="1" showInputMessage="1" showErrorMessage="1" sqref="G5:G34" xr:uid="{7BB5BD0C-DDE5-364E-9FCB-9D8C5BE727C5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34C14-1D14-1D4F-A540-FAA9FF752494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140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59" t="s">
        <v>21</v>
      </c>
      <c r="E4" s="159" t="s">
        <v>60</v>
      </c>
      <c r="F4" s="159" t="s">
        <v>59</v>
      </c>
      <c r="G4" s="159" t="s">
        <v>74</v>
      </c>
      <c r="H4" s="159">
        <v>4</v>
      </c>
      <c r="I4" s="159">
        <v>6</v>
      </c>
      <c r="J4" s="13"/>
      <c r="K4" s="69" t="s">
        <v>16</v>
      </c>
      <c r="L4" s="159" t="s">
        <v>15</v>
      </c>
      <c r="M4" s="159" t="s">
        <v>14</v>
      </c>
      <c r="N4" s="159" t="s">
        <v>13</v>
      </c>
      <c r="O4" s="70"/>
      <c r="P4" s="60" t="s">
        <v>58</v>
      </c>
      <c r="Q4" s="60" t="s">
        <v>57</v>
      </c>
      <c r="R4" s="13"/>
      <c r="S4" s="159" t="s">
        <v>8</v>
      </c>
      <c r="T4" s="159" t="s">
        <v>7</v>
      </c>
      <c r="U4" s="159" t="s">
        <v>6</v>
      </c>
      <c r="W4" s="158" t="s">
        <v>15</v>
      </c>
      <c r="X4" s="158" t="s">
        <v>23</v>
      </c>
      <c r="Y4" s="158" t="s">
        <v>22</v>
      </c>
      <c r="Z4" s="158" t="s">
        <v>21</v>
      </c>
      <c r="AA4" s="242" t="s">
        <v>20</v>
      </c>
      <c r="AB4" s="242"/>
      <c r="AC4" s="242" t="s">
        <v>11</v>
      </c>
      <c r="AD4" s="242"/>
      <c r="AE4" s="158" t="s">
        <v>10</v>
      </c>
      <c r="AF4" s="158">
        <v>4</v>
      </c>
      <c r="AG4" s="158">
        <v>6</v>
      </c>
      <c r="AH4" s="158" t="s">
        <v>19</v>
      </c>
      <c r="AI4" s="158" t="s">
        <v>18</v>
      </c>
      <c r="AK4" s="158" t="s">
        <v>56</v>
      </c>
      <c r="AL4" s="158" t="s">
        <v>23</v>
      </c>
      <c r="AM4" s="92" t="s">
        <v>11</v>
      </c>
    </row>
    <row r="5" spans="1:39" ht="17" customHeight="1">
      <c r="A5" s="160" t="s">
        <v>141</v>
      </c>
      <c r="B5" s="55"/>
      <c r="C5" s="105"/>
      <c r="D5" s="74">
        <v>1</v>
      </c>
      <c r="E5" s="75"/>
      <c r="F5" s="73"/>
      <c r="G5" s="76"/>
      <c r="H5" s="73"/>
      <c r="I5" s="73"/>
      <c r="J5" s="9"/>
      <c r="K5" s="78"/>
      <c r="L5" s="73"/>
      <c r="M5" s="73"/>
      <c r="N5" s="73"/>
      <c r="O5" s="79"/>
      <c r="P5" s="80"/>
      <c r="Q5" s="80"/>
      <c r="R5" s="9"/>
      <c r="S5" s="73"/>
      <c r="T5" s="73"/>
      <c r="U5" s="73"/>
      <c r="V5" s="71">
        <f>SUM($D$5:$D5)/(COUNTA($D$5:$D5)-COUNTA($E$5:$E5))</f>
        <v>1</v>
      </c>
      <c r="W5" s="90">
        <f>COUNTA(A5:A34)</f>
        <v>4</v>
      </c>
      <c r="X5" s="90">
        <f>COUNTA(D5:D34)</f>
        <v>3</v>
      </c>
      <c r="Y5" s="90">
        <f>COUNTA(E5:E34)</f>
        <v>0</v>
      </c>
      <c r="Z5" s="97">
        <f>IF(X5=0,"-",SUM(D5:D34))</f>
        <v>7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4(0)</v>
      </c>
      <c r="AB5" s="260"/>
      <c r="AC5" s="258">
        <f>IF($X5-$Y5,$Z5/($X5-$Y5),"-")</f>
        <v>2.3333333333333335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160" t="s">
        <v>182</v>
      </c>
      <c r="B6" s="55"/>
      <c r="C6" s="105"/>
      <c r="D6" s="74">
        <v>2</v>
      </c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>
        <f>SUM($D$5:$D6)/(COUNTA($D$5:$D6)-COUNTA($E$5:$E6))</f>
        <v>1.5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160" t="s">
        <v>184</v>
      </c>
      <c r="B7" s="55"/>
      <c r="C7" s="105"/>
      <c r="D7" s="74">
        <v>4</v>
      </c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>
        <f>SUM($D$5:$D7)/(COUNTA($D$5:$D7)-COUNTA($E$5:$E7))</f>
        <v>2.3333333333333335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160" t="s">
        <v>186</v>
      </c>
      <c r="B8" s="55"/>
      <c r="C8" s="105"/>
      <c r="D8" s="74"/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>
        <f>SUM($D$5:$D8)/(COUNTA($D$5:$D8)-COUNTA($E$5:$E8))</f>
        <v>2.3333333333333335</v>
      </c>
      <c r="W8" s="158" t="s">
        <v>16</v>
      </c>
      <c r="X8" s="158" t="s">
        <v>15</v>
      </c>
      <c r="Y8" s="158" t="s">
        <v>14</v>
      </c>
      <c r="Z8" s="158" t="s">
        <v>13</v>
      </c>
      <c r="AA8" s="242" t="s">
        <v>12</v>
      </c>
      <c r="AB8" s="242"/>
      <c r="AC8" s="242" t="s">
        <v>11</v>
      </c>
      <c r="AD8" s="242"/>
      <c r="AE8" s="158" t="s">
        <v>10</v>
      </c>
      <c r="AF8" s="158" t="s">
        <v>72</v>
      </c>
      <c r="AG8" s="158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130"/>
      <c r="B9" s="59"/>
      <c r="C9" s="106"/>
      <c r="D9" s="77"/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>
        <f>SUM($D$5:$D9)/(COUNTA($D$5:$D9)-COUNTA($E$5:$E9))</f>
        <v>2.3333333333333335</v>
      </c>
      <c r="W9" s="99" t="str">
        <f t="array" ref="W9">IF(SUM(K5:K34)=0,"-",SUM(INT(K5:K34))+INT(ROUND(SUM(K5:K34-INT(K5:K34)),1)/0.6)+MOD(ROUND(SUM(K5:K34-INT(K5:K34)),1),0.6))</f>
        <v>-</v>
      </c>
      <c r="X9" s="100" t="str">
        <f>IF($W$9="-","-",SUM(L5:L34))</f>
        <v>-</v>
      </c>
      <c r="Y9" s="100" t="str">
        <f>IF($W$9="-","-",SUM(M5:M34))</f>
        <v>-</v>
      </c>
      <c r="Z9" s="97" t="str">
        <f>IF($W$9="-","-",SUM(N5:N34))</f>
        <v>-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57"/>
      <c r="AC9" s="258" t="str">
        <f>IF($Z$9="-","-",IF($Z$9=0,"-",$Y$9/$Z$9))</f>
        <v>-</v>
      </c>
      <c r="AD9" s="259"/>
      <c r="AE9" s="101" t="str">
        <f>IF(ISERROR(ROUND((INT(W9)*6+((W9-INT(W9))*10))/Z9,2)),"-",ROUND((INT(W9)*6+((W9-INT(W9))*10))/Z9,2))</f>
        <v>-</v>
      </c>
      <c r="AF9" s="98" t="str">
        <f>IF(ISERROR(ROUND(Y9/(INT(W9)*6+((W9-INT(W9))*10))*6,2)),"-",ROUND(Y9/(INT(W9)*6+((W9-INT(W9))*10))*6,2))</f>
        <v>-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6"/>
      <c r="B10" s="55"/>
      <c r="C10" s="105"/>
      <c r="D10" s="77"/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2.3333333333333335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6"/>
      <c r="B11" s="55"/>
      <c r="C11" s="105"/>
      <c r="D11" s="77"/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2.3333333333333335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6"/>
      <c r="B12" s="55"/>
      <c r="C12" s="105"/>
      <c r="D12" s="77"/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2.3333333333333335</v>
      </c>
      <c r="W12" s="158" t="s">
        <v>8</v>
      </c>
      <c r="X12" s="158" t="s">
        <v>7</v>
      </c>
      <c r="Y12" s="158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/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2.3333333333333335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2.3333333333333335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2.3333333333333335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2.3333333333333335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2.3333333333333335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2.3333333333333335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2.3333333333333335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2.3333333333333335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2.3333333333333335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2.3333333333333335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2.3333333333333335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2.3333333333333335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2.3333333333333335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2.3333333333333335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2.3333333333333335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2.3333333333333335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2.3333333333333335</v>
      </c>
      <c r="W29" s="156" t="s">
        <v>30</v>
      </c>
      <c r="X29" s="157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2.3333333333333335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2.3333333333333335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2.3333333333333335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2.3333333333333335</v>
      </c>
      <c r="W33" s="225" t="s">
        <v>66</v>
      </c>
      <c r="X33" s="226"/>
      <c r="Y33" s="226"/>
      <c r="Z33" s="227"/>
      <c r="AA33" s="88">
        <f>SUMPRODUCT((D5:D34=0)*(D5:D34&lt;&gt;"")*(E5:E34&lt;&gt;"*"))</f>
        <v>0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2.3333333333333335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63" priority="1" operator="greaterThan">
      <formula>0</formula>
    </cfRule>
  </conditionalFormatting>
  <dataValidations count="1">
    <dataValidation type="list" allowBlank="1" showInputMessage="1" showErrorMessage="1" sqref="G5:G34" xr:uid="{24E7C263-343E-B94F-994A-A965D632F742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FA227-8003-9A47-974E-2E7F4E0255DA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101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24" t="s">
        <v>21</v>
      </c>
      <c r="E4" s="124" t="s">
        <v>60</v>
      </c>
      <c r="F4" s="124" t="s">
        <v>59</v>
      </c>
      <c r="G4" s="124" t="s">
        <v>74</v>
      </c>
      <c r="H4" s="124">
        <v>4</v>
      </c>
      <c r="I4" s="124">
        <v>6</v>
      </c>
      <c r="J4" s="13"/>
      <c r="K4" s="69" t="s">
        <v>16</v>
      </c>
      <c r="L4" s="124" t="s">
        <v>15</v>
      </c>
      <c r="M4" s="124" t="s">
        <v>14</v>
      </c>
      <c r="N4" s="124" t="s">
        <v>13</v>
      </c>
      <c r="O4" s="70"/>
      <c r="P4" s="60" t="s">
        <v>58</v>
      </c>
      <c r="Q4" s="60" t="s">
        <v>57</v>
      </c>
      <c r="R4" s="13"/>
      <c r="S4" s="124" t="s">
        <v>8</v>
      </c>
      <c r="T4" s="124" t="s">
        <v>7</v>
      </c>
      <c r="U4" s="124" t="s">
        <v>6</v>
      </c>
      <c r="W4" s="123" t="s">
        <v>15</v>
      </c>
      <c r="X4" s="123" t="s">
        <v>23</v>
      </c>
      <c r="Y4" s="123" t="s">
        <v>22</v>
      </c>
      <c r="Z4" s="123" t="s">
        <v>21</v>
      </c>
      <c r="AA4" s="242" t="s">
        <v>20</v>
      </c>
      <c r="AB4" s="242"/>
      <c r="AC4" s="242" t="s">
        <v>11</v>
      </c>
      <c r="AD4" s="242"/>
      <c r="AE4" s="123" t="s">
        <v>10</v>
      </c>
      <c r="AF4" s="123">
        <v>4</v>
      </c>
      <c r="AG4" s="123">
        <v>6</v>
      </c>
      <c r="AH4" s="123" t="s">
        <v>19</v>
      </c>
      <c r="AI4" s="123" t="s">
        <v>18</v>
      </c>
      <c r="AK4" s="123" t="s">
        <v>56</v>
      </c>
      <c r="AL4" s="123" t="s">
        <v>23</v>
      </c>
      <c r="AM4" s="92" t="s">
        <v>11</v>
      </c>
    </row>
    <row r="5" spans="1:39" ht="17" customHeight="1">
      <c r="A5" s="130" t="s">
        <v>118</v>
      </c>
      <c r="B5" s="55"/>
      <c r="C5" s="105"/>
      <c r="D5" s="74"/>
      <c r="E5" s="75"/>
      <c r="F5" s="73"/>
      <c r="G5" s="76"/>
      <c r="H5" s="73"/>
      <c r="I5" s="73"/>
      <c r="J5" s="9"/>
      <c r="K5" s="78">
        <v>4</v>
      </c>
      <c r="L5" s="73">
        <v>0</v>
      </c>
      <c r="M5" s="73">
        <v>24</v>
      </c>
      <c r="N5" s="73">
        <v>1</v>
      </c>
      <c r="O5" s="79"/>
      <c r="P5" s="80"/>
      <c r="Q5" s="80"/>
      <c r="R5" s="9"/>
      <c r="S5" s="73"/>
      <c r="T5" s="73"/>
      <c r="U5" s="73"/>
      <c r="V5" s="71" t="e">
        <f>SUM($D$5:$D5)/(COUNTA($D$5:$D5)-COUNTA($E$5:$E5))</f>
        <v>#DIV/0!</v>
      </c>
      <c r="W5" s="90">
        <f>COUNTA(A5:A34)</f>
        <v>12</v>
      </c>
      <c r="X5" s="90">
        <f>COUNTA(D5:D34)</f>
        <v>4</v>
      </c>
      <c r="Y5" s="90">
        <f>COUNTA(E5:E34)</f>
        <v>3</v>
      </c>
      <c r="Z5" s="97">
        <f>IF(X5=0,"-",SUM(D5:D34))</f>
        <v>25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19(0)</v>
      </c>
      <c r="AB5" s="260"/>
      <c r="AC5" s="258">
        <f>IF($X5-$Y5,$Z5/($X5-$Y5),"-")</f>
        <v>25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130" t="s">
        <v>125</v>
      </c>
      <c r="B6" s="55"/>
      <c r="C6" s="105"/>
      <c r="D6" s="74"/>
      <c r="E6" s="75"/>
      <c r="F6" s="73"/>
      <c r="G6" s="76"/>
      <c r="H6" s="73"/>
      <c r="I6" s="73"/>
      <c r="J6" s="9"/>
      <c r="K6" s="78">
        <v>4</v>
      </c>
      <c r="L6" s="73">
        <v>0</v>
      </c>
      <c r="M6" s="73">
        <v>19</v>
      </c>
      <c r="N6" s="73">
        <v>1</v>
      </c>
      <c r="O6" s="79"/>
      <c r="P6" s="80"/>
      <c r="Q6" s="80"/>
      <c r="R6" s="9"/>
      <c r="S6" s="73"/>
      <c r="T6" s="73"/>
      <c r="U6" s="73"/>
      <c r="V6" s="72" t="e">
        <f>SUM($D$5:$D6)/(COUNTA($D$5:$D6)-COUNTA($E$5:$E6))</f>
        <v>#DIV/0!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130" t="s">
        <v>129</v>
      </c>
      <c r="B7" s="55"/>
      <c r="C7" s="105"/>
      <c r="D7" s="74">
        <v>2</v>
      </c>
      <c r="E7" s="75" t="s">
        <v>60</v>
      </c>
      <c r="F7" s="73"/>
      <c r="G7" s="73"/>
      <c r="H7" s="73"/>
      <c r="I7" s="73"/>
      <c r="J7" s="9"/>
      <c r="K7" s="78">
        <v>3.1</v>
      </c>
      <c r="L7" s="73">
        <v>0</v>
      </c>
      <c r="M7" s="73">
        <v>26</v>
      </c>
      <c r="N7" s="73">
        <v>1</v>
      </c>
      <c r="O7" s="79"/>
      <c r="P7" s="80"/>
      <c r="Q7" s="80"/>
      <c r="R7" s="9"/>
      <c r="S7" s="73"/>
      <c r="T7" s="73"/>
      <c r="U7" s="73"/>
      <c r="V7" s="72" t="e">
        <f>SUM($D$5:$D7)/(COUNTA($D$5:$D7)-COUNTA($E$5:$E7))</f>
        <v>#DIV/0!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130" t="s">
        <v>147</v>
      </c>
      <c r="B8" s="59"/>
      <c r="C8" s="106"/>
      <c r="D8" s="77">
        <v>1</v>
      </c>
      <c r="E8" s="75" t="s">
        <v>60</v>
      </c>
      <c r="F8" s="73"/>
      <c r="G8" s="76"/>
      <c r="H8" s="73"/>
      <c r="I8" s="73"/>
      <c r="J8" s="9"/>
      <c r="K8" s="78">
        <v>4</v>
      </c>
      <c r="L8" s="73">
        <v>0</v>
      </c>
      <c r="M8" s="73">
        <v>23</v>
      </c>
      <c r="N8" s="73">
        <v>0</v>
      </c>
      <c r="O8" s="81"/>
      <c r="P8" s="82"/>
      <c r="Q8" s="82"/>
      <c r="R8" s="9"/>
      <c r="S8" s="73"/>
      <c r="T8" s="73"/>
      <c r="U8" s="73"/>
      <c r="V8" s="72" t="e">
        <f>SUM($D$5:$D8)/(COUNTA($D$5:$D8)-COUNTA($E$5:$E8))</f>
        <v>#DIV/0!</v>
      </c>
      <c r="W8" s="123" t="s">
        <v>16</v>
      </c>
      <c r="X8" s="123" t="s">
        <v>15</v>
      </c>
      <c r="Y8" s="123" t="s">
        <v>14</v>
      </c>
      <c r="Z8" s="123" t="s">
        <v>13</v>
      </c>
      <c r="AA8" s="242" t="s">
        <v>12</v>
      </c>
      <c r="AB8" s="242"/>
      <c r="AC8" s="242" t="s">
        <v>11</v>
      </c>
      <c r="AD8" s="242"/>
      <c r="AE8" s="123" t="s">
        <v>10</v>
      </c>
      <c r="AF8" s="123" t="s">
        <v>72</v>
      </c>
      <c r="AG8" s="123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155" t="s">
        <v>136</v>
      </c>
      <c r="B9" s="55"/>
      <c r="C9" s="105"/>
      <c r="D9" s="74"/>
      <c r="E9" s="75"/>
      <c r="F9" s="73"/>
      <c r="G9" s="76"/>
      <c r="H9" s="73"/>
      <c r="I9" s="73"/>
      <c r="J9" s="9"/>
      <c r="K9" s="78">
        <v>3</v>
      </c>
      <c r="L9" s="73">
        <v>0</v>
      </c>
      <c r="M9" s="73">
        <v>11</v>
      </c>
      <c r="N9" s="78">
        <v>2</v>
      </c>
      <c r="O9" s="79"/>
      <c r="P9" s="80"/>
      <c r="Q9" s="80"/>
      <c r="R9" s="9"/>
      <c r="S9" s="73"/>
      <c r="T9" s="73"/>
      <c r="U9" s="73"/>
      <c r="V9" s="71" t="e">
        <f>SUM($D$5:$D9)/(COUNTA($D$5:$D9)-COUNTA($E$5:$E9))</f>
        <v>#DIV/0!</v>
      </c>
      <c r="W9" s="99">
        <f t="array" ref="W9">IF(SUM(K5:K34)=0,"-",SUM(INT(K5:K34))+INT(ROUND(SUM(K5:K34-INT(K5:K34)),1)/0.6)+MOD(ROUND(SUM(K5:K34-INT(K5:K34)),1),0.6))</f>
        <v>47.1</v>
      </c>
      <c r="X9" s="100">
        <f>IF($W$9="-","-",SUM(L5:L34))</f>
        <v>0</v>
      </c>
      <c r="Y9" s="100">
        <f>IF($W$9="-","-",SUM(M5:M34))</f>
        <v>274</v>
      </c>
      <c r="Z9" s="97">
        <f>IF($W$9="-","-",SUM(N5:N34))</f>
        <v>15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3/19(5)</v>
      </c>
      <c r="AB9" s="257"/>
      <c r="AC9" s="258">
        <f>IF($Z$9="-","-",IF($Z$9=0,"-",$Y$9/$Z$9))</f>
        <v>18.266666666666666</v>
      </c>
      <c r="AD9" s="259"/>
      <c r="AE9" s="101">
        <f>IF(ISERROR(ROUND((INT(W9)*6+((W9-INT(W9))*10))/Z9,2)),"-",ROUND((INT(W9)*6+((W9-INT(W9))*10))/Z9,2))</f>
        <v>18.87</v>
      </c>
      <c r="AF9" s="98">
        <f>IF(ISERROR(ROUND(Y9/(INT(W9)*6+((W9-INT(W9))*10))*6,2)),"-",ROUND(Y9/(INT(W9)*6+((W9-INT(W9))*10))*6,2))</f>
        <v>5.81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130" t="s">
        <v>153</v>
      </c>
      <c r="B10" s="55"/>
      <c r="C10" s="105"/>
      <c r="D10" s="77"/>
      <c r="E10" s="75"/>
      <c r="F10" s="73"/>
      <c r="G10" s="76"/>
      <c r="H10" s="73"/>
      <c r="I10" s="73"/>
      <c r="J10" s="9"/>
      <c r="K10" s="78">
        <v>5</v>
      </c>
      <c r="L10" s="73">
        <v>0</v>
      </c>
      <c r="M10" s="73">
        <v>11</v>
      </c>
      <c r="N10" s="73">
        <v>2</v>
      </c>
      <c r="O10" s="79"/>
      <c r="P10" s="80"/>
      <c r="Q10" s="80"/>
      <c r="R10" s="9"/>
      <c r="S10" s="73"/>
      <c r="T10" s="73"/>
      <c r="U10" s="73"/>
      <c r="V10" s="72" t="e">
        <f>SUM($D$5:$D10)/(COUNTA($D$5:$D10)-COUNTA($E$5:$E10))</f>
        <v>#DIV/0!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130" t="s">
        <v>173</v>
      </c>
      <c r="B11" s="55"/>
      <c r="C11" s="105"/>
      <c r="D11" s="77"/>
      <c r="E11" s="75"/>
      <c r="F11" s="73"/>
      <c r="G11" s="73"/>
      <c r="H11" s="73"/>
      <c r="I11" s="73"/>
      <c r="J11" s="9"/>
      <c r="K11" s="78">
        <v>4</v>
      </c>
      <c r="L11" s="73">
        <v>0</v>
      </c>
      <c r="M11" s="73">
        <v>25</v>
      </c>
      <c r="N11" s="73">
        <v>2</v>
      </c>
      <c r="O11" s="79"/>
      <c r="P11" s="80"/>
      <c r="Q11" s="80"/>
      <c r="R11" s="9"/>
      <c r="S11" s="73"/>
      <c r="T11" s="73"/>
      <c r="U11" s="73"/>
      <c r="V11" s="72" t="e">
        <f>SUM($D$5:$D11)/(COUNTA($D$5:$D11)-COUNTA($E$5:$E11))</f>
        <v>#DIV/0!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130" t="s">
        <v>174</v>
      </c>
      <c r="B12" s="55"/>
      <c r="C12" s="105"/>
      <c r="D12" s="77"/>
      <c r="E12" s="75"/>
      <c r="F12" s="73"/>
      <c r="G12" s="76"/>
      <c r="H12" s="73"/>
      <c r="I12" s="73"/>
      <c r="J12" s="9"/>
      <c r="K12" s="78">
        <v>4</v>
      </c>
      <c r="L12" s="73">
        <v>0</v>
      </c>
      <c r="M12" s="73">
        <v>33</v>
      </c>
      <c r="N12" s="73">
        <v>0</v>
      </c>
      <c r="O12" s="79"/>
      <c r="P12" s="80"/>
      <c r="Q12" s="80"/>
      <c r="R12" s="9"/>
      <c r="S12" s="73"/>
      <c r="T12" s="73"/>
      <c r="U12" s="73"/>
      <c r="V12" s="72" t="e">
        <f>SUM($D$5:$D12)/(COUNTA($D$5:$D12)-COUNTA($E$5:$E12))</f>
        <v>#DIV/0!</v>
      </c>
      <c r="W12" s="123" t="s">
        <v>8</v>
      </c>
      <c r="X12" s="123" t="s">
        <v>7</v>
      </c>
      <c r="Y12" s="123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130" t="s">
        <v>187</v>
      </c>
      <c r="B13" s="55"/>
      <c r="C13" s="105"/>
      <c r="D13" s="74"/>
      <c r="E13" s="75"/>
      <c r="F13" s="73"/>
      <c r="G13" s="76"/>
      <c r="H13" s="73"/>
      <c r="I13" s="73"/>
      <c r="J13" s="9"/>
      <c r="K13" s="78">
        <v>5</v>
      </c>
      <c r="L13" s="73">
        <v>0</v>
      </c>
      <c r="M13" s="73">
        <v>19</v>
      </c>
      <c r="N13" s="78">
        <v>3</v>
      </c>
      <c r="O13" s="79"/>
      <c r="P13" s="80"/>
      <c r="Q13" s="80"/>
      <c r="R13" s="9"/>
      <c r="S13" s="73"/>
      <c r="T13" s="73"/>
      <c r="U13" s="73"/>
      <c r="V13" s="71" t="e">
        <f>SUM($D$5:$D13)/(COUNTA($D$5:$D13)-COUNTA($E$5:$E13))</f>
        <v>#DIV/0!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130" t="s">
        <v>191</v>
      </c>
      <c r="B14" s="59"/>
      <c r="C14" s="106"/>
      <c r="D14" s="74">
        <v>19</v>
      </c>
      <c r="E14" s="75"/>
      <c r="F14" s="73"/>
      <c r="G14" s="73"/>
      <c r="H14" s="73"/>
      <c r="I14" s="73"/>
      <c r="J14" s="9"/>
      <c r="K14" s="78">
        <v>5</v>
      </c>
      <c r="L14" s="73">
        <v>0</v>
      </c>
      <c r="M14" s="73">
        <v>39</v>
      </c>
      <c r="N14" s="73">
        <v>1</v>
      </c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22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130" t="s">
        <v>192</v>
      </c>
      <c r="B15" s="59"/>
      <c r="C15" s="106"/>
      <c r="D15" s="77"/>
      <c r="E15" s="75"/>
      <c r="F15" s="73"/>
      <c r="G15" s="76"/>
      <c r="H15" s="73"/>
      <c r="I15" s="73"/>
      <c r="J15" s="9"/>
      <c r="K15" s="78">
        <v>4</v>
      </c>
      <c r="L15" s="73">
        <v>0</v>
      </c>
      <c r="M15" s="73">
        <v>25</v>
      </c>
      <c r="N15" s="73">
        <v>2</v>
      </c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22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130" t="s">
        <v>196</v>
      </c>
      <c r="B16" s="59"/>
      <c r="C16" s="106"/>
      <c r="D16" s="77">
        <v>3</v>
      </c>
      <c r="E16" s="75" t="s">
        <v>60</v>
      </c>
      <c r="F16" s="73"/>
      <c r="G16" s="76"/>
      <c r="H16" s="73"/>
      <c r="I16" s="73"/>
      <c r="J16" s="9"/>
      <c r="K16" s="78">
        <v>2</v>
      </c>
      <c r="L16" s="73">
        <v>0</v>
      </c>
      <c r="M16" s="73">
        <v>19</v>
      </c>
      <c r="N16" s="73">
        <v>0</v>
      </c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25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25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25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25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25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25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25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25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25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25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25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25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25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25</v>
      </c>
      <c r="W29" s="121" t="s">
        <v>30</v>
      </c>
      <c r="X29" s="122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25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25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25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25</v>
      </c>
      <c r="W33" s="225" t="s">
        <v>66</v>
      </c>
      <c r="X33" s="226"/>
      <c r="Y33" s="226"/>
      <c r="Z33" s="227"/>
      <c r="AA33" s="88">
        <f>SUMPRODUCT((D5:D34=0)*(D5:D34&lt;&gt;"")*(E5:E34&lt;&gt;"*"))</f>
        <v>0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25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62" priority="1" operator="greaterThan">
      <formula>0</formula>
    </cfRule>
  </conditionalFormatting>
  <dataValidations count="1">
    <dataValidation type="list" allowBlank="1" showInputMessage="1" showErrorMessage="1" sqref="G5:G34" xr:uid="{471F0780-8EF8-3745-9D1B-6C9AE678045F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DCFE-C782-4644-B80E-53E0B269DBD5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105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24" t="s">
        <v>21</v>
      </c>
      <c r="E4" s="124" t="s">
        <v>60</v>
      </c>
      <c r="F4" s="124" t="s">
        <v>59</v>
      </c>
      <c r="G4" s="124" t="s">
        <v>74</v>
      </c>
      <c r="H4" s="124">
        <v>4</v>
      </c>
      <c r="I4" s="124">
        <v>6</v>
      </c>
      <c r="J4" s="13"/>
      <c r="K4" s="69" t="s">
        <v>16</v>
      </c>
      <c r="L4" s="124" t="s">
        <v>15</v>
      </c>
      <c r="M4" s="124" t="s">
        <v>14</v>
      </c>
      <c r="N4" s="124" t="s">
        <v>13</v>
      </c>
      <c r="O4" s="70"/>
      <c r="P4" s="60" t="s">
        <v>58</v>
      </c>
      <c r="Q4" s="60" t="s">
        <v>57</v>
      </c>
      <c r="R4" s="13"/>
      <c r="S4" s="124" t="s">
        <v>8</v>
      </c>
      <c r="T4" s="124" t="s">
        <v>7</v>
      </c>
      <c r="U4" s="124" t="s">
        <v>6</v>
      </c>
      <c r="W4" s="123" t="s">
        <v>15</v>
      </c>
      <c r="X4" s="123" t="s">
        <v>23</v>
      </c>
      <c r="Y4" s="123" t="s">
        <v>22</v>
      </c>
      <c r="Z4" s="123" t="s">
        <v>21</v>
      </c>
      <c r="AA4" s="242" t="s">
        <v>20</v>
      </c>
      <c r="AB4" s="242"/>
      <c r="AC4" s="242" t="s">
        <v>11</v>
      </c>
      <c r="AD4" s="242"/>
      <c r="AE4" s="123" t="s">
        <v>10</v>
      </c>
      <c r="AF4" s="123">
        <v>4</v>
      </c>
      <c r="AG4" s="123">
        <v>6</v>
      </c>
      <c r="AH4" s="123" t="s">
        <v>19</v>
      </c>
      <c r="AI4" s="123" t="s">
        <v>18</v>
      </c>
      <c r="AK4" s="123" t="s">
        <v>56</v>
      </c>
      <c r="AL4" s="123" t="s">
        <v>23</v>
      </c>
      <c r="AM4" s="92" t="s">
        <v>11</v>
      </c>
    </row>
    <row r="5" spans="1:39" ht="17" customHeight="1">
      <c r="A5" s="66" t="s">
        <v>117</v>
      </c>
      <c r="B5" s="55"/>
      <c r="C5" s="105"/>
      <c r="D5" s="74"/>
      <c r="E5" s="75"/>
      <c r="F5" s="73"/>
      <c r="G5" s="76"/>
      <c r="H5" s="73"/>
      <c r="I5" s="73"/>
      <c r="J5" s="9"/>
      <c r="K5" s="78">
        <v>3</v>
      </c>
      <c r="L5" s="73">
        <v>0</v>
      </c>
      <c r="M5" s="73">
        <v>24</v>
      </c>
      <c r="N5" s="73">
        <v>1</v>
      </c>
      <c r="O5" s="79"/>
      <c r="P5" s="80"/>
      <c r="Q5" s="80"/>
      <c r="R5" s="9"/>
      <c r="S5" s="73"/>
      <c r="T5" s="73"/>
      <c r="U5" s="73"/>
      <c r="V5" s="71" t="e">
        <f>SUM($D$5:$D5)/(COUNTA($D$5:$D5)-COUNTA($E$5:$E5))</f>
        <v>#DIV/0!</v>
      </c>
      <c r="W5" s="90">
        <f>COUNTA(A5:A34)</f>
        <v>8</v>
      </c>
      <c r="X5" s="90">
        <f>COUNTA(D5:D34)</f>
        <v>2</v>
      </c>
      <c r="Y5" s="90">
        <f>COUNTA(E5:E34)</f>
        <v>2</v>
      </c>
      <c r="Z5" s="97">
        <f>IF(X5=0,"-",SUM(D5:D34))</f>
        <v>20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17*(0)</v>
      </c>
      <c r="AB5" s="260"/>
      <c r="AC5" s="258" t="str">
        <f>IF($X5-$Y5,$Z5/($X5-$Y5),"-")</f>
        <v>-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160" t="s">
        <v>158</v>
      </c>
      <c r="B6" s="55"/>
      <c r="C6" s="105"/>
      <c r="D6" s="74">
        <v>3</v>
      </c>
      <c r="E6" s="75" t="s">
        <v>60</v>
      </c>
      <c r="F6" s="73"/>
      <c r="G6" s="76"/>
      <c r="H6" s="73"/>
      <c r="I6" s="73"/>
      <c r="J6" s="9"/>
      <c r="K6" s="78">
        <v>5</v>
      </c>
      <c r="L6" s="73">
        <v>0</v>
      </c>
      <c r="M6" s="73">
        <v>17</v>
      </c>
      <c r="N6" s="73">
        <v>1</v>
      </c>
      <c r="O6" s="79"/>
      <c r="P6" s="80"/>
      <c r="Q6" s="80"/>
      <c r="R6" s="9"/>
      <c r="S6" s="73"/>
      <c r="T6" s="73"/>
      <c r="U6" s="73"/>
      <c r="V6" s="72" t="e">
        <f>SUM($D$5:$D6)/(COUNTA($D$5:$D6)-COUNTA($E$5:$E6))</f>
        <v>#DIV/0!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6" t="s">
        <v>165</v>
      </c>
      <c r="B7" s="55"/>
      <c r="C7" s="105"/>
      <c r="D7" s="74"/>
      <c r="E7" s="75"/>
      <c r="F7" s="73"/>
      <c r="G7" s="73"/>
      <c r="H7" s="73"/>
      <c r="I7" s="73"/>
      <c r="J7" s="9"/>
      <c r="K7" s="78">
        <v>1</v>
      </c>
      <c r="L7" s="73">
        <v>0</v>
      </c>
      <c r="M7" s="73">
        <v>6</v>
      </c>
      <c r="N7" s="73">
        <v>0</v>
      </c>
      <c r="O7" s="79"/>
      <c r="P7" s="80"/>
      <c r="Q7" s="80"/>
      <c r="R7" s="9"/>
      <c r="S7" s="73"/>
      <c r="T7" s="73"/>
      <c r="U7" s="73"/>
      <c r="V7" s="72" t="e">
        <f>SUM($D$5:$D7)/(COUNTA($D$5:$D7)-COUNTA($E$5:$E7))</f>
        <v>#DIV/0!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160" t="s">
        <v>171</v>
      </c>
      <c r="B8" s="55"/>
      <c r="C8" s="105"/>
      <c r="D8" s="74"/>
      <c r="E8" s="75"/>
      <c r="F8" s="73"/>
      <c r="G8" s="76"/>
      <c r="H8" s="73"/>
      <c r="I8" s="73"/>
      <c r="J8" s="9"/>
      <c r="K8" s="78">
        <v>5</v>
      </c>
      <c r="L8" s="73">
        <v>0</v>
      </c>
      <c r="M8" s="73">
        <v>16</v>
      </c>
      <c r="N8" s="78">
        <v>3</v>
      </c>
      <c r="O8" s="81"/>
      <c r="P8" s="82"/>
      <c r="Q8" s="82"/>
      <c r="R8" s="9"/>
      <c r="S8" s="73"/>
      <c r="T8" s="73"/>
      <c r="U8" s="73"/>
      <c r="V8" s="72" t="e">
        <f>SUM($D$5:$D8)/(COUNTA($D$5:$D8)-COUNTA($E$5:$E8))</f>
        <v>#DIV/0!</v>
      </c>
      <c r="W8" s="123" t="s">
        <v>16</v>
      </c>
      <c r="X8" s="123" t="s">
        <v>15</v>
      </c>
      <c r="Y8" s="123" t="s">
        <v>14</v>
      </c>
      <c r="Z8" s="123" t="s">
        <v>13</v>
      </c>
      <c r="AA8" s="242" t="s">
        <v>12</v>
      </c>
      <c r="AB8" s="242"/>
      <c r="AC8" s="242" t="s">
        <v>11</v>
      </c>
      <c r="AD8" s="242"/>
      <c r="AE8" s="123" t="s">
        <v>10</v>
      </c>
      <c r="AF8" s="123" t="s">
        <v>72</v>
      </c>
      <c r="AG8" s="123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6" t="s">
        <v>175</v>
      </c>
      <c r="B9" s="59"/>
      <c r="C9" s="106"/>
      <c r="D9" s="77"/>
      <c r="E9" s="75"/>
      <c r="F9" s="73"/>
      <c r="G9" s="76"/>
      <c r="H9" s="73"/>
      <c r="I9" s="73"/>
      <c r="J9" s="9"/>
      <c r="K9" s="78">
        <v>3</v>
      </c>
      <c r="L9" s="73">
        <v>0</v>
      </c>
      <c r="M9" s="73">
        <v>22</v>
      </c>
      <c r="N9" s="73">
        <v>1</v>
      </c>
      <c r="O9" s="79"/>
      <c r="P9" s="80"/>
      <c r="Q9" s="80"/>
      <c r="R9" s="9"/>
      <c r="S9" s="73"/>
      <c r="T9" s="73"/>
      <c r="U9" s="73"/>
      <c r="V9" s="71" t="e">
        <f>SUM($D$5:$D9)/(COUNTA($D$5:$D9)-COUNTA($E$5:$E9))</f>
        <v>#DIV/0!</v>
      </c>
      <c r="W9" s="99">
        <f t="array" ref="W9">IF(SUM(K5:K34)=0,"-",SUM(INT(K5:K34))+INT(ROUND(SUM(K5:K34-INT(K5:K34)),1)/0.6)+MOD(ROUND(SUM(K5:K34-INT(K5:K34)),1),0.6))</f>
        <v>28</v>
      </c>
      <c r="X9" s="100">
        <f>IF($W$9="-","-",SUM(L5:L34))</f>
        <v>0</v>
      </c>
      <c r="Y9" s="100">
        <f>IF($W$9="-","-",SUM(M5:M34))</f>
        <v>155</v>
      </c>
      <c r="Z9" s="97">
        <f>IF($W$9="-","-",SUM(N5:N34))</f>
        <v>9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3/16(5)</v>
      </c>
      <c r="AB9" s="257"/>
      <c r="AC9" s="258">
        <f>IF($Z$9="-","-",IF($Z$9=0,"-",$Y$9/$Z$9))</f>
        <v>17.222222222222221</v>
      </c>
      <c r="AD9" s="259"/>
      <c r="AE9" s="101">
        <f>IF(ISERROR(ROUND((INT(W9)*6+((W9-INT(W9))*10))/Z9,2)),"-",ROUND((INT(W9)*6+((W9-INT(W9))*10))/Z9,2))</f>
        <v>18.670000000000002</v>
      </c>
      <c r="AF9" s="98">
        <f>IF(ISERROR(ROUND(Y9/(INT(W9)*6+((W9-INT(W9))*10))*6,2)),"-",ROUND(Y9/(INT(W9)*6+((W9-INT(W9))*10))*6,2))</f>
        <v>5.54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160" t="s">
        <v>182</v>
      </c>
      <c r="B10" s="55"/>
      <c r="C10" s="105"/>
      <c r="D10" s="77">
        <v>17</v>
      </c>
      <c r="E10" s="75" t="s">
        <v>60</v>
      </c>
      <c r="F10" s="73"/>
      <c r="G10" s="76"/>
      <c r="H10" s="73"/>
      <c r="I10" s="73"/>
      <c r="J10" s="9"/>
      <c r="K10" s="78">
        <v>4</v>
      </c>
      <c r="L10" s="73">
        <v>0</v>
      </c>
      <c r="M10" s="73">
        <v>33</v>
      </c>
      <c r="N10" s="73">
        <v>1</v>
      </c>
      <c r="O10" s="79"/>
      <c r="P10" s="80"/>
      <c r="Q10" s="80"/>
      <c r="R10" s="9"/>
      <c r="S10" s="73"/>
      <c r="T10" s="73"/>
      <c r="U10" s="73"/>
      <c r="V10" s="72" t="e">
        <f>SUM($D$5:$D10)/(COUNTA($D$5:$D10)-COUNTA($E$5:$E10))</f>
        <v>#DIV/0!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160" t="s">
        <v>184</v>
      </c>
      <c r="B11" s="55"/>
      <c r="C11" s="105"/>
      <c r="D11" s="77"/>
      <c r="E11" s="75"/>
      <c r="F11" s="73"/>
      <c r="G11" s="73"/>
      <c r="H11" s="73"/>
      <c r="I11" s="73"/>
      <c r="J11" s="9"/>
      <c r="K11" s="78">
        <v>3</v>
      </c>
      <c r="L11" s="73">
        <v>0</v>
      </c>
      <c r="M11" s="73">
        <v>13</v>
      </c>
      <c r="N11" s="73">
        <v>0</v>
      </c>
      <c r="O11" s="79"/>
      <c r="P11" s="80"/>
      <c r="Q11" s="80"/>
      <c r="R11" s="9"/>
      <c r="S11" s="73"/>
      <c r="T11" s="73"/>
      <c r="U11" s="73"/>
      <c r="V11" s="72" t="e">
        <f>SUM($D$5:$D11)/(COUNTA($D$5:$D11)-COUNTA($E$5:$E11))</f>
        <v>#DIV/0!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160" t="s">
        <v>186</v>
      </c>
      <c r="B12" s="55"/>
      <c r="C12" s="105"/>
      <c r="D12" s="77"/>
      <c r="E12" s="75"/>
      <c r="F12" s="73"/>
      <c r="G12" s="76"/>
      <c r="H12" s="73"/>
      <c r="I12" s="73"/>
      <c r="J12" s="9"/>
      <c r="K12" s="78">
        <v>4</v>
      </c>
      <c r="L12" s="73">
        <v>0</v>
      </c>
      <c r="M12" s="73">
        <v>24</v>
      </c>
      <c r="N12" s="73">
        <v>2</v>
      </c>
      <c r="O12" s="79"/>
      <c r="P12" s="80"/>
      <c r="Q12" s="80"/>
      <c r="R12" s="9"/>
      <c r="S12" s="73"/>
      <c r="T12" s="73"/>
      <c r="U12" s="73"/>
      <c r="V12" s="72" t="e">
        <f>SUM($D$5:$D12)/(COUNTA($D$5:$D12)-COUNTA($E$5:$E12))</f>
        <v>#DIV/0!</v>
      </c>
      <c r="W12" s="123" t="s">
        <v>8</v>
      </c>
      <c r="X12" s="123" t="s">
        <v>7</v>
      </c>
      <c r="Y12" s="123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/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 t="e">
        <f>SUM($D$5:$D13)/(COUNTA($D$5:$D13)-COUNTA($E$5:$E13))</f>
        <v>#DIV/0!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 t="e">
        <f>SUM($D$5:$D14)/(COUNTA($D$5:$D14)-COUNTA($E$5:$E14))</f>
        <v>#DIV/0!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 t="e">
        <f>SUM($D$5:$D15)/(COUNTA($D$5:$D15)-COUNTA($E$5:$E15))</f>
        <v>#DIV/0!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 t="e">
        <f>SUM($D$5:$D16)/(COUNTA($D$5:$D16)-COUNTA($E$5:$E16))</f>
        <v>#DIV/0!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 t="e">
        <f>SUM($D$5:$D17)/(COUNTA($D$5:$D17)-COUNTA($E$5:$E17))</f>
        <v>#DIV/0!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 t="e">
        <f>SUM($D$5:$D18)/(COUNTA($D$5:$D18)-COUNTA($E$5:$E18))</f>
        <v>#DIV/0!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 t="e">
        <f>SUM($D$5:$D19)/(COUNTA($D$5:$D19)-COUNTA($E$5:$E19))</f>
        <v>#DIV/0!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 t="e">
        <f>SUM($D$5:$D20)/(COUNTA($D$5:$D20)-COUNTA($E$5:$E20))</f>
        <v>#DIV/0!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 t="e">
        <f>SUM($D$5:$D21)/(COUNTA($D$5:$D21)-COUNTA($E$5:$E21))</f>
        <v>#DIV/0!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 t="e">
        <f>SUM($D$5:$D22)/(COUNTA($D$5:$D22)-COUNTA($E$5:$E22))</f>
        <v>#DIV/0!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 t="e">
        <f>SUM($D$5:$D23)/(COUNTA($D$5:$D23)-COUNTA($E$5:$E23))</f>
        <v>#DIV/0!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 t="e">
        <f>SUM($D$5:$D24)/(COUNTA($D$5:$D24)-COUNTA($E$5:$E24))</f>
        <v>#DIV/0!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 t="e">
        <f>SUM($D$5:$D25)/(COUNTA($D$5:$D25)-COUNTA($E$5:$E25))</f>
        <v>#DIV/0!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 t="e">
        <f>SUM($D$5:$D26)/(COUNTA($D$5:$D26)-COUNTA($E$5:$E26))</f>
        <v>#DIV/0!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 t="e">
        <f>SUM($D$5:$D27)/(COUNTA($D$5:$D27)-COUNTA($E$5:$E27))</f>
        <v>#DIV/0!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 t="e">
        <f>SUM($D$5:$D28)/(COUNTA($D$5:$D28)-COUNTA($E$5:$E28))</f>
        <v>#DIV/0!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 t="e">
        <f>SUM($D$5:$D29)/(COUNTA($D$5:$D29)-COUNTA($E$5:$E29))</f>
        <v>#DIV/0!</v>
      </c>
      <c r="W29" s="121" t="s">
        <v>30</v>
      </c>
      <c r="X29" s="122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 t="e">
        <f>SUM($D$5:$D30)/(COUNTA($D$5:$D30)-COUNTA($E$5:$E30))</f>
        <v>#DIV/0!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 t="e">
        <f>SUM($D$5:$D31)/(COUNTA($D$5:$D31)-COUNTA($E$5:$E31))</f>
        <v>#DIV/0!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 t="e">
        <f>SUM($D$5:$D32)/(COUNTA($D$5:$D32)-COUNTA($E$5:$E32))</f>
        <v>#DIV/0!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 t="e">
        <f>SUM($D$5:$D33)/(COUNTA($D$5:$D33)-COUNTA($E$5:$E33))</f>
        <v>#DIV/0!</v>
      </c>
      <c r="W33" s="225" t="s">
        <v>66</v>
      </c>
      <c r="X33" s="226"/>
      <c r="Y33" s="226"/>
      <c r="Z33" s="227"/>
      <c r="AA33" s="88">
        <f>SUMPRODUCT((D5:D34=0)*(D5:D34&lt;&gt;"")*(E5:E34&lt;&gt;"*"))</f>
        <v>0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 t="e">
        <f>SUM($D$5:$D34)/(COUNTA($D$5:$D34)-COUNTA($E$5:$E34))</f>
        <v>#DIV/0!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61" priority="1" operator="greaterThan">
      <formula>0</formula>
    </cfRule>
  </conditionalFormatting>
  <dataValidations count="1">
    <dataValidation type="list" allowBlank="1" showInputMessage="1" showErrorMessage="1" sqref="G5:G34" xr:uid="{FD974982-734A-3A45-B70D-7AA10877CD9E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3FCB-A07C-8943-8174-061044ACF40E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98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24" t="s">
        <v>21</v>
      </c>
      <c r="E4" s="124" t="s">
        <v>60</v>
      </c>
      <c r="F4" s="124" t="s">
        <v>59</v>
      </c>
      <c r="G4" s="124" t="s">
        <v>74</v>
      </c>
      <c r="H4" s="124">
        <v>4</v>
      </c>
      <c r="I4" s="124">
        <v>6</v>
      </c>
      <c r="J4" s="13"/>
      <c r="K4" s="69" t="s">
        <v>16</v>
      </c>
      <c r="L4" s="124" t="s">
        <v>15</v>
      </c>
      <c r="M4" s="124" t="s">
        <v>14</v>
      </c>
      <c r="N4" s="124" t="s">
        <v>13</v>
      </c>
      <c r="O4" s="70"/>
      <c r="P4" s="60" t="s">
        <v>58</v>
      </c>
      <c r="Q4" s="60" t="s">
        <v>57</v>
      </c>
      <c r="R4" s="13"/>
      <c r="S4" s="124" t="s">
        <v>8</v>
      </c>
      <c r="T4" s="124" t="s">
        <v>7</v>
      </c>
      <c r="U4" s="124" t="s">
        <v>6</v>
      </c>
      <c r="W4" s="123" t="s">
        <v>15</v>
      </c>
      <c r="X4" s="123" t="s">
        <v>23</v>
      </c>
      <c r="Y4" s="123" t="s">
        <v>22</v>
      </c>
      <c r="Z4" s="123" t="s">
        <v>21</v>
      </c>
      <c r="AA4" s="242" t="s">
        <v>20</v>
      </c>
      <c r="AB4" s="242"/>
      <c r="AC4" s="242" t="s">
        <v>11</v>
      </c>
      <c r="AD4" s="242"/>
      <c r="AE4" s="123" t="s">
        <v>10</v>
      </c>
      <c r="AF4" s="123">
        <v>4</v>
      </c>
      <c r="AG4" s="123">
        <v>6</v>
      </c>
      <c r="AH4" s="123" t="s">
        <v>19</v>
      </c>
      <c r="AI4" s="123" t="s">
        <v>18</v>
      </c>
      <c r="AK4" s="123" t="s">
        <v>56</v>
      </c>
      <c r="AL4" s="123" t="s">
        <v>23</v>
      </c>
      <c r="AM4" s="92" t="s">
        <v>11</v>
      </c>
    </row>
    <row r="5" spans="1:39" ht="17" customHeight="1">
      <c r="A5" s="130" t="s">
        <v>118</v>
      </c>
      <c r="B5" s="55"/>
      <c r="C5" s="105"/>
      <c r="D5" s="74">
        <v>69</v>
      </c>
      <c r="E5" s="75"/>
      <c r="F5" s="73"/>
      <c r="G5" s="76"/>
      <c r="H5" s="73"/>
      <c r="I5" s="73"/>
      <c r="J5" s="9"/>
      <c r="K5" s="78"/>
      <c r="L5" s="73"/>
      <c r="M5" s="73"/>
      <c r="N5" s="73"/>
      <c r="O5" s="79"/>
      <c r="P5" s="80"/>
      <c r="Q5" s="80"/>
      <c r="R5" s="9"/>
      <c r="S5" s="73"/>
      <c r="T5" s="73"/>
      <c r="U5" s="73"/>
      <c r="V5" s="71">
        <f>SUM($D$5:$D5)/(COUNTA($D$5:$D5)-COUNTA($E$5:$E5))</f>
        <v>69</v>
      </c>
      <c r="W5" s="90">
        <f>COUNTA(A5:A34)</f>
        <v>6</v>
      </c>
      <c r="X5" s="90">
        <f>COUNTA(D5:D34)</f>
        <v>6</v>
      </c>
      <c r="Y5" s="90">
        <f>COUNTA(E5:E34)</f>
        <v>1</v>
      </c>
      <c r="Z5" s="97">
        <f>IF(X5=0,"-",SUM(D5:D34))</f>
        <v>188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69(0)</v>
      </c>
      <c r="AB5" s="260"/>
      <c r="AC5" s="258">
        <f>IF($X5-$Y5,$Z5/($X5-$Y5),"-")</f>
        <v>37.6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1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8" t="s">
        <v>124</v>
      </c>
      <c r="B6" s="55"/>
      <c r="C6" s="105"/>
      <c r="D6" s="74">
        <v>44</v>
      </c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>
        <f>SUM($D$5:$D6)/(COUNTA($D$5:$D6)-COUNTA($E$5:$E6))</f>
        <v>56.5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8" t="s">
        <v>127</v>
      </c>
      <c r="B7" s="55"/>
      <c r="C7" s="105"/>
      <c r="D7" s="74">
        <v>0</v>
      </c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>
        <f>SUM($D$5:$D7)/(COUNTA($D$5:$D7)-COUNTA($E$5:$E7))</f>
        <v>37.666666666666664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130" t="s">
        <v>160</v>
      </c>
      <c r="B8" s="55"/>
      <c r="C8" s="105"/>
      <c r="D8" s="74">
        <v>23</v>
      </c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>
        <f>SUM($D$5:$D8)/(COUNTA($D$5:$D8)-COUNTA($E$5:$E8))</f>
        <v>34</v>
      </c>
      <c r="W8" s="123" t="s">
        <v>16</v>
      </c>
      <c r="X8" s="123" t="s">
        <v>15</v>
      </c>
      <c r="Y8" s="123" t="s">
        <v>14</v>
      </c>
      <c r="Z8" s="123" t="s">
        <v>13</v>
      </c>
      <c r="AA8" s="242" t="s">
        <v>12</v>
      </c>
      <c r="AB8" s="242"/>
      <c r="AC8" s="242" t="s">
        <v>11</v>
      </c>
      <c r="AD8" s="242"/>
      <c r="AE8" s="123" t="s">
        <v>10</v>
      </c>
      <c r="AF8" s="123" t="s">
        <v>72</v>
      </c>
      <c r="AG8" s="123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130" t="s">
        <v>162</v>
      </c>
      <c r="B9" s="59"/>
      <c r="C9" s="106"/>
      <c r="D9" s="77">
        <v>36</v>
      </c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>
        <f>SUM($D$5:$D9)/(COUNTA($D$5:$D9)-COUNTA($E$5:$E9))</f>
        <v>34.4</v>
      </c>
      <c r="W9" s="99" t="str">
        <f t="array" ref="W9">IF(SUM(K5:K34)=0,"-",SUM(INT(K5:K34))+INT(ROUND(SUM(K5:K34-INT(K5:K34)),1)/0.6)+MOD(ROUND(SUM(K5:K34-INT(K5:K34)),1),0.6))</f>
        <v>-</v>
      </c>
      <c r="X9" s="100" t="str">
        <f>IF($W$9="-","-",SUM(L5:L34))</f>
        <v>-</v>
      </c>
      <c r="Y9" s="100" t="str">
        <f>IF($W$9="-","-",SUM(M5:M34))</f>
        <v>-</v>
      </c>
      <c r="Z9" s="97" t="str">
        <f>IF($W$9="-","-",SUM(N5:N34))</f>
        <v>-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57"/>
      <c r="AC9" s="258" t="str">
        <f>IF($Z$9="-","-",IF($Z$9=0,"-",$Y$9/$Z$9))</f>
        <v>-</v>
      </c>
      <c r="AD9" s="259"/>
      <c r="AE9" s="101" t="str">
        <f>IF(ISERROR(ROUND((INT(W9)*6+((W9-INT(W9))*10))/Z9,2)),"-",ROUND((INT(W9)*6+((W9-INT(W9))*10))/Z9,2))</f>
        <v>-</v>
      </c>
      <c r="AF9" s="98" t="str">
        <f>IF(ISERROR(ROUND(Y9/(INT(W9)*6+((W9-INT(W9))*10))*6,2)),"-",ROUND(Y9/(INT(W9)*6+((W9-INT(W9))*10))*6,2))</f>
        <v>-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130" t="s">
        <v>173</v>
      </c>
      <c r="B10" s="55"/>
      <c r="C10" s="105"/>
      <c r="D10" s="77">
        <v>16</v>
      </c>
      <c r="E10" s="75" t="s">
        <v>60</v>
      </c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37.6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6"/>
      <c r="B11" s="55"/>
      <c r="C11" s="105"/>
      <c r="D11" s="77"/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37.6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6"/>
      <c r="B12" s="55"/>
      <c r="C12" s="105"/>
      <c r="D12" s="77"/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37.6</v>
      </c>
      <c r="W12" s="123" t="s">
        <v>8</v>
      </c>
      <c r="X12" s="123" t="s">
        <v>7</v>
      </c>
      <c r="Y12" s="123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/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37.6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37.6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37.6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37.6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37.6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37.6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37.6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37.6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37.6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37.6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37.6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37.6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37.6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37.6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37.6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37.6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37.6</v>
      </c>
      <c r="W29" s="121" t="s">
        <v>30</v>
      </c>
      <c r="X29" s="122"/>
      <c r="Y29" s="227">
        <v>20</v>
      </c>
      <c r="Z29" s="230"/>
      <c r="AA29" s="231">
        <f>IF(ISERROR(SUMIF(D5:D34,"&gt;="&amp;Y29)/SUMPRODUCT(--(D5:D34&gt;=Y29),--(E5:E34&lt;&gt;"*"))),"-",SUMIF(D5:D34,"&gt;="&amp;Y29)/SUMPRODUCT(--(D5:D34&gt;=Y29),--(E5:E34&lt;&gt;"*")))</f>
        <v>43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37.6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37.6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37.6</v>
      </c>
      <c r="W32" s="225" t="s">
        <v>27</v>
      </c>
      <c r="X32" s="226"/>
      <c r="Y32" s="226"/>
      <c r="Z32" s="227"/>
      <c r="AA32" s="228">
        <f>IF(SUM($AH5:$AI5),$AI5/SUM($AH5:$AI5),"-")</f>
        <v>0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37.6</v>
      </c>
      <c r="W33" s="225" t="s">
        <v>66</v>
      </c>
      <c r="X33" s="226"/>
      <c r="Y33" s="226"/>
      <c r="Z33" s="227"/>
      <c r="AA33" s="88">
        <f>SUMPRODUCT((D5:D34=0)*(D5:D34&lt;&gt;"")*(E5:E34&lt;&gt;"*"))</f>
        <v>1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37.6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60" priority="1" operator="greaterThan">
      <formula>0</formula>
    </cfRule>
  </conditionalFormatting>
  <dataValidations count="1">
    <dataValidation type="list" allowBlank="1" showInputMessage="1" showErrorMessage="1" sqref="G5:G34" xr:uid="{314209F3-F0C4-8444-8488-6035BB7FBEDD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848AE-3AB3-EC4F-A4AB-F288799891FA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90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20" t="s">
        <v>21</v>
      </c>
      <c r="E4" s="120" t="s">
        <v>60</v>
      </c>
      <c r="F4" s="120" t="s">
        <v>59</v>
      </c>
      <c r="G4" s="120" t="s">
        <v>74</v>
      </c>
      <c r="H4" s="120">
        <v>4</v>
      </c>
      <c r="I4" s="120">
        <v>6</v>
      </c>
      <c r="J4" s="13"/>
      <c r="K4" s="69" t="s">
        <v>16</v>
      </c>
      <c r="L4" s="120" t="s">
        <v>15</v>
      </c>
      <c r="M4" s="120" t="s">
        <v>14</v>
      </c>
      <c r="N4" s="120" t="s">
        <v>13</v>
      </c>
      <c r="O4" s="70"/>
      <c r="P4" s="60" t="s">
        <v>58</v>
      </c>
      <c r="Q4" s="60" t="s">
        <v>57</v>
      </c>
      <c r="R4" s="13"/>
      <c r="S4" s="120" t="s">
        <v>8</v>
      </c>
      <c r="T4" s="120" t="s">
        <v>7</v>
      </c>
      <c r="U4" s="120" t="s">
        <v>6</v>
      </c>
      <c r="W4" s="119" t="s">
        <v>15</v>
      </c>
      <c r="X4" s="119" t="s">
        <v>23</v>
      </c>
      <c r="Y4" s="119" t="s">
        <v>22</v>
      </c>
      <c r="Z4" s="119" t="s">
        <v>21</v>
      </c>
      <c r="AA4" s="242" t="s">
        <v>20</v>
      </c>
      <c r="AB4" s="242"/>
      <c r="AC4" s="242" t="s">
        <v>11</v>
      </c>
      <c r="AD4" s="242"/>
      <c r="AE4" s="119" t="s">
        <v>10</v>
      </c>
      <c r="AF4" s="119">
        <v>4</v>
      </c>
      <c r="AG4" s="119">
        <v>6</v>
      </c>
      <c r="AH4" s="119" t="s">
        <v>19</v>
      </c>
      <c r="AI4" s="119" t="s">
        <v>18</v>
      </c>
      <c r="AK4" s="119" t="s">
        <v>56</v>
      </c>
      <c r="AL4" s="119" t="s">
        <v>23</v>
      </c>
      <c r="AM4" s="92" t="s">
        <v>11</v>
      </c>
    </row>
    <row r="5" spans="1:39" ht="17" customHeight="1">
      <c r="A5" s="68" t="s">
        <v>94</v>
      </c>
      <c r="B5" s="55"/>
      <c r="C5" s="105"/>
      <c r="D5" s="74">
        <v>12</v>
      </c>
      <c r="E5" s="75"/>
      <c r="F5" s="73"/>
      <c r="G5" s="76"/>
      <c r="H5" s="73"/>
      <c r="I5" s="73"/>
      <c r="J5" s="9"/>
      <c r="K5" s="78"/>
      <c r="L5" s="73"/>
      <c r="M5" s="73"/>
      <c r="N5" s="73"/>
      <c r="O5" s="79"/>
      <c r="P5" s="80"/>
      <c r="Q5" s="80"/>
      <c r="R5" s="9"/>
      <c r="S5" s="73"/>
      <c r="T5" s="73"/>
      <c r="U5" s="73"/>
      <c r="V5" s="71">
        <f>SUM($D$5:$D5)/(COUNTA($D$5:$D5)-COUNTA($E$5:$E5))</f>
        <v>12</v>
      </c>
      <c r="W5" s="90">
        <f>COUNTA(A5:A34)</f>
        <v>8</v>
      </c>
      <c r="X5" s="90">
        <f>COUNTA(D5:D34)</f>
        <v>8</v>
      </c>
      <c r="Y5" s="90">
        <f>COUNTA(E5:E34)</f>
        <v>2</v>
      </c>
      <c r="Z5" s="97">
        <f>IF(X5=0,"-",SUM(D5:D34))</f>
        <v>84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38(0)</v>
      </c>
      <c r="AB5" s="260"/>
      <c r="AC5" s="258">
        <f>IF($X5-$Y5,$Z5/($X5-$Y5),"-")</f>
        <v>14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8" t="s">
        <v>95</v>
      </c>
      <c r="B6" s="55"/>
      <c r="C6" s="105"/>
      <c r="D6" s="74">
        <v>0</v>
      </c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>
        <f>SUM($D$5:$D6)/(COUNTA($D$5:$D6)-COUNTA($E$5:$E6))</f>
        <v>6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8" t="s">
        <v>119</v>
      </c>
      <c r="B7" s="55"/>
      <c r="C7" s="105"/>
      <c r="D7" s="74">
        <v>13</v>
      </c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>
        <f>SUM($D$5:$D7)/(COUNTA($D$5:$D7)-COUNTA($E$5:$E7))</f>
        <v>8.3333333333333339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8" t="s">
        <v>124</v>
      </c>
      <c r="B8" s="55"/>
      <c r="C8" s="105"/>
      <c r="D8" s="74">
        <v>5</v>
      </c>
      <c r="E8" s="75" t="s">
        <v>60</v>
      </c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>
        <f>SUM($D$5:$D8)/(COUNTA($D$5:$D8)-COUNTA($E$5:$E8))</f>
        <v>10</v>
      </c>
      <c r="W8" s="119" t="s">
        <v>16</v>
      </c>
      <c r="X8" s="119" t="s">
        <v>15</v>
      </c>
      <c r="Y8" s="119" t="s">
        <v>14</v>
      </c>
      <c r="Z8" s="119" t="s">
        <v>13</v>
      </c>
      <c r="AA8" s="242" t="s">
        <v>12</v>
      </c>
      <c r="AB8" s="242"/>
      <c r="AC8" s="242" t="s">
        <v>11</v>
      </c>
      <c r="AD8" s="242"/>
      <c r="AE8" s="119" t="s">
        <v>10</v>
      </c>
      <c r="AF8" s="119" t="s">
        <v>72</v>
      </c>
      <c r="AG8" s="119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8" t="s">
        <v>127</v>
      </c>
      <c r="B9" s="59"/>
      <c r="C9" s="106"/>
      <c r="D9" s="77">
        <v>5</v>
      </c>
      <c r="E9" s="75"/>
      <c r="F9" s="73"/>
      <c r="G9" s="76"/>
      <c r="H9" s="73"/>
      <c r="I9" s="73"/>
      <c r="J9" s="9"/>
      <c r="K9" s="78">
        <v>3</v>
      </c>
      <c r="L9" s="73">
        <v>0</v>
      </c>
      <c r="M9" s="73">
        <v>26</v>
      </c>
      <c r="N9" s="73">
        <v>2</v>
      </c>
      <c r="O9" s="79"/>
      <c r="P9" s="80"/>
      <c r="Q9" s="80"/>
      <c r="R9" s="9"/>
      <c r="S9" s="73"/>
      <c r="T9" s="73"/>
      <c r="U9" s="73"/>
      <c r="V9" s="71">
        <f>SUM($D$5:$D9)/(COUNTA($D$5:$D9)-COUNTA($E$5:$E9))</f>
        <v>8.75</v>
      </c>
      <c r="W9" s="99">
        <f t="array" ref="W9">IF(SUM(K5:K34)=0,"-",SUM(INT(K5:K34))+INT(ROUND(SUM(K5:K34-INT(K5:K34)),1)/0.6)+MOD(ROUND(SUM(K5:K34-INT(K5:K34)),1),0.6))</f>
        <v>11.1</v>
      </c>
      <c r="X9" s="100">
        <f>IF($W$9="-","-",SUM(L5:L34))</f>
        <v>1</v>
      </c>
      <c r="Y9" s="100">
        <f>IF($W$9="-","-",SUM(M5:M34))</f>
        <v>50</v>
      </c>
      <c r="Z9" s="97">
        <f>IF($W$9="-","-",SUM(N5:N34))</f>
        <v>5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2/10(3.1)</v>
      </c>
      <c r="AB9" s="257"/>
      <c r="AC9" s="258">
        <f>IF($Z$9="-","-",IF($Z$9=0,"-",$Y$9/$Z$9))</f>
        <v>10</v>
      </c>
      <c r="AD9" s="259"/>
      <c r="AE9" s="101">
        <f>IF(ISERROR(ROUND((INT(W9)*6+((W9-INT(W9))*10))/Z9,2)),"-",ROUND((INT(W9)*6+((W9-INT(W9))*10))/Z9,2))</f>
        <v>13.4</v>
      </c>
      <c r="AF9" s="98">
        <f>IF(ISERROR(ROUND(Y9/(INT(W9)*6+((W9-INT(W9))*10))*6,2)),"-",ROUND(Y9/(INT(W9)*6+((W9-INT(W9))*10))*6,2))</f>
        <v>4.4800000000000004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130" t="s">
        <v>153</v>
      </c>
      <c r="B10" s="55"/>
      <c r="C10" s="105"/>
      <c r="D10" s="77">
        <v>10</v>
      </c>
      <c r="E10" s="75" t="s">
        <v>60</v>
      </c>
      <c r="F10" s="73"/>
      <c r="G10" s="76"/>
      <c r="H10" s="73"/>
      <c r="I10" s="73"/>
      <c r="J10" s="9"/>
      <c r="K10" s="78">
        <v>3.1</v>
      </c>
      <c r="L10" s="73">
        <v>0</v>
      </c>
      <c r="M10" s="73">
        <v>10</v>
      </c>
      <c r="N10" s="73">
        <v>2</v>
      </c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11.25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181" t="s">
        <v>160</v>
      </c>
      <c r="B11" s="55"/>
      <c r="C11" s="105"/>
      <c r="D11" s="77">
        <v>1</v>
      </c>
      <c r="E11" s="75"/>
      <c r="F11" s="73"/>
      <c r="G11" s="73"/>
      <c r="H11" s="73"/>
      <c r="I11" s="73"/>
      <c r="J11" s="9"/>
      <c r="K11" s="78">
        <v>5</v>
      </c>
      <c r="L11" s="73">
        <v>1</v>
      </c>
      <c r="M11" s="73">
        <v>14</v>
      </c>
      <c r="N11" s="73">
        <v>1</v>
      </c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9.1999999999999993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8" t="s">
        <v>199</v>
      </c>
      <c r="B12" s="55"/>
      <c r="C12" s="105"/>
      <c r="D12" s="77">
        <v>38</v>
      </c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14</v>
      </c>
      <c r="W12" s="119" t="s">
        <v>8</v>
      </c>
      <c r="X12" s="119" t="s">
        <v>7</v>
      </c>
      <c r="Y12" s="119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/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14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14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14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14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14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14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14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14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14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14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14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14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14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14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14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14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14</v>
      </c>
      <c r="W29" s="117" t="s">
        <v>30</v>
      </c>
      <c r="X29" s="118"/>
      <c r="Y29" s="227">
        <v>20</v>
      </c>
      <c r="Z29" s="230"/>
      <c r="AA29" s="231">
        <f>IF(ISERROR(SUMIF(D5:D34,"&gt;="&amp;Y29)/SUMPRODUCT(--(D5:D34&gt;=Y29),--(E5:E34&lt;&gt;"*"))),"-",SUMIF(D5:D34,"&gt;="&amp;Y29)/SUMPRODUCT(--(D5:D34&gt;=Y29),--(E5:E34&lt;&gt;"*")))</f>
        <v>38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14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14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14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14</v>
      </c>
      <c r="W33" s="225" t="s">
        <v>66</v>
      </c>
      <c r="X33" s="226"/>
      <c r="Y33" s="226"/>
      <c r="Z33" s="227"/>
      <c r="AA33" s="88">
        <f>SUMPRODUCT((D5:D34=0)*(D5:D34&lt;&gt;"")*(E5:E34&lt;&gt;"*"))</f>
        <v>1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14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59" priority="1" operator="greaterThan">
      <formula>0</formula>
    </cfRule>
  </conditionalFormatting>
  <dataValidations count="1">
    <dataValidation type="list" allowBlank="1" showInputMessage="1" showErrorMessage="1" sqref="G5:G34" xr:uid="{ACA2AA09-A9D5-6246-A9F6-F757D7C3B5C7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D89EB-20ED-2B48-8EF0-289A87DA8937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79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12" t="s">
        <v>21</v>
      </c>
      <c r="E4" s="112" t="s">
        <v>60</v>
      </c>
      <c r="F4" s="112" t="s">
        <v>59</v>
      </c>
      <c r="G4" s="112" t="s">
        <v>74</v>
      </c>
      <c r="H4" s="112">
        <v>4</v>
      </c>
      <c r="I4" s="112">
        <v>6</v>
      </c>
      <c r="J4" s="13"/>
      <c r="K4" s="69" t="s">
        <v>16</v>
      </c>
      <c r="L4" s="112" t="s">
        <v>15</v>
      </c>
      <c r="M4" s="112" t="s">
        <v>14</v>
      </c>
      <c r="N4" s="112" t="s">
        <v>13</v>
      </c>
      <c r="O4" s="70"/>
      <c r="P4" s="60" t="s">
        <v>58</v>
      </c>
      <c r="Q4" s="60" t="s">
        <v>57</v>
      </c>
      <c r="R4" s="13"/>
      <c r="S4" s="112" t="s">
        <v>8</v>
      </c>
      <c r="T4" s="112" t="s">
        <v>7</v>
      </c>
      <c r="U4" s="112" t="s">
        <v>6</v>
      </c>
      <c r="W4" s="111" t="s">
        <v>15</v>
      </c>
      <c r="X4" s="111" t="s">
        <v>23</v>
      </c>
      <c r="Y4" s="111" t="s">
        <v>22</v>
      </c>
      <c r="Z4" s="111" t="s">
        <v>21</v>
      </c>
      <c r="AA4" s="242" t="s">
        <v>20</v>
      </c>
      <c r="AB4" s="242"/>
      <c r="AC4" s="242" t="s">
        <v>11</v>
      </c>
      <c r="AD4" s="242"/>
      <c r="AE4" s="111" t="s">
        <v>10</v>
      </c>
      <c r="AF4" s="111">
        <v>4</v>
      </c>
      <c r="AG4" s="111">
        <v>6</v>
      </c>
      <c r="AH4" s="111" t="s">
        <v>19</v>
      </c>
      <c r="AI4" s="111" t="s">
        <v>18</v>
      </c>
      <c r="AK4" s="111" t="s">
        <v>56</v>
      </c>
      <c r="AL4" s="111" t="s">
        <v>23</v>
      </c>
      <c r="AM4" s="92" t="s">
        <v>11</v>
      </c>
    </row>
    <row r="5" spans="1:39" ht="17" customHeight="1">
      <c r="A5" s="68" t="s">
        <v>89</v>
      </c>
      <c r="B5" s="55"/>
      <c r="C5" s="105"/>
      <c r="D5" s="74">
        <v>13</v>
      </c>
      <c r="E5" s="75" t="s">
        <v>60</v>
      </c>
      <c r="F5" s="73"/>
      <c r="G5" s="76"/>
      <c r="H5" s="73"/>
      <c r="I5" s="73"/>
      <c r="J5" s="9"/>
      <c r="K5" s="78"/>
      <c r="L5" s="73"/>
      <c r="M5" s="73"/>
      <c r="N5" s="73"/>
      <c r="O5" s="79"/>
      <c r="P5" s="80"/>
      <c r="Q5" s="80"/>
      <c r="R5" s="9"/>
      <c r="S5" s="73"/>
      <c r="T5" s="73"/>
      <c r="U5" s="73"/>
      <c r="V5" s="71" t="e">
        <f>SUM($D$5:$D5)/(COUNTA($D$5:$D5)-COUNTA($E$5:$E5))</f>
        <v>#DIV/0!</v>
      </c>
      <c r="W5" s="90">
        <f>COUNTA(A5:A34)</f>
        <v>15</v>
      </c>
      <c r="X5" s="90">
        <f>COUNTA(D5:D34)</f>
        <v>11</v>
      </c>
      <c r="Y5" s="90">
        <f>COUNTA(E5:E34)</f>
        <v>3</v>
      </c>
      <c r="Z5" s="97">
        <f>IF(X5=0,"-",SUM(D5:D34))</f>
        <v>67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14(0)</v>
      </c>
      <c r="AB5" s="260"/>
      <c r="AC5" s="258">
        <f>IF($X5-$Y5,$Z5/($X5-$Y5),"-")</f>
        <v>8.375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130" t="s">
        <v>118</v>
      </c>
      <c r="B6" s="55"/>
      <c r="C6" s="105"/>
      <c r="D6" s="74">
        <v>6</v>
      </c>
      <c r="E6" s="75" t="s">
        <v>60</v>
      </c>
      <c r="F6" s="73"/>
      <c r="G6" s="76"/>
      <c r="H6" s="73"/>
      <c r="I6" s="73"/>
      <c r="J6" s="9"/>
      <c r="K6" s="78">
        <v>4</v>
      </c>
      <c r="L6" s="73">
        <v>0</v>
      </c>
      <c r="M6" s="73">
        <v>38</v>
      </c>
      <c r="N6" s="73">
        <v>2</v>
      </c>
      <c r="O6" s="79"/>
      <c r="P6" s="80"/>
      <c r="Q6" s="80"/>
      <c r="R6" s="9"/>
      <c r="S6" s="73"/>
      <c r="T6" s="73"/>
      <c r="U6" s="73"/>
      <c r="V6" s="72" t="e">
        <f>SUM($D$5:$D6)/(COUNTA($D$5:$D6)-COUNTA($E$5:$E6))</f>
        <v>#DIV/0!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130" t="s">
        <v>125</v>
      </c>
      <c r="B7" s="55"/>
      <c r="C7" s="105"/>
      <c r="D7" s="74"/>
      <c r="E7" s="75"/>
      <c r="F7" s="73"/>
      <c r="G7" s="73"/>
      <c r="H7" s="73"/>
      <c r="I7" s="73"/>
      <c r="J7" s="9"/>
      <c r="K7" s="78">
        <v>4</v>
      </c>
      <c r="L7" s="73">
        <v>0</v>
      </c>
      <c r="M7" s="73">
        <v>24</v>
      </c>
      <c r="N7" s="73">
        <v>2</v>
      </c>
      <c r="O7" s="79"/>
      <c r="P7" s="80"/>
      <c r="Q7" s="80"/>
      <c r="R7" s="9"/>
      <c r="S7" s="73"/>
      <c r="T7" s="73"/>
      <c r="U7" s="73"/>
      <c r="V7" s="72" t="e">
        <f>SUM($D$5:$D7)/(COUNTA($D$5:$D7)-COUNTA($E$5:$E7))</f>
        <v>#DIV/0!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130" t="s">
        <v>129</v>
      </c>
      <c r="B8" s="55"/>
      <c r="C8" s="105"/>
      <c r="D8" s="74">
        <v>5</v>
      </c>
      <c r="E8" s="75"/>
      <c r="F8" s="73"/>
      <c r="G8" s="76"/>
      <c r="H8" s="73"/>
      <c r="I8" s="73"/>
      <c r="J8" s="9"/>
      <c r="K8" s="78">
        <v>4</v>
      </c>
      <c r="L8" s="73">
        <v>0</v>
      </c>
      <c r="M8" s="73">
        <v>28</v>
      </c>
      <c r="N8" s="78">
        <v>0</v>
      </c>
      <c r="O8" s="81"/>
      <c r="P8" s="82"/>
      <c r="Q8" s="82"/>
      <c r="R8" s="9"/>
      <c r="S8" s="73"/>
      <c r="T8" s="73"/>
      <c r="U8" s="73"/>
      <c r="V8" s="72">
        <f>SUM($D$5:$D8)/(COUNTA($D$5:$D8)-COUNTA($E$5:$E8))</f>
        <v>24</v>
      </c>
      <c r="W8" s="111" t="s">
        <v>16</v>
      </c>
      <c r="X8" s="111" t="s">
        <v>15</v>
      </c>
      <c r="Y8" s="111" t="s">
        <v>14</v>
      </c>
      <c r="Z8" s="111" t="s">
        <v>13</v>
      </c>
      <c r="AA8" s="242" t="s">
        <v>12</v>
      </c>
      <c r="AB8" s="242"/>
      <c r="AC8" s="242" t="s">
        <v>11</v>
      </c>
      <c r="AD8" s="242"/>
      <c r="AE8" s="111" t="s">
        <v>10</v>
      </c>
      <c r="AF8" s="111" t="s">
        <v>72</v>
      </c>
      <c r="AG8" s="111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8" t="s">
        <v>135</v>
      </c>
      <c r="B9" s="59"/>
      <c r="C9" s="106"/>
      <c r="D9" s="77">
        <v>11</v>
      </c>
      <c r="E9" s="75"/>
      <c r="F9" s="73"/>
      <c r="G9" s="76"/>
      <c r="H9" s="73"/>
      <c r="I9" s="73"/>
      <c r="J9" s="9"/>
      <c r="K9" s="78">
        <v>7</v>
      </c>
      <c r="L9" s="73">
        <v>1</v>
      </c>
      <c r="M9" s="73">
        <v>29</v>
      </c>
      <c r="N9" s="73">
        <v>3</v>
      </c>
      <c r="O9" s="79"/>
      <c r="P9" s="80"/>
      <c r="Q9" s="80"/>
      <c r="R9" s="9"/>
      <c r="S9" s="73"/>
      <c r="T9" s="73"/>
      <c r="U9" s="73"/>
      <c r="V9" s="71">
        <f>SUM($D$5:$D9)/(COUNTA($D$5:$D9)-COUNTA($E$5:$E9))</f>
        <v>17.5</v>
      </c>
      <c r="W9" s="99">
        <f t="array" ref="W9">IF(SUM(K5:K34)=0,"-",SUM(INT(K5:K34))+INT(ROUND(SUM(K5:K34-INT(K5:K34)),1)/0.6)+MOD(ROUND(SUM(K5:K34-INT(K5:K34)),1),0.6))</f>
        <v>53</v>
      </c>
      <c r="X9" s="100">
        <f>IF($W$9="-","-",SUM(L5:L34))</f>
        <v>2</v>
      </c>
      <c r="Y9" s="100">
        <f>IF($W$9="-","-",SUM(M5:M34))</f>
        <v>305</v>
      </c>
      <c r="Z9" s="97">
        <f>IF($W$9="-","-",SUM(N5:N34))</f>
        <v>14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3/15(6)</v>
      </c>
      <c r="AB9" s="257"/>
      <c r="AC9" s="258">
        <f>IF($Z$9="-","-",IF($Z$9=0,"-",$Y$9/$Z$9))</f>
        <v>21.785714285714285</v>
      </c>
      <c r="AD9" s="259"/>
      <c r="AE9" s="101">
        <f>IF(ISERROR(ROUND((INT(W9)*6+((W9-INT(W9))*10))/Z9,2)),"-",ROUND((INT(W9)*6+((W9-INT(W9))*10))/Z9,2))</f>
        <v>22.71</v>
      </c>
      <c r="AF9" s="98">
        <f>IF(ISERROR(ROUND(Y9/(INT(W9)*6+((W9-INT(W9))*10))*6,2)),"-",ROUND(Y9/(INT(W9)*6+((W9-INT(W9))*10))*6,2))</f>
        <v>5.75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8" t="s">
        <v>136</v>
      </c>
      <c r="B10" s="55"/>
      <c r="C10" s="105"/>
      <c r="D10" s="77"/>
      <c r="E10" s="75"/>
      <c r="F10" s="73"/>
      <c r="G10" s="76"/>
      <c r="H10" s="73"/>
      <c r="I10" s="73"/>
      <c r="J10" s="9"/>
      <c r="K10" s="78">
        <v>7</v>
      </c>
      <c r="L10" s="73">
        <v>1</v>
      </c>
      <c r="M10" s="73">
        <v>39</v>
      </c>
      <c r="N10" s="73">
        <v>1</v>
      </c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17.5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8" t="s">
        <v>150</v>
      </c>
      <c r="B11" s="55"/>
      <c r="C11" s="105"/>
      <c r="D11" s="77">
        <v>0</v>
      </c>
      <c r="E11" s="75"/>
      <c r="F11" s="73"/>
      <c r="G11" s="73"/>
      <c r="H11" s="73"/>
      <c r="I11" s="73"/>
      <c r="J11" s="9"/>
      <c r="K11" s="78">
        <v>1</v>
      </c>
      <c r="L11" s="73">
        <v>0</v>
      </c>
      <c r="M11" s="73">
        <v>12</v>
      </c>
      <c r="N11" s="73">
        <v>0</v>
      </c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11.666666666666666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8" t="s">
        <v>156</v>
      </c>
      <c r="B12" s="55"/>
      <c r="C12" s="105"/>
      <c r="D12" s="77">
        <v>3</v>
      </c>
      <c r="E12" s="75"/>
      <c r="F12" s="73"/>
      <c r="G12" s="76"/>
      <c r="H12" s="73"/>
      <c r="I12" s="73"/>
      <c r="J12" s="9"/>
      <c r="K12" s="78">
        <v>2</v>
      </c>
      <c r="L12" s="73">
        <v>0</v>
      </c>
      <c r="M12" s="73">
        <v>12</v>
      </c>
      <c r="N12" s="73">
        <v>0</v>
      </c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9.5</v>
      </c>
      <c r="W12" s="111" t="s">
        <v>8</v>
      </c>
      <c r="X12" s="111" t="s">
        <v>7</v>
      </c>
      <c r="Y12" s="111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181" t="s">
        <v>164</v>
      </c>
      <c r="B13" s="55"/>
      <c r="C13" s="105"/>
      <c r="D13" s="77">
        <v>0</v>
      </c>
      <c r="E13" s="75" t="s">
        <v>60</v>
      </c>
      <c r="F13" s="73"/>
      <c r="G13" s="76"/>
      <c r="H13" s="73"/>
      <c r="I13" s="73"/>
      <c r="J13" s="9"/>
      <c r="K13" s="78">
        <v>6</v>
      </c>
      <c r="L13" s="73">
        <v>0</v>
      </c>
      <c r="M13" s="73">
        <v>24</v>
      </c>
      <c r="N13" s="73">
        <v>1</v>
      </c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9.5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8" t="s">
        <v>166</v>
      </c>
      <c r="B14" s="59"/>
      <c r="C14" s="106"/>
      <c r="D14" s="74">
        <v>14</v>
      </c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10.4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130" t="s">
        <v>173</v>
      </c>
      <c r="B15" s="59"/>
      <c r="C15" s="106"/>
      <c r="D15" s="77"/>
      <c r="E15" s="75"/>
      <c r="F15" s="73"/>
      <c r="G15" s="76"/>
      <c r="H15" s="73"/>
      <c r="I15" s="73"/>
      <c r="J15" s="9"/>
      <c r="K15" s="78">
        <v>6</v>
      </c>
      <c r="L15" s="73">
        <v>0</v>
      </c>
      <c r="M15" s="73">
        <v>15</v>
      </c>
      <c r="N15" s="73">
        <v>3</v>
      </c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10.4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130" t="s">
        <v>174</v>
      </c>
      <c r="B16" s="59"/>
      <c r="C16" s="106"/>
      <c r="D16" s="77"/>
      <c r="E16" s="75"/>
      <c r="F16" s="73"/>
      <c r="G16" s="76"/>
      <c r="H16" s="73"/>
      <c r="I16" s="73"/>
      <c r="J16" s="9"/>
      <c r="K16" s="78">
        <v>3</v>
      </c>
      <c r="L16" s="73">
        <v>0</v>
      </c>
      <c r="M16" s="73">
        <v>23</v>
      </c>
      <c r="N16" s="73">
        <v>1</v>
      </c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10.4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8" t="s">
        <v>185</v>
      </c>
      <c r="B17" s="59"/>
      <c r="C17" s="106"/>
      <c r="D17" s="77">
        <v>1</v>
      </c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8.8333333333333339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130" t="s">
        <v>191</v>
      </c>
      <c r="B18" s="59"/>
      <c r="C18" s="106"/>
      <c r="D18" s="77">
        <v>9</v>
      </c>
      <c r="E18" s="75"/>
      <c r="F18" s="73"/>
      <c r="G18" s="76"/>
      <c r="H18" s="73"/>
      <c r="I18" s="73"/>
      <c r="J18" s="9"/>
      <c r="K18" s="78">
        <v>5</v>
      </c>
      <c r="L18" s="73">
        <v>0</v>
      </c>
      <c r="M18" s="73">
        <v>31</v>
      </c>
      <c r="N18" s="73">
        <v>1</v>
      </c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8.8571428571428577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130" t="s">
        <v>196</v>
      </c>
      <c r="B19" s="59"/>
      <c r="C19" s="106"/>
      <c r="D19" s="77">
        <v>5</v>
      </c>
      <c r="E19" s="75"/>
      <c r="F19" s="73"/>
      <c r="G19" s="76"/>
      <c r="H19" s="73"/>
      <c r="I19" s="73"/>
      <c r="J19" s="9"/>
      <c r="K19" s="78">
        <v>4</v>
      </c>
      <c r="L19" s="73">
        <v>0</v>
      </c>
      <c r="M19" s="73">
        <v>30</v>
      </c>
      <c r="N19" s="73">
        <v>0</v>
      </c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8.375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8.375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8.375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8.375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8.375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8.375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8.375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8.375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8.375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8.375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8.375</v>
      </c>
      <c r="W29" s="109" t="s">
        <v>30</v>
      </c>
      <c r="X29" s="110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8.375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8.375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8.375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8.375</v>
      </c>
      <c r="W33" s="225" t="s">
        <v>66</v>
      </c>
      <c r="X33" s="226"/>
      <c r="Y33" s="226"/>
      <c r="Z33" s="227"/>
      <c r="AA33" s="88">
        <f>SUMPRODUCT((D5:D34=0)*(D5:D34&lt;&gt;"")*(E5:E34&lt;&gt;"*"))</f>
        <v>1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8.375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58" priority="1" operator="greaterThan">
      <formula>0</formula>
    </cfRule>
  </conditionalFormatting>
  <dataValidations count="1">
    <dataValidation type="list" allowBlank="1" showInputMessage="1" showErrorMessage="1" sqref="G5:G34" xr:uid="{F13C7FBE-E74A-AE48-B786-B97D92C8E273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EE394-756F-EC4D-84C1-124E84CAAD53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148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62" t="s">
        <v>21</v>
      </c>
      <c r="E4" s="162" t="s">
        <v>60</v>
      </c>
      <c r="F4" s="162" t="s">
        <v>59</v>
      </c>
      <c r="G4" s="162" t="s">
        <v>74</v>
      </c>
      <c r="H4" s="162">
        <v>4</v>
      </c>
      <c r="I4" s="162">
        <v>6</v>
      </c>
      <c r="J4" s="13"/>
      <c r="K4" s="69" t="s">
        <v>16</v>
      </c>
      <c r="L4" s="162" t="s">
        <v>15</v>
      </c>
      <c r="M4" s="162" t="s">
        <v>14</v>
      </c>
      <c r="N4" s="162" t="s">
        <v>13</v>
      </c>
      <c r="O4" s="70"/>
      <c r="P4" s="60" t="s">
        <v>58</v>
      </c>
      <c r="Q4" s="60" t="s">
        <v>57</v>
      </c>
      <c r="R4" s="13"/>
      <c r="S4" s="162" t="s">
        <v>8</v>
      </c>
      <c r="T4" s="162" t="s">
        <v>7</v>
      </c>
      <c r="U4" s="162" t="s">
        <v>6</v>
      </c>
      <c r="W4" s="161" t="s">
        <v>15</v>
      </c>
      <c r="X4" s="161" t="s">
        <v>23</v>
      </c>
      <c r="Y4" s="161" t="s">
        <v>22</v>
      </c>
      <c r="Z4" s="161" t="s">
        <v>21</v>
      </c>
      <c r="AA4" s="242" t="s">
        <v>20</v>
      </c>
      <c r="AB4" s="242"/>
      <c r="AC4" s="242" t="s">
        <v>11</v>
      </c>
      <c r="AD4" s="242"/>
      <c r="AE4" s="161" t="s">
        <v>10</v>
      </c>
      <c r="AF4" s="161">
        <v>4</v>
      </c>
      <c r="AG4" s="161">
        <v>6</v>
      </c>
      <c r="AH4" s="161" t="s">
        <v>19</v>
      </c>
      <c r="AI4" s="161" t="s">
        <v>18</v>
      </c>
      <c r="AK4" s="161" t="s">
        <v>56</v>
      </c>
      <c r="AL4" s="161" t="s">
        <v>23</v>
      </c>
      <c r="AM4" s="92" t="s">
        <v>11</v>
      </c>
    </row>
    <row r="5" spans="1:39" ht="17" customHeight="1">
      <c r="A5" s="160" t="s">
        <v>149</v>
      </c>
      <c r="B5" s="55"/>
      <c r="C5" s="105"/>
      <c r="D5" s="74">
        <v>11</v>
      </c>
      <c r="E5" s="75"/>
      <c r="F5" s="73"/>
      <c r="G5" s="76"/>
      <c r="H5" s="73"/>
      <c r="I5" s="73"/>
      <c r="J5" s="9"/>
      <c r="K5" s="78">
        <v>2.5</v>
      </c>
      <c r="L5" s="73">
        <v>0</v>
      </c>
      <c r="M5" s="73">
        <v>53</v>
      </c>
      <c r="N5" s="73">
        <v>1</v>
      </c>
      <c r="O5" s="79"/>
      <c r="P5" s="80"/>
      <c r="Q5" s="80"/>
      <c r="R5" s="9"/>
      <c r="S5" s="73"/>
      <c r="T5" s="73"/>
      <c r="U5" s="73"/>
      <c r="V5" s="71">
        <f>SUM($D$5:$D5)/(COUNTA($D$5:$D5)-COUNTA($E$5:$E5))</f>
        <v>11</v>
      </c>
      <c r="W5" s="90">
        <f>COUNTA(A5:A34)</f>
        <v>2</v>
      </c>
      <c r="X5" s="90">
        <f>COUNTA(D5:D34)</f>
        <v>2</v>
      </c>
      <c r="Y5" s="90">
        <f>COUNTA(E5:E34)</f>
        <v>1</v>
      </c>
      <c r="Z5" s="97">
        <f>IF(X5=0,"-",SUM(D5:D34))</f>
        <v>40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29*(0)</v>
      </c>
      <c r="AB5" s="260"/>
      <c r="AC5" s="258">
        <f>IF($X5-$Y5,$Z5/($X5-$Y5),"-")</f>
        <v>40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160" t="s">
        <v>158</v>
      </c>
      <c r="B6" s="55"/>
      <c r="C6" s="105"/>
      <c r="D6" s="74">
        <v>29</v>
      </c>
      <c r="E6" s="75" t="s">
        <v>60</v>
      </c>
      <c r="F6" s="73"/>
      <c r="G6" s="76"/>
      <c r="H6" s="73"/>
      <c r="I6" s="73"/>
      <c r="J6" s="9"/>
      <c r="K6" s="78">
        <v>4</v>
      </c>
      <c r="L6" s="73">
        <v>0</v>
      </c>
      <c r="M6" s="73">
        <v>37</v>
      </c>
      <c r="N6" s="73">
        <v>0</v>
      </c>
      <c r="O6" s="79"/>
      <c r="P6" s="80"/>
      <c r="Q6" s="80"/>
      <c r="R6" s="9"/>
      <c r="S6" s="73"/>
      <c r="T6" s="73"/>
      <c r="U6" s="73"/>
      <c r="V6" s="72">
        <f>SUM($D$5:$D6)/(COUNTA($D$5:$D6)-COUNTA($E$5:$E6))</f>
        <v>40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130"/>
      <c r="B7" s="55"/>
      <c r="C7" s="105"/>
      <c r="D7" s="74"/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>
        <f>SUM($D$5:$D7)/(COUNTA($D$5:$D7)-COUNTA($E$5:$E7))</f>
        <v>40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130"/>
      <c r="B8" s="55"/>
      <c r="C8" s="105"/>
      <c r="D8" s="74"/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>
        <f>SUM($D$5:$D8)/(COUNTA($D$5:$D8)-COUNTA($E$5:$E8))</f>
        <v>40</v>
      </c>
      <c r="W8" s="161" t="s">
        <v>16</v>
      </c>
      <c r="X8" s="161" t="s">
        <v>15</v>
      </c>
      <c r="Y8" s="161" t="s">
        <v>14</v>
      </c>
      <c r="Z8" s="161" t="s">
        <v>13</v>
      </c>
      <c r="AA8" s="242" t="s">
        <v>12</v>
      </c>
      <c r="AB8" s="242"/>
      <c r="AC8" s="242" t="s">
        <v>11</v>
      </c>
      <c r="AD8" s="242"/>
      <c r="AE8" s="161" t="s">
        <v>10</v>
      </c>
      <c r="AF8" s="161" t="s">
        <v>72</v>
      </c>
      <c r="AG8" s="161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7"/>
      <c r="B9" s="59"/>
      <c r="C9" s="106"/>
      <c r="D9" s="77"/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>
        <f>SUM($D$5:$D9)/(COUNTA($D$5:$D9)-COUNTA($E$5:$E9))</f>
        <v>40</v>
      </c>
      <c r="W9" s="99">
        <f t="array" ref="W9">IF(SUM(K5:K34)=0,"-",SUM(INT(K5:K34))+INT(ROUND(SUM(K5:K34-INT(K5:K34)),1)/0.6)+MOD(ROUND(SUM(K5:K34-INT(K5:K34)),1),0.6))</f>
        <v>6.5</v>
      </c>
      <c r="X9" s="100">
        <f>IF($W$9="-","-",SUM(L5:L34))</f>
        <v>0</v>
      </c>
      <c r="Y9" s="100">
        <f>IF($W$9="-","-",SUM(M5:M34))</f>
        <v>90</v>
      </c>
      <c r="Z9" s="97">
        <f>IF($W$9="-","-",SUM(N5:N34))</f>
        <v>1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1/53(2.5)</v>
      </c>
      <c r="AB9" s="257"/>
      <c r="AC9" s="258">
        <f>IF($Z$9="-","-",IF($Z$9=0,"-",$Y$9/$Z$9))</f>
        <v>90</v>
      </c>
      <c r="AD9" s="259"/>
      <c r="AE9" s="101">
        <f>IF(ISERROR(ROUND((INT(W9)*6+((W9-INT(W9))*10))/Z9,2)),"-",ROUND((INT(W9)*6+((W9-INT(W9))*10))/Z9,2))</f>
        <v>41</v>
      </c>
      <c r="AF9" s="98">
        <f>IF(ISERROR(ROUND(Y9/(INT(W9)*6+((W9-INT(W9))*10))*6,2)),"-",ROUND(Y9/(INT(W9)*6+((W9-INT(W9))*10))*6,2))</f>
        <v>13.17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6"/>
      <c r="B10" s="55"/>
      <c r="C10" s="105"/>
      <c r="D10" s="77"/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40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6"/>
      <c r="B11" s="55"/>
      <c r="C11" s="105"/>
      <c r="D11" s="77"/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40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6"/>
      <c r="B12" s="55"/>
      <c r="C12" s="105"/>
      <c r="D12" s="77"/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40</v>
      </c>
      <c r="W12" s="161" t="s">
        <v>8</v>
      </c>
      <c r="X12" s="161" t="s">
        <v>7</v>
      </c>
      <c r="Y12" s="161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/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40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40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40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40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40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40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40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40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40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40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40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40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40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40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40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40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40</v>
      </c>
      <c r="W29" s="163" t="s">
        <v>30</v>
      </c>
      <c r="X29" s="164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40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40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40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40</v>
      </c>
      <c r="W33" s="225" t="s">
        <v>66</v>
      </c>
      <c r="X33" s="226"/>
      <c r="Y33" s="226"/>
      <c r="Z33" s="227"/>
      <c r="AA33" s="88">
        <f>SUMPRODUCT((D5:D34=0)*(D5:D34&lt;&gt;"")*(E5:E34&lt;&gt;"*"))</f>
        <v>0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40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57" priority="1" operator="greaterThan">
      <formula>0</formula>
    </cfRule>
  </conditionalFormatting>
  <dataValidations count="1">
    <dataValidation type="list" allowBlank="1" showInputMessage="1" showErrorMessage="1" sqref="G5:G34" xr:uid="{7C9CD0E3-70F4-664B-9C0A-A68E422790D2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3C669-64BD-1D4F-AEB2-DCF28D028A21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132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48" t="s">
        <v>21</v>
      </c>
      <c r="E4" s="148" t="s">
        <v>60</v>
      </c>
      <c r="F4" s="148" t="s">
        <v>59</v>
      </c>
      <c r="G4" s="148" t="s">
        <v>74</v>
      </c>
      <c r="H4" s="148">
        <v>4</v>
      </c>
      <c r="I4" s="148">
        <v>6</v>
      </c>
      <c r="J4" s="13"/>
      <c r="K4" s="69" t="s">
        <v>16</v>
      </c>
      <c r="L4" s="148" t="s">
        <v>15</v>
      </c>
      <c r="M4" s="148" t="s">
        <v>14</v>
      </c>
      <c r="N4" s="148" t="s">
        <v>13</v>
      </c>
      <c r="O4" s="70"/>
      <c r="P4" s="60" t="s">
        <v>58</v>
      </c>
      <c r="Q4" s="60" t="s">
        <v>57</v>
      </c>
      <c r="R4" s="13"/>
      <c r="S4" s="148" t="s">
        <v>8</v>
      </c>
      <c r="T4" s="148" t="s">
        <v>7</v>
      </c>
      <c r="U4" s="148" t="s">
        <v>6</v>
      </c>
      <c r="W4" s="147" t="s">
        <v>15</v>
      </c>
      <c r="X4" s="147" t="s">
        <v>23</v>
      </c>
      <c r="Y4" s="147" t="s">
        <v>22</v>
      </c>
      <c r="Z4" s="147" t="s">
        <v>21</v>
      </c>
      <c r="AA4" s="242" t="s">
        <v>20</v>
      </c>
      <c r="AB4" s="242"/>
      <c r="AC4" s="242" t="s">
        <v>11</v>
      </c>
      <c r="AD4" s="242"/>
      <c r="AE4" s="147" t="s">
        <v>10</v>
      </c>
      <c r="AF4" s="147">
        <v>4</v>
      </c>
      <c r="AG4" s="147">
        <v>6</v>
      </c>
      <c r="AH4" s="147" t="s">
        <v>19</v>
      </c>
      <c r="AI4" s="147" t="s">
        <v>18</v>
      </c>
      <c r="AK4" s="147" t="s">
        <v>56</v>
      </c>
      <c r="AL4" s="147" t="s">
        <v>23</v>
      </c>
      <c r="AM4" s="92" t="s">
        <v>11</v>
      </c>
    </row>
    <row r="5" spans="1:39" ht="17" customHeight="1">
      <c r="A5" s="66" t="s">
        <v>134</v>
      </c>
      <c r="B5" s="55"/>
      <c r="C5" s="105"/>
      <c r="D5" s="74"/>
      <c r="E5" s="75"/>
      <c r="F5" s="73"/>
      <c r="G5" s="76"/>
      <c r="H5" s="73"/>
      <c r="I5" s="73"/>
      <c r="J5" s="9"/>
      <c r="K5" s="78">
        <v>5</v>
      </c>
      <c r="L5" s="73">
        <v>0</v>
      </c>
      <c r="M5" s="73">
        <v>32</v>
      </c>
      <c r="N5" s="73">
        <v>1</v>
      </c>
      <c r="O5" s="79"/>
      <c r="P5" s="80"/>
      <c r="Q5" s="80"/>
      <c r="R5" s="9"/>
      <c r="S5" s="73"/>
      <c r="T5" s="73"/>
      <c r="U5" s="73"/>
      <c r="V5" s="71" t="e">
        <f>SUM($D$5:$D5)/(COUNTA($D$5:$D5)-COUNTA($E$5:$E5))</f>
        <v>#DIV/0!</v>
      </c>
      <c r="W5" s="90">
        <f>COUNTA(A5:A34)</f>
        <v>9</v>
      </c>
      <c r="X5" s="90">
        <f>COUNTA(D5:D34)</f>
        <v>6</v>
      </c>
      <c r="Y5" s="90">
        <f>COUNTA(E5:E34)</f>
        <v>2</v>
      </c>
      <c r="Z5" s="97">
        <f>IF(X5=0,"-",SUM(D5:D34))</f>
        <v>9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4*(0)</v>
      </c>
      <c r="AB5" s="260"/>
      <c r="AC5" s="258">
        <f>IF($X5-$Y5,$Z5/($X5-$Y5),"-")</f>
        <v>2.25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160" t="s">
        <v>141</v>
      </c>
      <c r="B6" s="55"/>
      <c r="C6" s="105"/>
      <c r="D6" s="74">
        <v>0</v>
      </c>
      <c r="E6" s="75"/>
      <c r="F6" s="73"/>
      <c r="G6" s="76"/>
      <c r="H6" s="73"/>
      <c r="I6" s="73"/>
      <c r="J6" s="9"/>
      <c r="K6" s="78">
        <v>3</v>
      </c>
      <c r="L6" s="73">
        <v>0</v>
      </c>
      <c r="M6" s="73">
        <v>15</v>
      </c>
      <c r="N6" s="73">
        <v>1</v>
      </c>
      <c r="O6" s="79"/>
      <c r="P6" s="80"/>
      <c r="Q6" s="80"/>
      <c r="R6" s="9"/>
      <c r="S6" s="73"/>
      <c r="T6" s="73"/>
      <c r="U6" s="73"/>
      <c r="V6" s="72">
        <f>SUM($D$5:$D6)/(COUNTA($D$5:$D6)-COUNTA($E$5:$E6))</f>
        <v>0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160" t="s">
        <v>149</v>
      </c>
      <c r="B7" s="55"/>
      <c r="C7" s="105"/>
      <c r="D7" s="74">
        <v>3</v>
      </c>
      <c r="E7" s="75"/>
      <c r="F7" s="73"/>
      <c r="G7" s="73"/>
      <c r="H7" s="73"/>
      <c r="I7" s="73"/>
      <c r="J7" s="9"/>
      <c r="K7" s="78">
        <v>3</v>
      </c>
      <c r="L7" s="73">
        <v>0</v>
      </c>
      <c r="M7" s="73">
        <v>22</v>
      </c>
      <c r="N7" s="73">
        <v>1</v>
      </c>
      <c r="O7" s="79"/>
      <c r="P7" s="80"/>
      <c r="Q7" s="80"/>
      <c r="R7" s="9"/>
      <c r="S7" s="73"/>
      <c r="T7" s="73"/>
      <c r="U7" s="73"/>
      <c r="V7" s="72">
        <f>SUM($D$5:$D7)/(COUNTA($D$5:$D7)-COUNTA($E$5:$E7))</f>
        <v>1.5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160" t="s">
        <v>158</v>
      </c>
      <c r="B8" s="55"/>
      <c r="C8" s="105"/>
      <c r="D8" s="74">
        <v>0</v>
      </c>
      <c r="E8" s="75"/>
      <c r="F8" s="73"/>
      <c r="G8" s="76"/>
      <c r="H8" s="73"/>
      <c r="I8" s="73"/>
      <c r="J8" s="9"/>
      <c r="K8" s="78">
        <v>3</v>
      </c>
      <c r="L8" s="73">
        <v>0</v>
      </c>
      <c r="M8" s="73">
        <v>21</v>
      </c>
      <c r="N8" s="78">
        <v>0</v>
      </c>
      <c r="O8" s="81"/>
      <c r="P8" s="82"/>
      <c r="Q8" s="82"/>
      <c r="R8" s="9"/>
      <c r="S8" s="73"/>
      <c r="T8" s="73"/>
      <c r="U8" s="73"/>
      <c r="V8" s="72">
        <f>SUM($D$5:$D8)/(COUNTA($D$5:$D8)-COUNTA($E$5:$E8))</f>
        <v>1</v>
      </c>
      <c r="W8" s="147" t="s">
        <v>16</v>
      </c>
      <c r="X8" s="147" t="s">
        <v>15</v>
      </c>
      <c r="Y8" s="147" t="s">
        <v>14</v>
      </c>
      <c r="Z8" s="147" t="s">
        <v>13</v>
      </c>
      <c r="AA8" s="242" t="s">
        <v>12</v>
      </c>
      <c r="AB8" s="242"/>
      <c r="AC8" s="242" t="s">
        <v>11</v>
      </c>
      <c r="AD8" s="242"/>
      <c r="AE8" s="147" t="s">
        <v>10</v>
      </c>
      <c r="AF8" s="147" t="s">
        <v>72</v>
      </c>
      <c r="AG8" s="147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160" t="s">
        <v>182</v>
      </c>
      <c r="B9" s="59"/>
      <c r="C9" s="106"/>
      <c r="D9" s="77">
        <v>0</v>
      </c>
      <c r="E9" s="75"/>
      <c r="F9" s="73"/>
      <c r="G9" s="76"/>
      <c r="H9" s="73"/>
      <c r="I9" s="73"/>
      <c r="J9" s="9"/>
      <c r="K9" s="78">
        <v>2</v>
      </c>
      <c r="L9" s="73">
        <v>0</v>
      </c>
      <c r="M9" s="73">
        <v>23</v>
      </c>
      <c r="N9" s="73">
        <v>0</v>
      </c>
      <c r="O9" s="79"/>
      <c r="P9" s="80"/>
      <c r="Q9" s="80"/>
      <c r="R9" s="9"/>
      <c r="S9" s="73"/>
      <c r="T9" s="73"/>
      <c r="U9" s="73"/>
      <c r="V9" s="71">
        <f>SUM($D$5:$D9)/(COUNTA($D$5:$D9)-COUNTA($E$5:$E9))</f>
        <v>0.75</v>
      </c>
      <c r="W9" s="99">
        <f t="array" ref="W9">IF(SUM(K5:K34)=0,"-",SUM(INT(K5:K34))+INT(ROUND(SUM(K5:K34-INT(K5:K34)),1)/0.6)+MOD(ROUND(SUM(K5:K34-INT(K5:K34)),1),0.6))</f>
        <v>30.3</v>
      </c>
      <c r="X9" s="100">
        <f>IF($W$9="-","-",SUM(L5:L34))</f>
        <v>0</v>
      </c>
      <c r="Y9" s="100">
        <f>IF($W$9="-","-",SUM(M5:M34))</f>
        <v>200</v>
      </c>
      <c r="Z9" s="97">
        <f>IF($W$9="-","-",SUM(N5:N34))</f>
        <v>6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2/38(3.3)</v>
      </c>
      <c r="AB9" s="257"/>
      <c r="AC9" s="258">
        <f>IF($Z$9="-","-",IF($Z$9=0,"-",$Y$9/$Z$9))</f>
        <v>33.333333333333336</v>
      </c>
      <c r="AD9" s="259"/>
      <c r="AE9" s="101">
        <f>IF(ISERROR(ROUND((INT(W9)*6+((W9-INT(W9))*10))/Z9,2)),"-",ROUND((INT(W9)*6+((W9-INT(W9))*10))/Z9,2))</f>
        <v>30.5</v>
      </c>
      <c r="AF9" s="98">
        <f>IF(ISERROR(ROUND(Y9/(INT(W9)*6+((W9-INT(W9))*10))*6,2)),"-",ROUND(Y9/(INT(W9)*6+((W9-INT(W9))*10))*6,2))</f>
        <v>6.56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160" t="s">
        <v>184</v>
      </c>
      <c r="B10" s="55"/>
      <c r="C10" s="105"/>
      <c r="D10" s="77">
        <v>2</v>
      </c>
      <c r="E10" s="75" t="s">
        <v>60</v>
      </c>
      <c r="F10" s="73"/>
      <c r="G10" s="76"/>
      <c r="H10" s="73"/>
      <c r="I10" s="73"/>
      <c r="J10" s="9"/>
      <c r="K10" s="78">
        <v>3.3</v>
      </c>
      <c r="L10" s="73">
        <v>0</v>
      </c>
      <c r="M10" s="73">
        <v>38</v>
      </c>
      <c r="N10" s="73">
        <v>2</v>
      </c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1.25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160" t="s">
        <v>186</v>
      </c>
      <c r="B11" s="55"/>
      <c r="C11" s="105"/>
      <c r="D11" s="77">
        <v>4</v>
      </c>
      <c r="E11" s="75" t="s">
        <v>60</v>
      </c>
      <c r="F11" s="73"/>
      <c r="G11" s="73"/>
      <c r="H11" s="73"/>
      <c r="I11" s="73"/>
      <c r="J11" s="9"/>
      <c r="K11" s="78">
        <v>4</v>
      </c>
      <c r="L11" s="73">
        <v>0</v>
      </c>
      <c r="M11" s="73">
        <v>15</v>
      </c>
      <c r="N11" s="73">
        <v>0</v>
      </c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2.25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160" t="s">
        <v>197</v>
      </c>
      <c r="B12" s="55"/>
      <c r="C12" s="105"/>
      <c r="D12" s="77"/>
      <c r="E12" s="75"/>
      <c r="F12" s="73"/>
      <c r="G12" s="76"/>
      <c r="H12" s="73"/>
      <c r="I12" s="73"/>
      <c r="J12" s="9"/>
      <c r="K12" s="78">
        <v>4</v>
      </c>
      <c r="L12" s="73">
        <v>0</v>
      </c>
      <c r="M12" s="73">
        <v>14</v>
      </c>
      <c r="N12" s="73">
        <v>0</v>
      </c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2.25</v>
      </c>
      <c r="W12" s="147" t="s">
        <v>8</v>
      </c>
      <c r="X12" s="147" t="s">
        <v>7</v>
      </c>
      <c r="Y12" s="147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 t="s">
        <v>202</v>
      </c>
      <c r="B13" s="55"/>
      <c r="C13" s="105"/>
      <c r="D13" s="77"/>
      <c r="E13" s="75"/>
      <c r="F13" s="73"/>
      <c r="G13" s="76"/>
      <c r="H13" s="73"/>
      <c r="I13" s="73"/>
      <c r="J13" s="9"/>
      <c r="K13" s="78">
        <v>3</v>
      </c>
      <c r="L13" s="73">
        <v>0</v>
      </c>
      <c r="M13" s="73">
        <v>20</v>
      </c>
      <c r="N13" s="73">
        <v>1</v>
      </c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2.25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2.25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2.25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2.25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2.25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2.25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2.25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2.25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2.25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2.25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2.25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2.25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2.25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2.25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2.25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2.25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2.25</v>
      </c>
      <c r="W29" s="149" t="s">
        <v>30</v>
      </c>
      <c r="X29" s="150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2.25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2.25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2.25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2.25</v>
      </c>
      <c r="W33" s="225" t="s">
        <v>66</v>
      </c>
      <c r="X33" s="226"/>
      <c r="Y33" s="226"/>
      <c r="Z33" s="227"/>
      <c r="AA33" s="88">
        <f>SUMPRODUCT((D5:D34=0)*(D5:D34&lt;&gt;"")*(E5:E34&lt;&gt;"*"))</f>
        <v>3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2.25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56" priority="1" operator="greaterThan">
      <formula>0</formula>
    </cfRule>
  </conditionalFormatting>
  <dataValidations count="1">
    <dataValidation type="list" allowBlank="1" showInputMessage="1" showErrorMessage="1" sqref="G5:G34" xr:uid="{183EF453-BB86-BB47-92C1-6856F78EF9BE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68026-1026-6145-943B-74554C0DC01E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104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24" t="s">
        <v>21</v>
      </c>
      <c r="E4" s="124" t="s">
        <v>60</v>
      </c>
      <c r="F4" s="124" t="s">
        <v>59</v>
      </c>
      <c r="G4" s="124" t="s">
        <v>74</v>
      </c>
      <c r="H4" s="124">
        <v>4</v>
      </c>
      <c r="I4" s="124">
        <v>6</v>
      </c>
      <c r="J4" s="13"/>
      <c r="K4" s="69" t="s">
        <v>16</v>
      </c>
      <c r="L4" s="124" t="s">
        <v>15</v>
      </c>
      <c r="M4" s="124" t="s">
        <v>14</v>
      </c>
      <c r="N4" s="124" t="s">
        <v>13</v>
      </c>
      <c r="O4" s="70"/>
      <c r="P4" s="60" t="s">
        <v>58</v>
      </c>
      <c r="Q4" s="60" t="s">
        <v>57</v>
      </c>
      <c r="R4" s="13"/>
      <c r="S4" s="124" t="s">
        <v>8</v>
      </c>
      <c r="T4" s="124" t="s">
        <v>7</v>
      </c>
      <c r="U4" s="124" t="s">
        <v>6</v>
      </c>
      <c r="W4" s="123" t="s">
        <v>15</v>
      </c>
      <c r="X4" s="123" t="s">
        <v>23</v>
      </c>
      <c r="Y4" s="123" t="s">
        <v>22</v>
      </c>
      <c r="Z4" s="123" t="s">
        <v>21</v>
      </c>
      <c r="AA4" s="242" t="s">
        <v>20</v>
      </c>
      <c r="AB4" s="242"/>
      <c r="AC4" s="242" t="s">
        <v>11</v>
      </c>
      <c r="AD4" s="242"/>
      <c r="AE4" s="123" t="s">
        <v>10</v>
      </c>
      <c r="AF4" s="123">
        <v>4</v>
      </c>
      <c r="AG4" s="123">
        <v>6</v>
      </c>
      <c r="AH4" s="123" t="s">
        <v>19</v>
      </c>
      <c r="AI4" s="123" t="s">
        <v>18</v>
      </c>
      <c r="AK4" s="123" t="s">
        <v>56</v>
      </c>
      <c r="AL4" s="123" t="s">
        <v>23</v>
      </c>
      <c r="AM4" s="92" t="s">
        <v>11</v>
      </c>
    </row>
    <row r="5" spans="1:39" ht="17" customHeight="1">
      <c r="A5" s="66" t="s">
        <v>117</v>
      </c>
      <c r="B5" s="55"/>
      <c r="C5" s="105"/>
      <c r="D5" s="74">
        <v>12</v>
      </c>
      <c r="E5" s="75"/>
      <c r="F5" s="73"/>
      <c r="G5" s="76"/>
      <c r="H5" s="73"/>
      <c r="I5" s="73"/>
      <c r="J5" s="9"/>
      <c r="K5" s="78"/>
      <c r="L5" s="73"/>
      <c r="M5" s="73"/>
      <c r="N5" s="73"/>
      <c r="O5" s="79"/>
      <c r="P5" s="80"/>
      <c r="Q5" s="80"/>
      <c r="R5" s="9"/>
      <c r="S5" s="73"/>
      <c r="T5" s="73"/>
      <c r="U5" s="73"/>
      <c r="V5" s="71">
        <f>SUM($D$5:$D5)/(COUNTA($D$5:$D5)-COUNTA($E$5:$E5))</f>
        <v>12</v>
      </c>
      <c r="W5" s="90">
        <f>COUNTA(A5:A34)</f>
        <v>11</v>
      </c>
      <c r="X5" s="90">
        <f>COUNTA(D5:D34)</f>
        <v>6</v>
      </c>
      <c r="Y5" s="90">
        <f>COUNTA(E5:E34)</f>
        <v>0</v>
      </c>
      <c r="Z5" s="97">
        <f>IF(X5=0,"-",SUM(D5:D34))</f>
        <v>41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20(0)</v>
      </c>
      <c r="AB5" s="260"/>
      <c r="AC5" s="258">
        <f>IF($X5-$Y5,$Z5/($X5-$Y5),"-")</f>
        <v>6.833333333333333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6" t="s">
        <v>120</v>
      </c>
      <c r="B6" s="55"/>
      <c r="C6" s="105"/>
      <c r="D6" s="74">
        <v>0</v>
      </c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>
        <f>SUM($D$5:$D6)/(COUNTA($D$5:$D6)-COUNTA($E$5:$E6))</f>
        <v>6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6" t="s">
        <v>122</v>
      </c>
      <c r="B7" s="55"/>
      <c r="C7" s="105"/>
      <c r="D7" s="74">
        <v>20</v>
      </c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>
        <f>SUM($D$5:$D7)/(COUNTA($D$5:$D7)-COUNTA($E$5:$E7))</f>
        <v>10.666666666666666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6" t="s">
        <v>128</v>
      </c>
      <c r="B8" s="55"/>
      <c r="C8" s="105"/>
      <c r="D8" s="74">
        <v>5</v>
      </c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>
        <f>SUM($D$5:$D8)/(COUNTA($D$5:$D8)-COUNTA($E$5:$E8))</f>
        <v>9.25</v>
      </c>
      <c r="W8" s="123" t="s">
        <v>16</v>
      </c>
      <c r="X8" s="123" t="s">
        <v>15</v>
      </c>
      <c r="Y8" s="123" t="s">
        <v>14</v>
      </c>
      <c r="Z8" s="123" t="s">
        <v>13</v>
      </c>
      <c r="AA8" s="242" t="s">
        <v>12</v>
      </c>
      <c r="AB8" s="242"/>
      <c r="AC8" s="242" t="s">
        <v>11</v>
      </c>
      <c r="AD8" s="242"/>
      <c r="AE8" s="123" t="s">
        <v>10</v>
      </c>
      <c r="AF8" s="123" t="s">
        <v>72</v>
      </c>
      <c r="AG8" s="123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6" t="s">
        <v>165</v>
      </c>
      <c r="B9" s="59"/>
      <c r="C9" s="106"/>
      <c r="D9" s="77"/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>
        <f>SUM($D$5:$D9)/(COUNTA($D$5:$D9)-COUNTA($E$5:$E9))</f>
        <v>9.25</v>
      </c>
      <c r="W9" s="99" t="str">
        <f t="array" ref="W9">IF(SUM(K5:K34)=0,"-",SUM(INT(K5:K34))+INT(ROUND(SUM(K5:K34-INT(K5:K34)),1)/0.6)+MOD(ROUND(SUM(K5:K34-INT(K5:K34)),1),0.6))</f>
        <v>-</v>
      </c>
      <c r="X9" s="100" t="str">
        <f>IF($W$9="-","-",SUM(L5:L34))</f>
        <v>-</v>
      </c>
      <c r="Y9" s="100" t="str">
        <f>IF($W$9="-","-",SUM(M5:M34))</f>
        <v>-</v>
      </c>
      <c r="Z9" s="97" t="str">
        <f>IF($W$9="-","-",SUM(N5:N34))</f>
        <v>-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57"/>
      <c r="AC9" s="258" t="str">
        <f>IF($Z$9="-","-",IF($Z$9=0,"-",$Y$9/$Z$9))</f>
        <v>-</v>
      </c>
      <c r="AD9" s="259"/>
      <c r="AE9" s="101" t="str">
        <f>IF(ISERROR(ROUND((INT(W9)*6+((W9-INT(W9))*10))/Z9,2)),"-",ROUND((INT(W9)*6+((W9-INT(W9))*10))/Z9,2))</f>
        <v>-</v>
      </c>
      <c r="AF9" s="98" t="str">
        <f>IF(ISERROR(ROUND(Y9/(INT(W9)*6+((W9-INT(W9))*10))*6,2)),"-",ROUND(Y9/(INT(W9)*6+((W9-INT(W9))*10))*6,2))</f>
        <v>-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6" t="s">
        <v>169</v>
      </c>
      <c r="B10" s="55"/>
      <c r="C10" s="105"/>
      <c r="D10" s="77">
        <v>2</v>
      </c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7.8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6" t="s">
        <v>175</v>
      </c>
      <c r="B11" s="55"/>
      <c r="C11" s="105"/>
      <c r="D11" s="77">
        <v>2</v>
      </c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6.833333333333333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130" t="s">
        <v>187</v>
      </c>
      <c r="B12" s="55"/>
      <c r="C12" s="105"/>
      <c r="D12" s="77"/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6.833333333333333</v>
      </c>
      <c r="W12" s="123" t="s">
        <v>8</v>
      </c>
      <c r="X12" s="123" t="s">
        <v>7</v>
      </c>
      <c r="Y12" s="123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 t="s">
        <v>190</v>
      </c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6.833333333333333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6" t="s">
        <v>198</v>
      </c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6.833333333333333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 t="s">
        <v>202</v>
      </c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6.833333333333333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6.833333333333333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6.833333333333333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6.833333333333333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6.833333333333333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6.833333333333333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6.833333333333333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6.833333333333333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6.833333333333333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6.833333333333333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6.833333333333333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6.833333333333333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6.833333333333333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6.833333333333333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6.833333333333333</v>
      </c>
      <c r="W29" s="121" t="s">
        <v>30</v>
      </c>
      <c r="X29" s="122"/>
      <c r="Y29" s="227">
        <v>20</v>
      </c>
      <c r="Z29" s="230"/>
      <c r="AA29" s="231">
        <f>IF(ISERROR(SUMIF(D5:D34,"&gt;="&amp;Y29)/SUMPRODUCT(--(D5:D34&gt;=Y29),--(E5:E34&lt;&gt;"*"))),"-",SUMIF(D5:D34,"&gt;="&amp;Y29)/SUMPRODUCT(--(D5:D34&gt;=Y29),--(E5:E34&lt;&gt;"*")))</f>
        <v>20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6.833333333333333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6.833333333333333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6.833333333333333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6.833333333333333</v>
      </c>
      <c r="W33" s="225" t="s">
        <v>66</v>
      </c>
      <c r="X33" s="226"/>
      <c r="Y33" s="226"/>
      <c r="Z33" s="227"/>
      <c r="AA33" s="88">
        <f>SUMPRODUCT((D5:D34=0)*(D5:D34&lt;&gt;"")*(E5:E34&lt;&gt;"*"))</f>
        <v>1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6.833333333333333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55" priority="1" operator="greaterThan">
      <formula>0</formula>
    </cfRule>
  </conditionalFormatting>
  <dataValidations count="1">
    <dataValidation type="list" allowBlank="1" showInputMessage="1" showErrorMessage="1" sqref="G5:G34" xr:uid="{92043CF1-3353-4E44-A4A7-9D59461E02EC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F5B91-8F60-1E4A-A15D-410B82A87B39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106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24" t="s">
        <v>21</v>
      </c>
      <c r="E4" s="124" t="s">
        <v>60</v>
      </c>
      <c r="F4" s="124" t="s">
        <v>59</v>
      </c>
      <c r="G4" s="124" t="s">
        <v>74</v>
      </c>
      <c r="H4" s="124">
        <v>4</v>
      </c>
      <c r="I4" s="124">
        <v>6</v>
      </c>
      <c r="J4" s="13"/>
      <c r="K4" s="69" t="s">
        <v>16</v>
      </c>
      <c r="L4" s="124" t="s">
        <v>15</v>
      </c>
      <c r="M4" s="124" t="s">
        <v>14</v>
      </c>
      <c r="N4" s="124" t="s">
        <v>13</v>
      </c>
      <c r="O4" s="70"/>
      <c r="P4" s="60" t="s">
        <v>58</v>
      </c>
      <c r="Q4" s="60" t="s">
        <v>57</v>
      </c>
      <c r="R4" s="13"/>
      <c r="S4" s="124" t="s">
        <v>8</v>
      </c>
      <c r="T4" s="124" t="s">
        <v>7</v>
      </c>
      <c r="U4" s="124" t="s">
        <v>6</v>
      </c>
      <c r="W4" s="123" t="s">
        <v>15</v>
      </c>
      <c r="X4" s="123" t="s">
        <v>23</v>
      </c>
      <c r="Y4" s="123" t="s">
        <v>22</v>
      </c>
      <c r="Z4" s="123" t="s">
        <v>21</v>
      </c>
      <c r="AA4" s="242" t="s">
        <v>20</v>
      </c>
      <c r="AB4" s="242"/>
      <c r="AC4" s="242" t="s">
        <v>11</v>
      </c>
      <c r="AD4" s="242"/>
      <c r="AE4" s="123" t="s">
        <v>10</v>
      </c>
      <c r="AF4" s="123">
        <v>4</v>
      </c>
      <c r="AG4" s="123">
        <v>6</v>
      </c>
      <c r="AH4" s="123" t="s">
        <v>19</v>
      </c>
      <c r="AI4" s="123" t="s">
        <v>18</v>
      </c>
      <c r="AK4" s="123" t="s">
        <v>56</v>
      </c>
      <c r="AL4" s="123" t="s">
        <v>23</v>
      </c>
      <c r="AM4" s="92" t="s">
        <v>11</v>
      </c>
    </row>
    <row r="5" spans="1:39" ht="17" customHeight="1">
      <c r="A5" s="130" t="s">
        <v>118</v>
      </c>
      <c r="B5" s="55"/>
      <c r="C5" s="105"/>
      <c r="D5" s="74">
        <v>4</v>
      </c>
      <c r="E5" s="75"/>
      <c r="F5" s="73"/>
      <c r="G5" s="76"/>
      <c r="H5" s="73"/>
      <c r="I5" s="73"/>
      <c r="J5" s="9"/>
      <c r="K5" s="78">
        <v>1</v>
      </c>
      <c r="L5" s="73">
        <v>0</v>
      </c>
      <c r="M5" s="73">
        <v>13</v>
      </c>
      <c r="N5" s="73">
        <v>0</v>
      </c>
      <c r="O5" s="79"/>
      <c r="P5" s="80"/>
      <c r="Q5" s="80"/>
      <c r="R5" s="9"/>
      <c r="S5" s="73"/>
      <c r="T5" s="73"/>
      <c r="U5" s="73"/>
      <c r="V5" s="71">
        <f>SUM($D$5:$D5)/(COUNTA($D$5:$D5)-COUNTA($E$5:$E5))</f>
        <v>4</v>
      </c>
      <c r="W5" s="90">
        <f>COUNTA(A5:A34)</f>
        <v>11</v>
      </c>
      <c r="X5" s="90">
        <f>COUNTA(D5:D34)</f>
        <v>10</v>
      </c>
      <c r="Y5" s="90">
        <f>COUNTA(E5:E34)</f>
        <v>3</v>
      </c>
      <c r="Z5" s="97">
        <f>IF(X5=0,"-",SUM(D5:D34))</f>
        <v>202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57*(0)</v>
      </c>
      <c r="AB5" s="260"/>
      <c r="AC5" s="258">
        <f>IF($X5-$Y5,$Z5/($X5-$Y5),"-")</f>
        <v>28.857142857142858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1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6" t="s">
        <v>128</v>
      </c>
      <c r="B6" s="55"/>
      <c r="C6" s="105"/>
      <c r="D6" s="74">
        <v>1</v>
      </c>
      <c r="E6" s="75"/>
      <c r="F6" s="73"/>
      <c r="G6" s="76"/>
      <c r="H6" s="73"/>
      <c r="I6" s="73"/>
      <c r="J6" s="9"/>
      <c r="K6" s="78">
        <v>4</v>
      </c>
      <c r="L6" s="73">
        <v>0</v>
      </c>
      <c r="M6" s="73">
        <v>14</v>
      </c>
      <c r="N6" s="73">
        <v>1</v>
      </c>
      <c r="O6" s="79"/>
      <c r="P6" s="80"/>
      <c r="Q6" s="80"/>
      <c r="R6" s="9"/>
      <c r="S6" s="73"/>
      <c r="T6" s="73"/>
      <c r="U6" s="73"/>
      <c r="V6" s="72">
        <f>SUM($D$5:$D6)/(COUNTA($D$5:$D6)-COUNTA($E$5:$E6))</f>
        <v>2.5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129" t="s">
        <v>134</v>
      </c>
      <c r="B7" s="55"/>
      <c r="C7" s="105"/>
      <c r="D7" s="74"/>
      <c r="E7" s="75"/>
      <c r="F7" s="73"/>
      <c r="G7" s="73"/>
      <c r="H7" s="73"/>
      <c r="I7" s="73"/>
      <c r="J7" s="9"/>
      <c r="K7" s="78">
        <v>2</v>
      </c>
      <c r="L7" s="73">
        <v>0</v>
      </c>
      <c r="M7" s="73">
        <v>21</v>
      </c>
      <c r="N7" s="73">
        <v>0</v>
      </c>
      <c r="O7" s="79"/>
      <c r="P7" s="80"/>
      <c r="Q7" s="80"/>
      <c r="R7" s="9"/>
      <c r="S7" s="73"/>
      <c r="T7" s="73"/>
      <c r="U7" s="73"/>
      <c r="V7" s="72">
        <f>SUM($D$5:$D7)/(COUNTA($D$5:$D7)-COUNTA($E$5:$E7))</f>
        <v>2.5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6" t="s">
        <v>169</v>
      </c>
      <c r="B8" s="55"/>
      <c r="C8" s="105"/>
      <c r="D8" s="74">
        <v>30</v>
      </c>
      <c r="E8" s="75"/>
      <c r="F8" s="73"/>
      <c r="G8" s="76"/>
      <c r="H8" s="73"/>
      <c r="I8" s="73"/>
      <c r="J8" s="9"/>
      <c r="K8" s="78">
        <v>3</v>
      </c>
      <c r="L8" s="73">
        <v>0</v>
      </c>
      <c r="M8" s="73">
        <v>30</v>
      </c>
      <c r="N8" s="78">
        <v>0</v>
      </c>
      <c r="O8" s="81"/>
      <c r="P8" s="82"/>
      <c r="Q8" s="82"/>
      <c r="R8" s="9"/>
      <c r="S8" s="73"/>
      <c r="T8" s="73"/>
      <c r="U8" s="73"/>
      <c r="V8" s="72">
        <f>SUM($D$5:$D8)/(COUNTA($D$5:$D8)-COUNTA($E$5:$E8))</f>
        <v>11.666666666666666</v>
      </c>
      <c r="W8" s="123" t="s">
        <v>16</v>
      </c>
      <c r="X8" s="123" t="s">
        <v>15</v>
      </c>
      <c r="Y8" s="123" t="s">
        <v>14</v>
      </c>
      <c r="Z8" s="123" t="s">
        <v>13</v>
      </c>
      <c r="AA8" s="242" t="s">
        <v>12</v>
      </c>
      <c r="AB8" s="242"/>
      <c r="AC8" s="242" t="s">
        <v>11</v>
      </c>
      <c r="AD8" s="242"/>
      <c r="AE8" s="123" t="s">
        <v>10</v>
      </c>
      <c r="AF8" s="123" t="s">
        <v>72</v>
      </c>
      <c r="AG8" s="123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6" t="s">
        <v>175</v>
      </c>
      <c r="B9" s="59"/>
      <c r="C9" s="106"/>
      <c r="D9" s="77">
        <v>57</v>
      </c>
      <c r="E9" s="75" t="s">
        <v>60</v>
      </c>
      <c r="F9" s="73"/>
      <c r="G9" s="76"/>
      <c r="H9" s="73"/>
      <c r="I9" s="73"/>
      <c r="J9" s="9"/>
      <c r="K9" s="78">
        <v>5</v>
      </c>
      <c r="L9" s="73">
        <v>0</v>
      </c>
      <c r="M9" s="73">
        <v>29</v>
      </c>
      <c r="N9" s="73">
        <v>1</v>
      </c>
      <c r="O9" s="79"/>
      <c r="P9" s="80"/>
      <c r="Q9" s="80"/>
      <c r="R9" s="9"/>
      <c r="S9" s="73"/>
      <c r="T9" s="73"/>
      <c r="U9" s="73"/>
      <c r="V9" s="71">
        <f>SUM($D$5:$D9)/(COUNTA($D$5:$D9)-COUNTA($E$5:$E9))</f>
        <v>30.666666666666668</v>
      </c>
      <c r="W9" s="99">
        <f t="array" ref="W9">IF(SUM(K5:K34)=0,"-",SUM(INT(K5:K34))+INT(ROUND(SUM(K5:K34-INT(K5:K34)),1)/0.6)+MOD(ROUND(SUM(K5:K34-INT(K5:K34)),1),0.6))</f>
        <v>24.5</v>
      </c>
      <c r="X9" s="100">
        <f>IF($W$9="-","-",SUM(L5:L34))</f>
        <v>0</v>
      </c>
      <c r="Y9" s="100">
        <f>IF($W$9="-","-",SUM(M5:M34))</f>
        <v>182</v>
      </c>
      <c r="Z9" s="97">
        <f>IF($W$9="-","-",SUM(N5:N34))</f>
        <v>2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1/14(4)</v>
      </c>
      <c r="AB9" s="257"/>
      <c r="AC9" s="258">
        <f>IF($Z$9="-","-",IF($Z$9=0,"-",$Y$9/$Z$9))</f>
        <v>91</v>
      </c>
      <c r="AD9" s="259"/>
      <c r="AE9" s="101">
        <f>IF(ISERROR(ROUND((INT(W9)*6+((W9-INT(W9))*10))/Z9,2)),"-",ROUND((INT(W9)*6+((W9-INT(W9))*10))/Z9,2))</f>
        <v>74.5</v>
      </c>
      <c r="AF9" s="98">
        <f>IF(ISERROR(ROUND(Y9/(INT(W9)*6+((W9-INT(W9))*10))*6,2)),"-",ROUND(Y9/(INT(W9)*6+((W9-INT(W9))*10))*6,2))</f>
        <v>7.33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130" t="s">
        <v>189</v>
      </c>
      <c r="B10" s="55"/>
      <c r="C10" s="105"/>
      <c r="D10" s="77">
        <v>48</v>
      </c>
      <c r="E10" s="75" t="s">
        <v>60</v>
      </c>
      <c r="F10" s="73"/>
      <c r="G10" s="76"/>
      <c r="H10" s="73"/>
      <c r="I10" s="73"/>
      <c r="J10" s="9"/>
      <c r="K10" s="78">
        <v>1.5</v>
      </c>
      <c r="L10" s="73">
        <v>0</v>
      </c>
      <c r="M10" s="73">
        <v>16</v>
      </c>
      <c r="N10" s="73">
        <v>0</v>
      </c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46.666666666666664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6" t="s">
        <v>190</v>
      </c>
      <c r="B11" s="55"/>
      <c r="C11" s="105"/>
      <c r="D11" s="77">
        <v>10</v>
      </c>
      <c r="E11" s="75" t="s">
        <v>60</v>
      </c>
      <c r="F11" s="73"/>
      <c r="G11" s="73"/>
      <c r="H11" s="73"/>
      <c r="I11" s="73"/>
      <c r="J11" s="9"/>
      <c r="K11" s="78">
        <v>3</v>
      </c>
      <c r="L11" s="73">
        <v>0</v>
      </c>
      <c r="M11" s="73">
        <v>15</v>
      </c>
      <c r="N11" s="73">
        <v>0</v>
      </c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50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8" t="s">
        <v>193</v>
      </c>
      <c r="B12" s="55"/>
      <c r="C12" s="105"/>
      <c r="D12" s="77">
        <v>0</v>
      </c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37.5</v>
      </c>
      <c r="W12" s="123" t="s">
        <v>8</v>
      </c>
      <c r="X12" s="123" t="s">
        <v>7</v>
      </c>
      <c r="Y12" s="123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130" t="s">
        <v>196</v>
      </c>
      <c r="B13" s="55"/>
      <c r="C13" s="105"/>
      <c r="D13" s="77">
        <v>20</v>
      </c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34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6" t="s">
        <v>198</v>
      </c>
      <c r="B14" s="59"/>
      <c r="C14" s="106"/>
      <c r="D14" s="74">
        <v>1</v>
      </c>
      <c r="E14" s="75"/>
      <c r="F14" s="73"/>
      <c r="G14" s="73"/>
      <c r="H14" s="73"/>
      <c r="I14" s="73"/>
      <c r="J14" s="9"/>
      <c r="K14" s="78">
        <v>2</v>
      </c>
      <c r="L14" s="73">
        <v>0</v>
      </c>
      <c r="M14" s="73">
        <v>17</v>
      </c>
      <c r="N14" s="73">
        <v>0</v>
      </c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28.5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 t="s">
        <v>201</v>
      </c>
      <c r="B15" s="59"/>
      <c r="C15" s="106"/>
      <c r="D15" s="77">
        <v>31</v>
      </c>
      <c r="E15" s="75"/>
      <c r="F15" s="73"/>
      <c r="G15" s="76"/>
      <c r="H15" s="73"/>
      <c r="I15" s="73"/>
      <c r="J15" s="9"/>
      <c r="K15" s="78">
        <v>3</v>
      </c>
      <c r="L15" s="73">
        <v>0</v>
      </c>
      <c r="M15" s="73">
        <v>27</v>
      </c>
      <c r="N15" s="73">
        <v>0</v>
      </c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28.857142857142858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28.857142857142858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28.857142857142858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28.857142857142858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28.857142857142858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28.857142857142858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28.857142857142858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28.857142857142858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28.857142857142858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28.857142857142858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28.857142857142858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28.857142857142858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28.857142857142858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28.857142857142858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28.857142857142858</v>
      </c>
      <c r="W29" s="121" t="s">
        <v>30</v>
      </c>
      <c r="X29" s="122"/>
      <c r="Y29" s="227">
        <v>20</v>
      </c>
      <c r="Z29" s="230"/>
      <c r="AA29" s="231">
        <f>IF(ISERROR(SUMIF(D5:D34,"&gt;="&amp;Y29)/SUMPRODUCT(--(D5:D34&gt;=Y29),--(E5:E34&lt;&gt;"*"))),"-",SUMIF(D5:D34,"&gt;="&amp;Y29)/SUMPRODUCT(--(D5:D34&gt;=Y29),--(E5:E34&lt;&gt;"*")))</f>
        <v>62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28.857142857142858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28.857142857142858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28.857142857142858</v>
      </c>
      <c r="W32" s="225" t="s">
        <v>27</v>
      </c>
      <c r="X32" s="226"/>
      <c r="Y32" s="226"/>
      <c r="Z32" s="227"/>
      <c r="AA32" s="228">
        <f>IF(SUM($AH5:$AI5),$AI5/SUM($AH5:$AI5),"-")</f>
        <v>0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28.857142857142858</v>
      </c>
      <c r="W33" s="225" t="s">
        <v>66</v>
      </c>
      <c r="X33" s="226"/>
      <c r="Y33" s="226"/>
      <c r="Z33" s="227"/>
      <c r="AA33" s="88">
        <f>SUMPRODUCT((D5:D34=0)*(D5:D34&lt;&gt;"")*(E5:E34&lt;&gt;"*"))</f>
        <v>1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28.857142857142858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54" priority="1" operator="greaterThan">
      <formula>0</formula>
    </cfRule>
  </conditionalFormatting>
  <dataValidations count="1">
    <dataValidation type="list" allowBlank="1" showInputMessage="1" showErrorMessage="1" sqref="G5:G34" xr:uid="{75CDFA67-3804-E44A-8D21-D50339676D9F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B95C4-CBC5-8147-982B-B5BA3463079C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137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54" t="s">
        <v>21</v>
      </c>
      <c r="E4" s="154" t="s">
        <v>60</v>
      </c>
      <c r="F4" s="154" t="s">
        <v>59</v>
      </c>
      <c r="G4" s="154" t="s">
        <v>74</v>
      </c>
      <c r="H4" s="154">
        <v>4</v>
      </c>
      <c r="I4" s="154">
        <v>6</v>
      </c>
      <c r="J4" s="13"/>
      <c r="K4" s="69" t="s">
        <v>16</v>
      </c>
      <c r="L4" s="154" t="s">
        <v>15</v>
      </c>
      <c r="M4" s="154" t="s">
        <v>14</v>
      </c>
      <c r="N4" s="154" t="s">
        <v>13</v>
      </c>
      <c r="O4" s="70"/>
      <c r="P4" s="60" t="s">
        <v>58</v>
      </c>
      <c r="Q4" s="60" t="s">
        <v>57</v>
      </c>
      <c r="R4" s="13"/>
      <c r="S4" s="154" t="s">
        <v>8</v>
      </c>
      <c r="T4" s="154" t="s">
        <v>7</v>
      </c>
      <c r="U4" s="154" t="s">
        <v>6</v>
      </c>
      <c r="W4" s="153" t="s">
        <v>15</v>
      </c>
      <c r="X4" s="153" t="s">
        <v>23</v>
      </c>
      <c r="Y4" s="153" t="s">
        <v>22</v>
      </c>
      <c r="Z4" s="153" t="s">
        <v>21</v>
      </c>
      <c r="AA4" s="242" t="s">
        <v>20</v>
      </c>
      <c r="AB4" s="242"/>
      <c r="AC4" s="242" t="s">
        <v>11</v>
      </c>
      <c r="AD4" s="242"/>
      <c r="AE4" s="153" t="s">
        <v>10</v>
      </c>
      <c r="AF4" s="153">
        <v>4</v>
      </c>
      <c r="AG4" s="153">
        <v>6</v>
      </c>
      <c r="AH4" s="153" t="s">
        <v>19</v>
      </c>
      <c r="AI4" s="153" t="s">
        <v>18</v>
      </c>
      <c r="AK4" s="153" t="s">
        <v>56</v>
      </c>
      <c r="AL4" s="153" t="s">
        <v>23</v>
      </c>
      <c r="AM4" s="92" t="s">
        <v>11</v>
      </c>
    </row>
    <row r="5" spans="1:39" ht="17" customHeight="1">
      <c r="A5" s="130" t="s">
        <v>147</v>
      </c>
      <c r="B5" s="55"/>
      <c r="C5" s="105"/>
      <c r="D5" s="74">
        <v>16</v>
      </c>
      <c r="E5" s="75"/>
      <c r="F5" s="73"/>
      <c r="G5" s="76"/>
      <c r="H5" s="73"/>
      <c r="I5" s="73"/>
      <c r="J5" s="9"/>
      <c r="K5" s="78"/>
      <c r="L5" s="73"/>
      <c r="M5" s="73"/>
      <c r="N5" s="73"/>
      <c r="O5" s="79"/>
      <c r="P5" s="80"/>
      <c r="Q5" s="80"/>
      <c r="R5" s="9"/>
      <c r="S5" s="73"/>
      <c r="T5" s="73"/>
      <c r="U5" s="73"/>
      <c r="V5" s="71">
        <f>SUM($D$5:$D5)/(COUNTA($D$5:$D5)-COUNTA($E$5:$E5))</f>
        <v>16</v>
      </c>
      <c r="W5" s="90">
        <f>COUNTA(A5:A34)</f>
        <v>5</v>
      </c>
      <c r="X5" s="90">
        <f>COUNTA(D5:D34)</f>
        <v>5</v>
      </c>
      <c r="Y5" s="90">
        <f>COUNTA(E5:E34)</f>
        <v>1</v>
      </c>
      <c r="Z5" s="97">
        <f>IF(X5=0,"-",SUM(D5:D34))</f>
        <v>77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20(0)</v>
      </c>
      <c r="AB5" s="260"/>
      <c r="AC5" s="258">
        <f>IF($X5-$Y5,$Z5/($X5-$Y5),"-")</f>
        <v>19.25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129" t="s">
        <v>155</v>
      </c>
      <c r="B6" s="55"/>
      <c r="C6" s="105"/>
      <c r="D6" s="74">
        <v>19</v>
      </c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>
        <f>SUM($D$5:$D6)/(COUNTA($D$5:$D6)-COUNTA($E$5:$E6))</f>
        <v>17.5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160" t="s">
        <v>158</v>
      </c>
      <c r="B7" s="55"/>
      <c r="C7" s="105"/>
      <c r="D7" s="74">
        <v>20</v>
      </c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>
        <f>SUM($D$5:$D7)/(COUNTA($D$5:$D7)-COUNTA($E$5:$E7))</f>
        <v>18.333333333333332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160" t="s">
        <v>171</v>
      </c>
      <c r="B8" s="55"/>
      <c r="C8" s="105"/>
      <c r="D8" s="74">
        <v>20</v>
      </c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>
        <f>SUM($D$5:$D8)/(COUNTA($D$5:$D8)-COUNTA($E$5:$E8))</f>
        <v>18.75</v>
      </c>
      <c r="W8" s="153" t="s">
        <v>16</v>
      </c>
      <c r="X8" s="153" t="s">
        <v>15</v>
      </c>
      <c r="Y8" s="153" t="s">
        <v>14</v>
      </c>
      <c r="Z8" s="153" t="s">
        <v>13</v>
      </c>
      <c r="AA8" s="242" t="s">
        <v>12</v>
      </c>
      <c r="AB8" s="242"/>
      <c r="AC8" s="242" t="s">
        <v>11</v>
      </c>
      <c r="AD8" s="242"/>
      <c r="AE8" s="153" t="s">
        <v>10</v>
      </c>
      <c r="AF8" s="153" t="s">
        <v>72</v>
      </c>
      <c r="AG8" s="153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6" t="s">
        <v>175</v>
      </c>
      <c r="B9" s="59"/>
      <c r="C9" s="106"/>
      <c r="D9" s="77">
        <v>2</v>
      </c>
      <c r="E9" s="75" t="s">
        <v>60</v>
      </c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>
        <f>SUM($D$5:$D9)/(COUNTA($D$5:$D9)-COUNTA($E$5:$E9))</f>
        <v>19.25</v>
      </c>
      <c r="W9" s="99" t="str">
        <f t="array" ref="W9">IF(SUM(K5:K34)=0,"-",SUM(INT(K5:K34))+INT(ROUND(SUM(K5:K34-INT(K5:K34)),1)/0.6)+MOD(ROUND(SUM(K5:K34-INT(K5:K34)),1),0.6))</f>
        <v>-</v>
      </c>
      <c r="X9" s="100" t="str">
        <f>IF($W$9="-","-",SUM(L5:L34))</f>
        <v>-</v>
      </c>
      <c r="Y9" s="100" t="str">
        <f>IF($W$9="-","-",SUM(M5:M34))</f>
        <v>-</v>
      </c>
      <c r="Z9" s="97" t="str">
        <f>IF($W$9="-","-",SUM(N5:N34))</f>
        <v>-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57"/>
      <c r="AC9" s="258" t="str">
        <f>IF($Z$9="-","-",IF($Z$9=0,"-",$Y$9/$Z$9))</f>
        <v>-</v>
      </c>
      <c r="AD9" s="259"/>
      <c r="AE9" s="101" t="str">
        <f>IF(ISERROR(ROUND((INT(W9)*6+((W9-INT(W9))*10))/Z9,2)),"-",ROUND((INT(W9)*6+((W9-INT(W9))*10))/Z9,2))</f>
        <v>-</v>
      </c>
      <c r="AF9" s="98" t="str">
        <f>IF(ISERROR(ROUND(Y9/(INT(W9)*6+((W9-INT(W9))*10))*6,2)),"-",ROUND(Y9/(INT(W9)*6+((W9-INT(W9))*10))*6,2))</f>
        <v>-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6"/>
      <c r="B10" s="55"/>
      <c r="C10" s="105"/>
      <c r="D10" s="77"/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19.25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6"/>
      <c r="B11" s="55"/>
      <c r="C11" s="105"/>
      <c r="D11" s="77"/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19.25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6"/>
      <c r="B12" s="55"/>
      <c r="C12" s="105"/>
      <c r="D12" s="77"/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19.25</v>
      </c>
      <c r="W12" s="153" t="s">
        <v>8</v>
      </c>
      <c r="X12" s="153" t="s">
        <v>7</v>
      </c>
      <c r="Y12" s="153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/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19.25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19.25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19.25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19.25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19.25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19.25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19.25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19.25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19.25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19.25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19.25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19.25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19.25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19.25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19.25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19.25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19.25</v>
      </c>
      <c r="W29" s="151" t="s">
        <v>30</v>
      </c>
      <c r="X29" s="152"/>
      <c r="Y29" s="227">
        <v>20</v>
      </c>
      <c r="Z29" s="230"/>
      <c r="AA29" s="231">
        <f>IF(ISERROR(SUMIF(D5:D34,"&gt;="&amp;Y29)/SUMPRODUCT(--(D5:D34&gt;=Y29),--(E5:E34&lt;&gt;"*"))),"-",SUMIF(D5:D34,"&gt;="&amp;Y29)/SUMPRODUCT(--(D5:D34&gt;=Y29),--(E5:E34&lt;&gt;"*")))</f>
        <v>20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19.25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19.25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19.25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19.25</v>
      </c>
      <c r="W33" s="225" t="s">
        <v>66</v>
      </c>
      <c r="X33" s="226"/>
      <c r="Y33" s="226"/>
      <c r="Z33" s="227"/>
      <c r="AA33" s="88">
        <f>SUMPRODUCT((D5:D34=0)*(D5:D34&lt;&gt;"")*(E5:E34&lt;&gt;"*"))</f>
        <v>0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19.25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53" priority="1" operator="greaterThan">
      <formula>0</formula>
    </cfRule>
  </conditionalFormatting>
  <dataValidations count="1">
    <dataValidation type="list" allowBlank="1" showInputMessage="1" showErrorMessage="1" sqref="G5:G34" xr:uid="{9EF22FDE-AF62-F648-8B4C-BCC2731CD6A2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4DB46-1C16-1E4D-8483-DB0E6BE86A8E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80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12" t="s">
        <v>21</v>
      </c>
      <c r="E4" s="112" t="s">
        <v>60</v>
      </c>
      <c r="F4" s="112" t="s">
        <v>59</v>
      </c>
      <c r="G4" s="112" t="s">
        <v>74</v>
      </c>
      <c r="H4" s="112">
        <v>4</v>
      </c>
      <c r="I4" s="112">
        <v>6</v>
      </c>
      <c r="J4" s="13"/>
      <c r="K4" s="69" t="s">
        <v>16</v>
      </c>
      <c r="L4" s="112" t="s">
        <v>15</v>
      </c>
      <c r="M4" s="112" t="s">
        <v>14</v>
      </c>
      <c r="N4" s="112" t="s">
        <v>13</v>
      </c>
      <c r="O4" s="70"/>
      <c r="P4" s="60" t="s">
        <v>58</v>
      </c>
      <c r="Q4" s="60" t="s">
        <v>57</v>
      </c>
      <c r="R4" s="13"/>
      <c r="S4" s="112" t="s">
        <v>8</v>
      </c>
      <c r="T4" s="112" t="s">
        <v>7</v>
      </c>
      <c r="U4" s="112" t="s">
        <v>6</v>
      </c>
      <c r="W4" s="111" t="s">
        <v>15</v>
      </c>
      <c r="X4" s="111" t="s">
        <v>23</v>
      </c>
      <c r="Y4" s="111" t="s">
        <v>22</v>
      </c>
      <c r="Z4" s="111" t="s">
        <v>21</v>
      </c>
      <c r="AA4" s="242" t="s">
        <v>20</v>
      </c>
      <c r="AB4" s="242"/>
      <c r="AC4" s="242" t="s">
        <v>11</v>
      </c>
      <c r="AD4" s="242"/>
      <c r="AE4" s="111" t="s">
        <v>10</v>
      </c>
      <c r="AF4" s="111">
        <v>4</v>
      </c>
      <c r="AG4" s="111">
        <v>6</v>
      </c>
      <c r="AH4" s="111" t="s">
        <v>19</v>
      </c>
      <c r="AI4" s="111" t="s">
        <v>18</v>
      </c>
      <c r="AK4" s="111" t="s">
        <v>56</v>
      </c>
      <c r="AL4" s="111" t="s">
        <v>23</v>
      </c>
      <c r="AM4" s="92" t="s">
        <v>11</v>
      </c>
    </row>
    <row r="5" spans="1:39" ht="17" customHeight="1">
      <c r="A5" s="68" t="s">
        <v>89</v>
      </c>
      <c r="B5" s="55"/>
      <c r="C5" s="105"/>
      <c r="D5" s="74">
        <v>7</v>
      </c>
      <c r="E5" s="75"/>
      <c r="F5" s="73"/>
      <c r="G5" s="76"/>
      <c r="H5" s="73"/>
      <c r="I5" s="73"/>
      <c r="J5" s="9"/>
      <c r="K5" s="78"/>
      <c r="L5" s="73"/>
      <c r="M5" s="73"/>
      <c r="N5" s="73"/>
      <c r="O5" s="79"/>
      <c r="P5" s="80"/>
      <c r="Q5" s="80"/>
      <c r="R5" s="9"/>
      <c r="S5" s="73"/>
      <c r="T5" s="73"/>
      <c r="U5" s="73"/>
      <c r="V5" s="71">
        <f>SUM($D$5:$D5)/(COUNTA($D$5:$D5)-COUNTA($E$5:$E5))</f>
        <v>7</v>
      </c>
      <c r="W5" s="90">
        <f>COUNTA(A5:A34)</f>
        <v>16</v>
      </c>
      <c r="X5" s="90">
        <f>COUNTA(D5:D34)</f>
        <v>14</v>
      </c>
      <c r="Y5" s="90">
        <f>COUNTA(E5:E34)</f>
        <v>1</v>
      </c>
      <c r="Z5" s="97">
        <f>IF(X5=0,"-",SUM(D5:D34))</f>
        <v>64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15(0)</v>
      </c>
      <c r="AB5" s="260"/>
      <c r="AC5" s="258">
        <f>IF($X5-$Y5,$Z5/($X5-$Y5),"-")</f>
        <v>4.9230769230769234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130" t="s">
        <v>125</v>
      </c>
      <c r="B6" s="55"/>
      <c r="C6" s="105"/>
      <c r="D6" s="74"/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>
        <f>SUM($D$5:$D6)/(COUNTA($D$5:$D6)-COUNTA($E$5:$E6))</f>
        <v>7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130" t="s">
        <v>129</v>
      </c>
      <c r="B7" s="55"/>
      <c r="C7" s="105"/>
      <c r="D7" s="74">
        <v>0</v>
      </c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>
        <f>SUM($D$5:$D7)/(COUNTA($D$5:$D7)-COUNTA($E$5:$E7))</f>
        <v>3.5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8" t="s">
        <v>135</v>
      </c>
      <c r="B8" s="55"/>
      <c r="C8" s="105"/>
      <c r="D8" s="74">
        <v>9</v>
      </c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>
        <f>SUM($D$5:$D8)/(COUNTA($D$5:$D8)-COUNTA($E$5:$E8))</f>
        <v>5.333333333333333</v>
      </c>
      <c r="W8" s="111" t="s">
        <v>16</v>
      </c>
      <c r="X8" s="111" t="s">
        <v>15</v>
      </c>
      <c r="Y8" s="111" t="s">
        <v>14</v>
      </c>
      <c r="Z8" s="111" t="s">
        <v>13</v>
      </c>
      <c r="AA8" s="242" t="s">
        <v>12</v>
      </c>
      <c r="AB8" s="242"/>
      <c r="AC8" s="242" t="s">
        <v>11</v>
      </c>
      <c r="AD8" s="242"/>
      <c r="AE8" s="111" t="s">
        <v>10</v>
      </c>
      <c r="AF8" s="111" t="s">
        <v>72</v>
      </c>
      <c r="AG8" s="111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8" t="s">
        <v>150</v>
      </c>
      <c r="B9" s="59"/>
      <c r="C9" s="106"/>
      <c r="D9" s="77">
        <v>7</v>
      </c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>
        <f>SUM($D$5:$D9)/(COUNTA($D$5:$D9)-COUNTA($E$5:$E9))</f>
        <v>5.75</v>
      </c>
      <c r="W9" s="99" t="str">
        <f t="array" ref="W9">IF(SUM(K5:K34)=0,"-",SUM(INT(K5:K34))+INT(ROUND(SUM(K5:K34-INT(K5:K34)),1)/0.6)+MOD(ROUND(SUM(K5:K34-INT(K5:K34)),1),0.6))</f>
        <v>-</v>
      </c>
      <c r="X9" s="100" t="str">
        <f>IF($W$9="-","-",SUM(L5:L34))</f>
        <v>-</v>
      </c>
      <c r="Y9" s="100" t="str">
        <f>IF($W$9="-","-",SUM(M5:M34))</f>
        <v>-</v>
      </c>
      <c r="Z9" s="97" t="str">
        <f>IF($W$9="-","-",SUM(N5:N34))</f>
        <v>-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57"/>
      <c r="AC9" s="258" t="str">
        <f>IF($Z$9="-","-",IF($Z$9=0,"-",$Y$9/$Z$9))</f>
        <v>-</v>
      </c>
      <c r="AD9" s="259"/>
      <c r="AE9" s="101" t="str">
        <f>IF(ISERROR(ROUND((INT(W9)*6+((W9-INT(W9))*10))/Z9,2)),"-",ROUND((INT(W9)*6+((W9-INT(W9))*10))/Z9,2))</f>
        <v>-</v>
      </c>
      <c r="AF9" s="98" t="str">
        <f>IF(ISERROR(ROUND(Y9/(INT(W9)*6+((W9-INT(W9))*10))*6,2)),"-",ROUND(Y9/(INT(W9)*6+((W9-INT(W9))*10))*6,2))</f>
        <v>-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8" t="s">
        <v>156</v>
      </c>
      <c r="B10" s="55"/>
      <c r="C10" s="105"/>
      <c r="D10" s="77">
        <v>3</v>
      </c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5.2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181" t="s">
        <v>164</v>
      </c>
      <c r="B11" s="55"/>
      <c r="C11" s="105"/>
      <c r="D11" s="77">
        <v>15</v>
      </c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6.833333333333333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8" t="s">
        <v>166</v>
      </c>
      <c r="B12" s="55"/>
      <c r="C12" s="105"/>
      <c r="D12" s="77">
        <v>1</v>
      </c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6</v>
      </c>
      <c r="W12" s="111" t="s">
        <v>8</v>
      </c>
      <c r="X12" s="111" t="s">
        <v>7</v>
      </c>
      <c r="Y12" s="111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8" t="s">
        <v>167</v>
      </c>
      <c r="B13" s="55"/>
      <c r="C13" s="105"/>
      <c r="D13" s="77">
        <v>0</v>
      </c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5.25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8" t="s">
        <v>172</v>
      </c>
      <c r="B14" s="59"/>
      <c r="C14" s="106"/>
      <c r="D14" s="74">
        <v>4</v>
      </c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5.1111111111111107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8" t="s">
        <v>179</v>
      </c>
      <c r="B15" s="59"/>
      <c r="C15" s="106"/>
      <c r="D15" s="77">
        <v>1</v>
      </c>
      <c r="E15" s="75" t="s">
        <v>60</v>
      </c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5.2222222222222223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8" t="s">
        <v>183</v>
      </c>
      <c r="B16" s="59"/>
      <c r="C16" s="106"/>
      <c r="D16" s="77">
        <v>0</v>
      </c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4.7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8" t="s">
        <v>185</v>
      </c>
      <c r="B17" s="59"/>
      <c r="C17" s="106"/>
      <c r="D17" s="77">
        <v>2</v>
      </c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4.4545454545454541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130" t="s">
        <v>192</v>
      </c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4.4545454545454541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8" t="s">
        <v>194</v>
      </c>
      <c r="B19" s="59"/>
      <c r="C19" s="106"/>
      <c r="D19" s="77">
        <v>0</v>
      </c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4.083333333333333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8" t="s">
        <v>200</v>
      </c>
      <c r="B20" s="55"/>
      <c r="C20" s="105"/>
      <c r="D20" s="74">
        <v>15</v>
      </c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4.9230769230769234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4.9230769230769234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4.9230769230769234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4.9230769230769234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4.9230769230769234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4.9230769230769234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4.9230769230769234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4.9230769230769234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4.9230769230769234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4.9230769230769234</v>
      </c>
      <c r="W29" s="109" t="s">
        <v>30</v>
      </c>
      <c r="X29" s="110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4.9230769230769234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4.9230769230769234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4.9230769230769234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4.9230769230769234</v>
      </c>
      <c r="W33" s="225" t="s">
        <v>66</v>
      </c>
      <c r="X33" s="226"/>
      <c r="Y33" s="226"/>
      <c r="Z33" s="227"/>
      <c r="AA33" s="88">
        <f>SUMPRODUCT((D5:D34=0)*(D5:D34&lt;&gt;"")*(E5:E34&lt;&gt;"*"))</f>
        <v>4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4.9230769230769234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52" priority="1" operator="greaterThan">
      <formula>0</formula>
    </cfRule>
  </conditionalFormatting>
  <dataValidations count="1">
    <dataValidation type="list" allowBlank="1" showInputMessage="1" showErrorMessage="1" sqref="G5:G34" xr:uid="{5655402B-0031-9748-97D3-571A8EEFFF53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2BB72-80B0-2D43-BB94-18C8C19955DD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109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24" t="s">
        <v>21</v>
      </c>
      <c r="E4" s="124" t="s">
        <v>60</v>
      </c>
      <c r="F4" s="124" t="s">
        <v>59</v>
      </c>
      <c r="G4" s="124" t="s">
        <v>74</v>
      </c>
      <c r="H4" s="124">
        <v>4</v>
      </c>
      <c r="I4" s="124">
        <v>6</v>
      </c>
      <c r="J4" s="13"/>
      <c r="K4" s="69" t="s">
        <v>16</v>
      </c>
      <c r="L4" s="124" t="s">
        <v>15</v>
      </c>
      <c r="M4" s="124" t="s">
        <v>14</v>
      </c>
      <c r="N4" s="124" t="s">
        <v>13</v>
      </c>
      <c r="O4" s="70"/>
      <c r="P4" s="60" t="s">
        <v>58</v>
      </c>
      <c r="Q4" s="60" t="s">
        <v>57</v>
      </c>
      <c r="R4" s="13"/>
      <c r="S4" s="124" t="s">
        <v>8</v>
      </c>
      <c r="T4" s="124" t="s">
        <v>7</v>
      </c>
      <c r="U4" s="124" t="s">
        <v>6</v>
      </c>
      <c r="W4" s="123" t="s">
        <v>15</v>
      </c>
      <c r="X4" s="123" t="s">
        <v>23</v>
      </c>
      <c r="Y4" s="123" t="s">
        <v>22</v>
      </c>
      <c r="Z4" s="123" t="s">
        <v>21</v>
      </c>
      <c r="AA4" s="242" t="s">
        <v>20</v>
      </c>
      <c r="AB4" s="242"/>
      <c r="AC4" s="242" t="s">
        <v>11</v>
      </c>
      <c r="AD4" s="242"/>
      <c r="AE4" s="123" t="s">
        <v>10</v>
      </c>
      <c r="AF4" s="123">
        <v>4</v>
      </c>
      <c r="AG4" s="123">
        <v>6</v>
      </c>
      <c r="AH4" s="123" t="s">
        <v>19</v>
      </c>
      <c r="AI4" s="123" t="s">
        <v>18</v>
      </c>
      <c r="AK4" s="123" t="s">
        <v>56</v>
      </c>
      <c r="AL4" s="123" t="s">
        <v>23</v>
      </c>
      <c r="AM4" s="92" t="s">
        <v>11</v>
      </c>
    </row>
    <row r="5" spans="1:39" ht="17" customHeight="1">
      <c r="A5" s="66" t="s">
        <v>122</v>
      </c>
      <c r="B5" s="55"/>
      <c r="C5" s="105"/>
      <c r="D5" s="74">
        <v>4</v>
      </c>
      <c r="E5" s="75"/>
      <c r="F5" s="73"/>
      <c r="G5" s="76"/>
      <c r="H5" s="73"/>
      <c r="I5" s="73"/>
      <c r="J5" s="9"/>
      <c r="K5" s="78">
        <v>2</v>
      </c>
      <c r="L5" s="73">
        <v>0</v>
      </c>
      <c r="M5" s="73">
        <v>16</v>
      </c>
      <c r="N5" s="73">
        <v>1</v>
      </c>
      <c r="O5" s="79"/>
      <c r="P5" s="80"/>
      <c r="Q5" s="80"/>
      <c r="R5" s="9"/>
      <c r="S5" s="73"/>
      <c r="T5" s="73"/>
      <c r="U5" s="73"/>
      <c r="V5" s="71">
        <f>SUM($D$5:$D5)/(COUNTA($D$5:$D5)-COUNTA($E$5:$E5))</f>
        <v>4</v>
      </c>
      <c r="W5" s="90">
        <f>COUNTA(A5:A34)</f>
        <v>11</v>
      </c>
      <c r="X5" s="90">
        <f>COUNTA(D5:D34)</f>
        <v>6</v>
      </c>
      <c r="Y5" s="90">
        <f>COUNTA(E5:E34)</f>
        <v>1</v>
      </c>
      <c r="Z5" s="97">
        <f>IF(X5=0,"-",SUM(D5:D34))</f>
        <v>42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13(0)</v>
      </c>
      <c r="AB5" s="260"/>
      <c r="AC5" s="258">
        <f>IF($X5-$Y5,$Z5/($X5-$Y5),"-")</f>
        <v>8.4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129" t="s">
        <v>134</v>
      </c>
      <c r="B6" s="55"/>
      <c r="C6" s="105"/>
      <c r="D6" s="74"/>
      <c r="E6" s="75"/>
      <c r="F6" s="73"/>
      <c r="G6" s="76"/>
      <c r="H6" s="73"/>
      <c r="I6" s="73"/>
      <c r="J6" s="9"/>
      <c r="K6" s="78">
        <v>5</v>
      </c>
      <c r="L6" s="73">
        <v>0</v>
      </c>
      <c r="M6" s="73">
        <v>39</v>
      </c>
      <c r="N6" s="73">
        <v>3</v>
      </c>
      <c r="O6" s="79"/>
      <c r="P6" s="80"/>
      <c r="Q6" s="80"/>
      <c r="R6" s="9"/>
      <c r="S6" s="73"/>
      <c r="T6" s="73"/>
      <c r="U6" s="73"/>
      <c r="V6" s="72">
        <f>SUM($D$5:$D6)/(COUNTA($D$5:$D6)-COUNTA($E$5:$E6))</f>
        <v>4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160" t="s">
        <v>141</v>
      </c>
      <c r="B7" s="55"/>
      <c r="C7" s="105"/>
      <c r="D7" s="74">
        <v>13</v>
      </c>
      <c r="E7" s="75"/>
      <c r="F7" s="73"/>
      <c r="G7" s="73"/>
      <c r="H7" s="73"/>
      <c r="I7" s="73"/>
      <c r="J7" s="9"/>
      <c r="K7" s="78">
        <v>3</v>
      </c>
      <c r="L7" s="73">
        <v>0</v>
      </c>
      <c r="M7" s="73">
        <v>30</v>
      </c>
      <c r="N7" s="73">
        <v>1</v>
      </c>
      <c r="O7" s="79"/>
      <c r="P7" s="80"/>
      <c r="Q7" s="80"/>
      <c r="R7" s="9"/>
      <c r="S7" s="73"/>
      <c r="T7" s="73"/>
      <c r="U7" s="73"/>
      <c r="V7" s="72">
        <f>SUM($D$5:$D7)/(COUNTA($D$5:$D7)-COUNTA($E$5:$E7))</f>
        <v>8.5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160" t="s">
        <v>149</v>
      </c>
      <c r="B8" s="55"/>
      <c r="C8" s="105"/>
      <c r="D8" s="74">
        <v>11</v>
      </c>
      <c r="E8" s="75" t="s">
        <v>60</v>
      </c>
      <c r="F8" s="73"/>
      <c r="G8" s="76"/>
      <c r="H8" s="73"/>
      <c r="I8" s="73"/>
      <c r="J8" s="9"/>
      <c r="K8" s="78">
        <v>4</v>
      </c>
      <c r="L8" s="73">
        <v>0</v>
      </c>
      <c r="M8" s="73">
        <v>36</v>
      </c>
      <c r="N8" s="78">
        <v>2</v>
      </c>
      <c r="O8" s="81"/>
      <c r="P8" s="82"/>
      <c r="Q8" s="82"/>
      <c r="R8" s="9"/>
      <c r="S8" s="73"/>
      <c r="T8" s="73"/>
      <c r="U8" s="73"/>
      <c r="V8" s="72">
        <f>SUM($D$5:$D8)/(COUNTA($D$5:$D8)-COUNTA($E$5:$E8))</f>
        <v>14</v>
      </c>
      <c r="W8" s="123" t="s">
        <v>16</v>
      </c>
      <c r="X8" s="123" t="s">
        <v>15</v>
      </c>
      <c r="Y8" s="123" t="s">
        <v>14</v>
      </c>
      <c r="Z8" s="123" t="s">
        <v>13</v>
      </c>
      <c r="AA8" s="242" t="s">
        <v>12</v>
      </c>
      <c r="AB8" s="242"/>
      <c r="AC8" s="242" t="s">
        <v>11</v>
      </c>
      <c r="AD8" s="242"/>
      <c r="AE8" s="123" t="s">
        <v>10</v>
      </c>
      <c r="AF8" s="123" t="s">
        <v>72</v>
      </c>
      <c r="AG8" s="123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160" t="s">
        <v>158</v>
      </c>
      <c r="B9" s="59"/>
      <c r="C9" s="106"/>
      <c r="D9" s="77">
        <v>4</v>
      </c>
      <c r="E9" s="75"/>
      <c r="F9" s="73"/>
      <c r="G9" s="76"/>
      <c r="H9" s="73"/>
      <c r="I9" s="73"/>
      <c r="J9" s="9"/>
      <c r="K9" s="78">
        <v>5</v>
      </c>
      <c r="L9" s="73">
        <v>0</v>
      </c>
      <c r="M9" s="73">
        <v>31</v>
      </c>
      <c r="N9" s="73">
        <v>0</v>
      </c>
      <c r="O9" s="79"/>
      <c r="P9" s="80"/>
      <c r="Q9" s="80"/>
      <c r="R9" s="9"/>
      <c r="S9" s="73"/>
      <c r="T9" s="73"/>
      <c r="U9" s="73"/>
      <c r="V9" s="71">
        <f>SUM($D$5:$D9)/(COUNTA($D$5:$D9)-COUNTA($E$5:$E9))</f>
        <v>10.666666666666666</v>
      </c>
      <c r="W9" s="99">
        <f t="array" ref="W9">IF(SUM(K5:K34)=0,"-",SUM(INT(K5:K34))+INT(ROUND(SUM(K5:K34-INT(K5:K34)),1)/0.6)+MOD(ROUND(SUM(K5:K34-INT(K5:K34)),1),0.6))</f>
        <v>41</v>
      </c>
      <c r="X9" s="100">
        <f>IF($W$9="-","-",SUM(L5:L34))</f>
        <v>1</v>
      </c>
      <c r="Y9" s="100">
        <f>IF($W$9="-","-",SUM(M5:M34))</f>
        <v>272</v>
      </c>
      <c r="Z9" s="97">
        <f>IF($W$9="-","-",SUM(N5:N34))</f>
        <v>11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3/39(5)</v>
      </c>
      <c r="AB9" s="257"/>
      <c r="AC9" s="258">
        <f>IF($Z$9="-","-",IF($Z$9=0,"-",$Y$9/$Z$9))</f>
        <v>24.727272727272727</v>
      </c>
      <c r="AD9" s="259"/>
      <c r="AE9" s="101">
        <f>IF(ISERROR(ROUND((INT(W9)*6+((W9-INT(W9))*10))/Z9,2)),"-",ROUND((INT(W9)*6+((W9-INT(W9))*10))/Z9,2))</f>
        <v>22.36</v>
      </c>
      <c r="AF9" s="98">
        <f>IF(ISERROR(ROUND(Y9/(INT(W9)*6+((W9-INT(W9))*10))*6,2)),"-",ROUND(Y9/(INT(W9)*6+((W9-INT(W9))*10))*6,2))</f>
        <v>6.63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160" t="s">
        <v>171</v>
      </c>
      <c r="B10" s="55"/>
      <c r="C10" s="105"/>
      <c r="D10" s="77"/>
      <c r="E10" s="75"/>
      <c r="F10" s="73"/>
      <c r="G10" s="76"/>
      <c r="H10" s="73"/>
      <c r="I10" s="73"/>
      <c r="J10" s="9"/>
      <c r="K10" s="78">
        <v>5</v>
      </c>
      <c r="L10" s="73">
        <v>0</v>
      </c>
      <c r="M10" s="73">
        <v>53</v>
      </c>
      <c r="N10" s="73">
        <v>1</v>
      </c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10.666666666666666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160" t="s">
        <v>182</v>
      </c>
      <c r="B11" s="55"/>
      <c r="C11" s="105"/>
      <c r="D11" s="77">
        <v>9</v>
      </c>
      <c r="E11" s="75"/>
      <c r="F11" s="73"/>
      <c r="G11" s="73"/>
      <c r="H11" s="73"/>
      <c r="I11" s="73"/>
      <c r="J11" s="9"/>
      <c r="K11" s="78">
        <v>5</v>
      </c>
      <c r="L11" s="73">
        <v>0</v>
      </c>
      <c r="M11" s="73">
        <v>11</v>
      </c>
      <c r="N11" s="73">
        <v>1</v>
      </c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10.25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160" t="s">
        <v>184</v>
      </c>
      <c r="B12" s="55"/>
      <c r="C12" s="105"/>
      <c r="D12" s="77"/>
      <c r="E12" s="75"/>
      <c r="F12" s="73"/>
      <c r="G12" s="76"/>
      <c r="H12" s="73"/>
      <c r="I12" s="73"/>
      <c r="J12" s="9"/>
      <c r="K12" s="78">
        <v>2</v>
      </c>
      <c r="L12" s="73">
        <v>0</v>
      </c>
      <c r="M12" s="73">
        <v>9</v>
      </c>
      <c r="N12" s="73">
        <v>0</v>
      </c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10.25</v>
      </c>
      <c r="W12" s="123" t="s">
        <v>8</v>
      </c>
      <c r="X12" s="123" t="s">
        <v>7</v>
      </c>
      <c r="Y12" s="123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160" t="s">
        <v>186</v>
      </c>
      <c r="B13" s="55"/>
      <c r="C13" s="105"/>
      <c r="D13" s="77">
        <v>1</v>
      </c>
      <c r="E13" s="75"/>
      <c r="F13" s="73"/>
      <c r="G13" s="76"/>
      <c r="H13" s="73"/>
      <c r="I13" s="73"/>
      <c r="J13" s="9"/>
      <c r="K13" s="78">
        <v>5</v>
      </c>
      <c r="L13" s="73">
        <v>0</v>
      </c>
      <c r="M13" s="73">
        <v>22</v>
      </c>
      <c r="N13" s="73">
        <v>1</v>
      </c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8.4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160" t="s">
        <v>197</v>
      </c>
      <c r="B14" s="59"/>
      <c r="C14" s="106"/>
      <c r="D14" s="74"/>
      <c r="E14" s="75"/>
      <c r="F14" s="73"/>
      <c r="G14" s="73"/>
      <c r="H14" s="73"/>
      <c r="I14" s="73"/>
      <c r="J14" s="9"/>
      <c r="K14" s="78">
        <v>5</v>
      </c>
      <c r="L14" s="73">
        <v>1</v>
      </c>
      <c r="M14" s="73">
        <v>25</v>
      </c>
      <c r="N14" s="73">
        <v>1</v>
      </c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8.4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 t="s">
        <v>201</v>
      </c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8.4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8.4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8.4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8.4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8.4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8.4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8.4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8.4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8.4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8.4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8.4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8.4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8.4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8.4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8.4</v>
      </c>
      <c r="W29" s="121" t="s">
        <v>30</v>
      </c>
      <c r="X29" s="122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8.4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8.4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8.4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8.4</v>
      </c>
      <c r="W33" s="225" t="s">
        <v>66</v>
      </c>
      <c r="X33" s="226"/>
      <c r="Y33" s="226"/>
      <c r="Z33" s="227"/>
      <c r="AA33" s="88">
        <f>SUMPRODUCT((D5:D34=0)*(D5:D34&lt;&gt;"")*(E5:E34&lt;&gt;"*"))</f>
        <v>0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8.4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51" priority="1" operator="greaterThan">
      <formula>0</formula>
    </cfRule>
  </conditionalFormatting>
  <dataValidations count="1">
    <dataValidation type="list" allowBlank="1" showInputMessage="1" showErrorMessage="1" sqref="G5:G34" xr:uid="{29425D58-D271-5B42-B714-2C002B915D1B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891D0-A433-1B43-823F-DE01EF885D37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112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24" t="s">
        <v>21</v>
      </c>
      <c r="E4" s="124" t="s">
        <v>60</v>
      </c>
      <c r="F4" s="124" t="s">
        <v>59</v>
      </c>
      <c r="G4" s="124" t="s">
        <v>74</v>
      </c>
      <c r="H4" s="124">
        <v>4</v>
      </c>
      <c r="I4" s="124">
        <v>6</v>
      </c>
      <c r="J4" s="13"/>
      <c r="K4" s="69" t="s">
        <v>16</v>
      </c>
      <c r="L4" s="124" t="s">
        <v>15</v>
      </c>
      <c r="M4" s="124" t="s">
        <v>14</v>
      </c>
      <c r="N4" s="124" t="s">
        <v>13</v>
      </c>
      <c r="O4" s="70"/>
      <c r="P4" s="60" t="s">
        <v>58</v>
      </c>
      <c r="Q4" s="60" t="s">
        <v>57</v>
      </c>
      <c r="R4" s="13"/>
      <c r="S4" s="124" t="s">
        <v>8</v>
      </c>
      <c r="T4" s="124" t="s">
        <v>7</v>
      </c>
      <c r="U4" s="124" t="s">
        <v>6</v>
      </c>
      <c r="W4" s="123" t="s">
        <v>15</v>
      </c>
      <c r="X4" s="123" t="s">
        <v>23</v>
      </c>
      <c r="Y4" s="123" t="s">
        <v>22</v>
      </c>
      <c r="Z4" s="123" t="s">
        <v>21</v>
      </c>
      <c r="AA4" s="242" t="s">
        <v>20</v>
      </c>
      <c r="AB4" s="242"/>
      <c r="AC4" s="242" t="s">
        <v>11</v>
      </c>
      <c r="AD4" s="242"/>
      <c r="AE4" s="123" t="s">
        <v>10</v>
      </c>
      <c r="AF4" s="123">
        <v>4</v>
      </c>
      <c r="AG4" s="123">
        <v>6</v>
      </c>
      <c r="AH4" s="123" t="s">
        <v>19</v>
      </c>
      <c r="AI4" s="123" t="s">
        <v>18</v>
      </c>
      <c r="AK4" s="123" t="s">
        <v>56</v>
      </c>
      <c r="AL4" s="123" t="s">
        <v>23</v>
      </c>
      <c r="AM4" s="92" t="s">
        <v>11</v>
      </c>
    </row>
    <row r="5" spans="1:39" ht="17" customHeight="1">
      <c r="A5" s="129" t="s">
        <v>117</v>
      </c>
      <c r="B5" s="55"/>
      <c r="C5" s="105"/>
      <c r="D5" s="74">
        <v>1</v>
      </c>
      <c r="E5" s="75"/>
      <c r="F5" s="73"/>
      <c r="G5" s="76"/>
      <c r="H5" s="73"/>
      <c r="I5" s="73"/>
      <c r="J5" s="9"/>
      <c r="K5" s="78"/>
      <c r="L5" s="73"/>
      <c r="M5" s="73"/>
      <c r="N5" s="73"/>
      <c r="O5" s="79"/>
      <c r="P5" s="80"/>
      <c r="Q5" s="80"/>
      <c r="R5" s="9"/>
      <c r="S5" s="73"/>
      <c r="T5" s="73"/>
      <c r="U5" s="73"/>
      <c r="V5" s="71">
        <f>SUM($D$5:$D5)/(COUNTA($D$5:$D5)-COUNTA($E$5:$E5))</f>
        <v>1</v>
      </c>
      <c r="W5" s="90">
        <f>COUNTA(A5:A34)</f>
        <v>5</v>
      </c>
      <c r="X5" s="90">
        <f>COUNTA(D5:D34)</f>
        <v>5</v>
      </c>
      <c r="Y5" s="90">
        <f>COUNTA(E5:E34)</f>
        <v>1</v>
      </c>
      <c r="Z5" s="97">
        <f>IF(X5=0,"-",SUM(D5:D34))</f>
        <v>28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14(0)</v>
      </c>
      <c r="AB5" s="260"/>
      <c r="AC5" s="258">
        <f>IF($X5-$Y5,$Z5/($X5-$Y5),"-")</f>
        <v>7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6" t="s">
        <v>122</v>
      </c>
      <c r="B6" s="55"/>
      <c r="C6" s="105"/>
      <c r="D6" s="74">
        <v>7</v>
      </c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>
        <f>SUM($D$5:$D6)/(COUNTA($D$5:$D6)-COUNTA($E$5:$E6))</f>
        <v>4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130" t="s">
        <v>147</v>
      </c>
      <c r="B7" s="55"/>
      <c r="C7" s="105"/>
      <c r="D7" s="74">
        <v>14</v>
      </c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>
        <f>SUM($D$5:$D7)/(COUNTA($D$5:$D7)-COUNTA($E$5:$E7))</f>
        <v>7.333333333333333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129" t="s">
        <v>155</v>
      </c>
      <c r="B8" s="55"/>
      <c r="C8" s="105"/>
      <c r="D8" s="74">
        <v>3</v>
      </c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>
        <f>SUM($D$5:$D8)/(COUNTA($D$5:$D8)-COUNTA($E$5:$E8))</f>
        <v>6.25</v>
      </c>
      <c r="W8" s="123" t="s">
        <v>16</v>
      </c>
      <c r="X8" s="123" t="s">
        <v>15</v>
      </c>
      <c r="Y8" s="123" t="s">
        <v>14</v>
      </c>
      <c r="Z8" s="123" t="s">
        <v>13</v>
      </c>
      <c r="AA8" s="242" t="s">
        <v>12</v>
      </c>
      <c r="AB8" s="242"/>
      <c r="AC8" s="242" t="s">
        <v>11</v>
      </c>
      <c r="AD8" s="242"/>
      <c r="AE8" s="123" t="s">
        <v>10</v>
      </c>
      <c r="AF8" s="123" t="s">
        <v>72</v>
      </c>
      <c r="AG8" s="123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6" t="s">
        <v>202</v>
      </c>
      <c r="B9" s="59"/>
      <c r="C9" s="106"/>
      <c r="D9" s="77">
        <v>3</v>
      </c>
      <c r="E9" s="75" t="s">
        <v>60</v>
      </c>
      <c r="F9" s="73"/>
      <c r="G9" s="76"/>
      <c r="H9" s="73"/>
      <c r="I9" s="73"/>
      <c r="J9" s="9"/>
      <c r="K9" s="78">
        <v>3</v>
      </c>
      <c r="L9" s="73">
        <v>0</v>
      </c>
      <c r="M9" s="73">
        <v>24</v>
      </c>
      <c r="N9" s="73">
        <v>2</v>
      </c>
      <c r="O9" s="79"/>
      <c r="P9" s="80"/>
      <c r="Q9" s="80"/>
      <c r="R9" s="9"/>
      <c r="S9" s="73"/>
      <c r="T9" s="73"/>
      <c r="U9" s="73"/>
      <c r="V9" s="71">
        <f>SUM($D$5:$D9)/(COUNTA($D$5:$D9)-COUNTA($E$5:$E9))</f>
        <v>7</v>
      </c>
      <c r="W9" s="99">
        <f t="array" ref="W9">IF(SUM(K5:K34)=0,"-",SUM(INT(K5:K34))+INT(ROUND(SUM(K5:K34-INT(K5:K34)),1)/0.6)+MOD(ROUND(SUM(K5:K34-INT(K5:K34)),1),0.6))</f>
        <v>3</v>
      </c>
      <c r="X9" s="100">
        <f>IF($W$9="-","-",SUM(L5:L34))</f>
        <v>0</v>
      </c>
      <c r="Y9" s="100">
        <f>IF($W$9="-","-",SUM(M5:M34))</f>
        <v>24</v>
      </c>
      <c r="Z9" s="97">
        <f>IF($W$9="-","-",SUM(N5:N34))</f>
        <v>2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2/24(3)</v>
      </c>
      <c r="AB9" s="257"/>
      <c r="AC9" s="258">
        <f>IF($Z$9="-","-",IF($Z$9=0,"-",$Y$9/$Z$9))</f>
        <v>12</v>
      </c>
      <c r="AD9" s="259"/>
      <c r="AE9" s="101">
        <f>IF(ISERROR(ROUND((INT(W9)*6+((W9-INT(W9))*10))/Z9,2)),"-",ROUND((INT(W9)*6+((W9-INT(W9))*10))/Z9,2))</f>
        <v>9</v>
      </c>
      <c r="AF9" s="98">
        <f>IF(ISERROR(ROUND(Y9/(INT(W9)*6+((W9-INT(W9))*10))*6,2)),"-",ROUND(Y9/(INT(W9)*6+((W9-INT(W9))*10))*6,2))</f>
        <v>8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6"/>
      <c r="B10" s="55"/>
      <c r="C10" s="105"/>
      <c r="D10" s="77"/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7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6"/>
      <c r="B11" s="55"/>
      <c r="C11" s="105"/>
      <c r="D11" s="77"/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7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6"/>
      <c r="B12" s="55"/>
      <c r="C12" s="105"/>
      <c r="D12" s="77"/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7</v>
      </c>
      <c r="W12" s="123" t="s">
        <v>8</v>
      </c>
      <c r="X12" s="123" t="s">
        <v>7</v>
      </c>
      <c r="Y12" s="123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/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7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7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7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7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7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7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7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7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7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7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7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7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7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7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7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7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7</v>
      </c>
      <c r="W29" s="121" t="s">
        <v>30</v>
      </c>
      <c r="X29" s="122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7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7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7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7</v>
      </c>
      <c r="W33" s="225" t="s">
        <v>66</v>
      </c>
      <c r="X33" s="226"/>
      <c r="Y33" s="226"/>
      <c r="Z33" s="227"/>
      <c r="AA33" s="88">
        <f>SUMPRODUCT((D5:D34=0)*(D5:D34&lt;&gt;"")*(E5:E34&lt;&gt;"*"))</f>
        <v>0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7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50" priority="1" operator="greaterThan">
      <formula>0</formula>
    </cfRule>
  </conditionalFormatting>
  <dataValidations count="1">
    <dataValidation type="list" allowBlank="1" showInputMessage="1" showErrorMessage="1" sqref="G5:G34" xr:uid="{3D9CA148-D222-1841-A7F2-DCD82BFAA2BE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2B84D-083B-E544-B57F-9E56C50ECFD7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138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54" t="s">
        <v>21</v>
      </c>
      <c r="E4" s="154" t="s">
        <v>60</v>
      </c>
      <c r="F4" s="154" t="s">
        <v>59</v>
      </c>
      <c r="G4" s="154" t="s">
        <v>74</v>
      </c>
      <c r="H4" s="154">
        <v>4</v>
      </c>
      <c r="I4" s="154">
        <v>6</v>
      </c>
      <c r="J4" s="13"/>
      <c r="K4" s="69" t="s">
        <v>16</v>
      </c>
      <c r="L4" s="154" t="s">
        <v>15</v>
      </c>
      <c r="M4" s="154" t="s">
        <v>14</v>
      </c>
      <c r="N4" s="154" t="s">
        <v>13</v>
      </c>
      <c r="O4" s="70"/>
      <c r="P4" s="60" t="s">
        <v>58</v>
      </c>
      <c r="Q4" s="60" t="s">
        <v>57</v>
      </c>
      <c r="R4" s="13"/>
      <c r="S4" s="154" t="s">
        <v>8</v>
      </c>
      <c r="T4" s="154" t="s">
        <v>7</v>
      </c>
      <c r="U4" s="154" t="s">
        <v>6</v>
      </c>
      <c r="W4" s="153" t="s">
        <v>15</v>
      </c>
      <c r="X4" s="153" t="s">
        <v>23</v>
      </c>
      <c r="Y4" s="153" t="s">
        <v>22</v>
      </c>
      <c r="Z4" s="153" t="s">
        <v>21</v>
      </c>
      <c r="AA4" s="242" t="s">
        <v>20</v>
      </c>
      <c r="AB4" s="242"/>
      <c r="AC4" s="242" t="s">
        <v>11</v>
      </c>
      <c r="AD4" s="242"/>
      <c r="AE4" s="153" t="s">
        <v>10</v>
      </c>
      <c r="AF4" s="153">
        <v>4</v>
      </c>
      <c r="AG4" s="153">
        <v>6</v>
      </c>
      <c r="AH4" s="153" t="s">
        <v>19</v>
      </c>
      <c r="AI4" s="153" t="s">
        <v>18</v>
      </c>
      <c r="AK4" s="153" t="s">
        <v>56</v>
      </c>
      <c r="AL4" s="153" t="s">
        <v>23</v>
      </c>
      <c r="AM4" s="92" t="s">
        <v>11</v>
      </c>
    </row>
    <row r="5" spans="1:39" ht="17" customHeight="1">
      <c r="A5" s="130" t="s">
        <v>147</v>
      </c>
      <c r="B5" s="55"/>
      <c r="C5" s="105"/>
      <c r="D5" s="74">
        <v>0</v>
      </c>
      <c r="E5" s="75"/>
      <c r="F5" s="73"/>
      <c r="G5" s="76"/>
      <c r="H5" s="73"/>
      <c r="I5" s="73"/>
      <c r="J5" s="9"/>
      <c r="K5" s="78"/>
      <c r="L5" s="73"/>
      <c r="M5" s="73"/>
      <c r="N5" s="73"/>
      <c r="O5" s="79"/>
      <c r="P5" s="80"/>
      <c r="Q5" s="80"/>
      <c r="R5" s="9"/>
      <c r="S5" s="73"/>
      <c r="T5" s="73"/>
      <c r="U5" s="73"/>
      <c r="V5" s="71">
        <f>SUM($D$5:$D5)/(COUNTA($D$5:$D5)-COUNTA($E$5:$E5))</f>
        <v>0</v>
      </c>
      <c r="W5" s="90">
        <f>COUNTA(A5:A34)</f>
        <v>9</v>
      </c>
      <c r="X5" s="90">
        <f>COUNTA(D5:D34)</f>
        <v>8</v>
      </c>
      <c r="Y5" s="90">
        <f>COUNTA(E5:E34)</f>
        <v>1</v>
      </c>
      <c r="Z5" s="97">
        <f>IF(X5=0,"-",SUM(D5:D34))</f>
        <v>35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14(0)</v>
      </c>
      <c r="AB5" s="260"/>
      <c r="AC5" s="258">
        <f>IF($X5-$Y5,$Z5/($X5-$Y5),"-")</f>
        <v>5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130" t="s">
        <v>154</v>
      </c>
      <c r="B6" s="55"/>
      <c r="C6" s="105"/>
      <c r="D6" s="74"/>
      <c r="E6" s="75"/>
      <c r="F6" s="73"/>
      <c r="G6" s="76"/>
      <c r="H6" s="73"/>
      <c r="I6" s="73"/>
      <c r="J6" s="9"/>
      <c r="K6" s="78">
        <v>4</v>
      </c>
      <c r="L6" s="73">
        <v>0</v>
      </c>
      <c r="M6" s="73">
        <v>21</v>
      </c>
      <c r="N6" s="73">
        <v>3</v>
      </c>
      <c r="O6" s="79"/>
      <c r="P6" s="80"/>
      <c r="Q6" s="80"/>
      <c r="R6" s="9"/>
      <c r="S6" s="73"/>
      <c r="T6" s="73"/>
      <c r="U6" s="73"/>
      <c r="V6" s="72">
        <f>SUM($D$5:$D6)/(COUNTA($D$5:$D6)-COUNTA($E$5:$E6))</f>
        <v>0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8" t="s">
        <v>156</v>
      </c>
      <c r="B7" s="55"/>
      <c r="C7" s="105"/>
      <c r="D7" s="74">
        <v>2</v>
      </c>
      <c r="E7" s="75"/>
      <c r="F7" s="73"/>
      <c r="G7" s="73"/>
      <c r="H7" s="73"/>
      <c r="I7" s="73"/>
      <c r="J7" s="9"/>
      <c r="K7" s="78">
        <v>9</v>
      </c>
      <c r="L7" s="73">
        <v>2</v>
      </c>
      <c r="M7" s="73">
        <v>40</v>
      </c>
      <c r="N7" s="73">
        <v>2</v>
      </c>
      <c r="O7" s="79"/>
      <c r="P7" s="80"/>
      <c r="Q7" s="80"/>
      <c r="R7" s="9"/>
      <c r="S7" s="73"/>
      <c r="T7" s="73"/>
      <c r="U7" s="73"/>
      <c r="V7" s="72">
        <f>SUM($D$5:$D7)/(COUNTA($D$5:$D7)-COUNTA($E$5:$E7))</f>
        <v>1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130" t="s">
        <v>162</v>
      </c>
      <c r="B8" s="55"/>
      <c r="C8" s="105"/>
      <c r="D8" s="74">
        <v>9</v>
      </c>
      <c r="E8" s="75" t="s">
        <v>60</v>
      </c>
      <c r="F8" s="73"/>
      <c r="G8" s="76"/>
      <c r="H8" s="73"/>
      <c r="I8" s="73"/>
      <c r="J8" s="9"/>
      <c r="K8" s="78">
        <v>4</v>
      </c>
      <c r="L8" s="73">
        <v>0</v>
      </c>
      <c r="M8" s="73">
        <v>43</v>
      </c>
      <c r="N8" s="78">
        <v>0</v>
      </c>
      <c r="O8" s="81"/>
      <c r="P8" s="82"/>
      <c r="Q8" s="82"/>
      <c r="R8" s="9"/>
      <c r="S8" s="73"/>
      <c r="T8" s="73"/>
      <c r="U8" s="73"/>
      <c r="V8" s="72">
        <f>SUM($D$5:$D8)/(COUNTA($D$5:$D8)-COUNTA($E$5:$E8))</f>
        <v>5.5</v>
      </c>
      <c r="W8" s="153" t="s">
        <v>16</v>
      </c>
      <c r="X8" s="153" t="s">
        <v>15</v>
      </c>
      <c r="Y8" s="153" t="s">
        <v>14</v>
      </c>
      <c r="Z8" s="153" t="s">
        <v>13</v>
      </c>
      <c r="AA8" s="242" t="s">
        <v>12</v>
      </c>
      <c r="AB8" s="242"/>
      <c r="AC8" s="242" t="s">
        <v>11</v>
      </c>
      <c r="AD8" s="242"/>
      <c r="AE8" s="153" t="s">
        <v>10</v>
      </c>
      <c r="AF8" s="153" t="s">
        <v>72</v>
      </c>
      <c r="AG8" s="153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181" t="s">
        <v>164</v>
      </c>
      <c r="B9" s="59"/>
      <c r="C9" s="106"/>
      <c r="D9" s="77">
        <v>14</v>
      </c>
      <c r="E9" s="75"/>
      <c r="F9" s="73"/>
      <c r="G9" s="76"/>
      <c r="H9" s="73"/>
      <c r="I9" s="73"/>
      <c r="J9" s="9"/>
      <c r="K9" s="78">
        <v>6</v>
      </c>
      <c r="L9" s="73">
        <v>1</v>
      </c>
      <c r="M9" s="73">
        <v>16</v>
      </c>
      <c r="N9" s="73">
        <v>3</v>
      </c>
      <c r="O9" s="79"/>
      <c r="P9" s="80"/>
      <c r="Q9" s="80"/>
      <c r="R9" s="9"/>
      <c r="S9" s="73"/>
      <c r="T9" s="73"/>
      <c r="U9" s="73"/>
      <c r="V9" s="71">
        <f>SUM($D$5:$D9)/(COUNTA($D$5:$D9)-COUNTA($E$5:$E9))</f>
        <v>8.3333333333333339</v>
      </c>
      <c r="W9" s="99">
        <f t="array" ref="W9">IF(SUM(K5:K34)=0,"-",SUM(INT(K5:K34))+INT(ROUND(SUM(K5:K34-INT(K5:K34)),1)/0.6)+MOD(ROUND(SUM(K5:K34-INT(K5:K34)),1),0.6))</f>
        <v>27</v>
      </c>
      <c r="X9" s="100">
        <f>IF($W$9="-","-",SUM(L5:L34))</f>
        <v>3</v>
      </c>
      <c r="Y9" s="100">
        <f>IF($W$9="-","-",SUM(M5:M34))</f>
        <v>152</v>
      </c>
      <c r="Z9" s="97">
        <f>IF($W$9="-","-",SUM(N5:N34))</f>
        <v>8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3/16(6)</v>
      </c>
      <c r="AB9" s="257"/>
      <c r="AC9" s="258">
        <f>IF($Z$9="-","-",IF($Z$9=0,"-",$Y$9/$Z$9))</f>
        <v>19</v>
      </c>
      <c r="AD9" s="259"/>
      <c r="AE9" s="101">
        <f>IF(ISERROR(ROUND((INT(W9)*6+((W9-INT(W9))*10))/Z9,2)),"-",ROUND((INT(W9)*6+((W9-INT(W9))*10))/Z9,2))</f>
        <v>20.25</v>
      </c>
      <c r="AF9" s="98">
        <f>IF(ISERROR(ROUND(Y9/(INT(W9)*6+((W9-INT(W9))*10))*6,2)),"-",ROUND(Y9/(INT(W9)*6+((W9-INT(W9))*10))*6,2))</f>
        <v>5.63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8" t="s">
        <v>166</v>
      </c>
      <c r="B10" s="55"/>
      <c r="C10" s="105"/>
      <c r="D10" s="77">
        <v>0</v>
      </c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6.25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8" t="s">
        <v>167</v>
      </c>
      <c r="B11" s="55"/>
      <c r="C11" s="105"/>
      <c r="D11" s="77">
        <v>0</v>
      </c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5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8" t="s">
        <v>172</v>
      </c>
      <c r="B12" s="55"/>
      <c r="C12" s="105"/>
      <c r="D12" s="77">
        <v>4</v>
      </c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4.833333333333333</v>
      </c>
      <c r="W12" s="153" t="s">
        <v>8</v>
      </c>
      <c r="X12" s="153" t="s">
        <v>7</v>
      </c>
      <c r="Y12" s="153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130" t="s">
        <v>174</v>
      </c>
      <c r="B13" s="55"/>
      <c r="C13" s="105"/>
      <c r="D13" s="77">
        <v>6</v>
      </c>
      <c r="E13" s="75"/>
      <c r="F13" s="73"/>
      <c r="G13" s="76"/>
      <c r="H13" s="73"/>
      <c r="I13" s="73"/>
      <c r="J13" s="9"/>
      <c r="K13" s="78">
        <v>4</v>
      </c>
      <c r="L13" s="73">
        <v>0</v>
      </c>
      <c r="M13" s="73">
        <v>32</v>
      </c>
      <c r="N13" s="73">
        <v>0</v>
      </c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5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5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5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5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5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5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5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5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5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5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5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5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5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5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5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5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5</v>
      </c>
      <c r="W29" s="151" t="s">
        <v>30</v>
      </c>
      <c r="X29" s="152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5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5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5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5</v>
      </c>
      <c r="W33" s="225" t="s">
        <v>66</v>
      </c>
      <c r="X33" s="226"/>
      <c r="Y33" s="226"/>
      <c r="Z33" s="227"/>
      <c r="AA33" s="88">
        <f>SUMPRODUCT((D5:D34=0)*(D5:D34&lt;&gt;"")*(E5:E34&lt;&gt;"*"))</f>
        <v>3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5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49" priority="1" operator="greaterThan">
      <formula>0</formula>
    </cfRule>
  </conditionalFormatting>
  <dataValidations count="1">
    <dataValidation type="list" allowBlank="1" showInputMessage="1" showErrorMessage="1" sqref="G5:G34" xr:uid="{A94E64E4-87BD-9F4C-918F-8BC3023AA51F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610FD-F2D0-E943-83A5-9ED43ED862B8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99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24" t="s">
        <v>21</v>
      </c>
      <c r="E4" s="124" t="s">
        <v>60</v>
      </c>
      <c r="F4" s="124" t="s">
        <v>59</v>
      </c>
      <c r="G4" s="124" t="s">
        <v>74</v>
      </c>
      <c r="H4" s="124">
        <v>4</v>
      </c>
      <c r="I4" s="124">
        <v>6</v>
      </c>
      <c r="J4" s="13"/>
      <c r="K4" s="69" t="s">
        <v>16</v>
      </c>
      <c r="L4" s="124" t="s">
        <v>15</v>
      </c>
      <c r="M4" s="124" t="s">
        <v>14</v>
      </c>
      <c r="N4" s="124" t="s">
        <v>13</v>
      </c>
      <c r="O4" s="70"/>
      <c r="P4" s="60" t="s">
        <v>58</v>
      </c>
      <c r="Q4" s="60" t="s">
        <v>57</v>
      </c>
      <c r="R4" s="13"/>
      <c r="S4" s="124" t="s">
        <v>8</v>
      </c>
      <c r="T4" s="124" t="s">
        <v>7</v>
      </c>
      <c r="U4" s="124" t="s">
        <v>6</v>
      </c>
      <c r="W4" s="123" t="s">
        <v>15</v>
      </c>
      <c r="X4" s="123" t="s">
        <v>23</v>
      </c>
      <c r="Y4" s="123" t="s">
        <v>22</v>
      </c>
      <c r="Z4" s="123" t="s">
        <v>21</v>
      </c>
      <c r="AA4" s="242" t="s">
        <v>20</v>
      </c>
      <c r="AB4" s="242"/>
      <c r="AC4" s="242" t="s">
        <v>11</v>
      </c>
      <c r="AD4" s="242"/>
      <c r="AE4" s="123" t="s">
        <v>10</v>
      </c>
      <c r="AF4" s="123">
        <v>4</v>
      </c>
      <c r="AG4" s="123">
        <v>6</v>
      </c>
      <c r="AH4" s="123" t="s">
        <v>19</v>
      </c>
      <c r="AI4" s="123" t="s">
        <v>18</v>
      </c>
      <c r="AK4" s="123" t="s">
        <v>56</v>
      </c>
      <c r="AL4" s="123" t="s">
        <v>23</v>
      </c>
      <c r="AM4" s="92" t="s">
        <v>11</v>
      </c>
    </row>
    <row r="5" spans="1:39" ht="17" customHeight="1">
      <c r="A5" s="130" t="s">
        <v>118</v>
      </c>
      <c r="B5" s="55"/>
      <c r="C5" s="105"/>
      <c r="D5" s="74">
        <v>7</v>
      </c>
      <c r="E5" s="75"/>
      <c r="F5" s="73"/>
      <c r="G5" s="76"/>
      <c r="H5" s="73"/>
      <c r="I5" s="73"/>
      <c r="J5" s="9"/>
      <c r="K5" s="78">
        <v>3</v>
      </c>
      <c r="L5" s="73">
        <v>0</v>
      </c>
      <c r="M5" s="73">
        <v>37</v>
      </c>
      <c r="N5" s="73">
        <v>0</v>
      </c>
      <c r="O5" s="79"/>
      <c r="P5" s="80"/>
      <c r="Q5" s="80"/>
      <c r="R5" s="9"/>
      <c r="S5" s="73"/>
      <c r="T5" s="73"/>
      <c r="U5" s="73"/>
      <c r="V5" s="71">
        <f>SUM($D$5:$D5)/(COUNTA($D$5:$D5)-COUNTA($E$5:$E5))</f>
        <v>7</v>
      </c>
      <c r="W5" s="90">
        <f>COUNTA(A5:A34)</f>
        <v>12</v>
      </c>
      <c r="X5" s="90">
        <f>COUNTA(D5:D34)</f>
        <v>9</v>
      </c>
      <c r="Y5" s="90">
        <f>COUNTA(E5:E34)</f>
        <v>1</v>
      </c>
      <c r="Z5" s="97">
        <f>IF(X5=0,"-",SUM(D5:D34))</f>
        <v>111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26(0)</v>
      </c>
      <c r="AB5" s="260"/>
      <c r="AC5" s="258">
        <f>IF($X5-$Y5,$Z5/($X5-$Y5),"-")</f>
        <v>13.875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130" t="s">
        <v>125</v>
      </c>
      <c r="B6" s="55"/>
      <c r="C6" s="105"/>
      <c r="D6" s="74"/>
      <c r="E6" s="75"/>
      <c r="F6" s="73"/>
      <c r="G6" s="76"/>
      <c r="H6" s="73"/>
      <c r="I6" s="73"/>
      <c r="J6" s="9"/>
      <c r="K6" s="78">
        <v>4</v>
      </c>
      <c r="L6" s="73">
        <v>0</v>
      </c>
      <c r="M6" s="73">
        <v>26</v>
      </c>
      <c r="N6" s="73">
        <v>1</v>
      </c>
      <c r="O6" s="79"/>
      <c r="P6" s="80"/>
      <c r="Q6" s="80"/>
      <c r="R6" s="9"/>
      <c r="S6" s="73"/>
      <c r="T6" s="73"/>
      <c r="U6" s="73"/>
      <c r="V6" s="72">
        <f>SUM($D$5:$D6)/(COUNTA($D$5:$D6)-COUNTA($E$5:$E6))</f>
        <v>7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130" t="s">
        <v>129</v>
      </c>
      <c r="B7" s="55"/>
      <c r="C7" s="105"/>
      <c r="D7" s="74">
        <v>17</v>
      </c>
      <c r="E7" s="75"/>
      <c r="F7" s="73"/>
      <c r="G7" s="73"/>
      <c r="H7" s="73"/>
      <c r="I7" s="73"/>
      <c r="J7" s="9"/>
      <c r="K7" s="78">
        <v>4</v>
      </c>
      <c r="L7" s="73">
        <v>0</v>
      </c>
      <c r="M7" s="73">
        <v>46</v>
      </c>
      <c r="N7" s="73">
        <v>1</v>
      </c>
      <c r="O7" s="79"/>
      <c r="P7" s="80"/>
      <c r="Q7" s="80"/>
      <c r="R7" s="9"/>
      <c r="S7" s="73"/>
      <c r="T7" s="73"/>
      <c r="U7" s="73"/>
      <c r="V7" s="72">
        <f>SUM($D$5:$D7)/(COUNTA($D$5:$D7)-COUNTA($E$5:$E7))</f>
        <v>12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130" t="s">
        <v>162</v>
      </c>
      <c r="B8" s="55"/>
      <c r="C8" s="105"/>
      <c r="D8" s="74">
        <v>1</v>
      </c>
      <c r="E8" s="75" t="s">
        <v>60</v>
      </c>
      <c r="F8" s="73"/>
      <c r="G8" s="76"/>
      <c r="H8" s="73"/>
      <c r="I8" s="73"/>
      <c r="J8" s="9"/>
      <c r="K8" s="78">
        <v>4</v>
      </c>
      <c r="L8" s="73">
        <v>0</v>
      </c>
      <c r="M8" s="73">
        <v>25</v>
      </c>
      <c r="N8" s="78">
        <v>1</v>
      </c>
      <c r="O8" s="81"/>
      <c r="P8" s="82"/>
      <c r="Q8" s="82"/>
      <c r="R8" s="9"/>
      <c r="S8" s="73"/>
      <c r="T8" s="73"/>
      <c r="U8" s="73"/>
      <c r="V8" s="72">
        <f>SUM($D$5:$D8)/(COUNTA($D$5:$D8)-COUNTA($E$5:$E8))</f>
        <v>12.5</v>
      </c>
      <c r="W8" s="123" t="s">
        <v>16</v>
      </c>
      <c r="X8" s="123" t="s">
        <v>15</v>
      </c>
      <c r="Y8" s="123" t="s">
        <v>14</v>
      </c>
      <c r="Z8" s="123" t="s">
        <v>13</v>
      </c>
      <c r="AA8" s="242" t="s">
        <v>12</v>
      </c>
      <c r="AB8" s="242"/>
      <c r="AC8" s="242" t="s">
        <v>11</v>
      </c>
      <c r="AD8" s="242"/>
      <c r="AE8" s="123" t="s">
        <v>10</v>
      </c>
      <c r="AF8" s="123" t="s">
        <v>72</v>
      </c>
      <c r="AG8" s="123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181" t="s">
        <v>164</v>
      </c>
      <c r="B9" s="59"/>
      <c r="C9" s="106"/>
      <c r="D9" s="77">
        <v>0</v>
      </c>
      <c r="E9" s="75"/>
      <c r="F9" s="73"/>
      <c r="G9" s="76"/>
      <c r="H9" s="73"/>
      <c r="I9" s="73"/>
      <c r="J9" s="9"/>
      <c r="K9" s="78">
        <v>1.2</v>
      </c>
      <c r="L9" s="73">
        <v>0</v>
      </c>
      <c r="M9" s="73">
        <v>8</v>
      </c>
      <c r="N9" s="73">
        <v>1</v>
      </c>
      <c r="O9" s="79"/>
      <c r="P9" s="80"/>
      <c r="Q9" s="80"/>
      <c r="R9" s="9"/>
      <c r="S9" s="73"/>
      <c r="T9" s="73"/>
      <c r="U9" s="73"/>
      <c r="V9" s="71">
        <f>SUM($D$5:$D9)/(COUNTA($D$5:$D9)-COUNTA($E$5:$E9))</f>
        <v>8.3333333333333339</v>
      </c>
      <c r="W9" s="99">
        <f t="array" ref="W9">IF(SUM(K5:K34)=0,"-",SUM(INT(K5:K34))+INT(ROUND(SUM(K5:K34-INT(K5:K34)),1)/0.6)+MOD(ROUND(SUM(K5:K34-INT(K5:K34)),1),0.6))</f>
        <v>36.200000000000003</v>
      </c>
      <c r="X9" s="100">
        <f>IF($W$9="-","-",SUM(L5:L34))</f>
        <v>1</v>
      </c>
      <c r="Y9" s="100">
        <f>IF($W$9="-","-",SUM(M5:M34))</f>
        <v>266</v>
      </c>
      <c r="Z9" s="97">
        <f>IF($W$9="-","-",SUM(N5:N34))</f>
        <v>9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2/23(6)</v>
      </c>
      <c r="AB9" s="257"/>
      <c r="AC9" s="258">
        <f>IF($Z$9="-","-",IF($Z$9=0,"-",$Y$9/$Z$9))</f>
        <v>29.555555555555557</v>
      </c>
      <c r="AD9" s="259"/>
      <c r="AE9" s="101">
        <f>IF(ISERROR(ROUND((INT(W9)*6+((W9-INT(W9))*10))/Z9,2)),"-",ROUND((INT(W9)*6+((W9-INT(W9))*10))/Z9,2))</f>
        <v>24.22</v>
      </c>
      <c r="AF9" s="98">
        <f>IF(ISERROR(ROUND(Y9/(INT(W9)*6+((W9-INT(W9))*10))*6,2)),"-",ROUND(Y9/(INT(W9)*6+((W9-INT(W9))*10))*6,2))</f>
        <v>7.32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6" t="s">
        <v>169</v>
      </c>
      <c r="B10" s="55"/>
      <c r="C10" s="105"/>
      <c r="D10" s="77">
        <v>26</v>
      </c>
      <c r="E10" s="75"/>
      <c r="F10" s="73"/>
      <c r="G10" s="76"/>
      <c r="H10" s="73"/>
      <c r="I10" s="73"/>
      <c r="J10" s="9"/>
      <c r="K10" s="78">
        <v>5</v>
      </c>
      <c r="L10" s="73">
        <v>0</v>
      </c>
      <c r="M10" s="73">
        <v>30</v>
      </c>
      <c r="N10" s="73">
        <v>1</v>
      </c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12.75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130" t="s">
        <v>173</v>
      </c>
      <c r="B11" s="55"/>
      <c r="C11" s="105"/>
      <c r="D11" s="77"/>
      <c r="E11" s="75"/>
      <c r="F11" s="73"/>
      <c r="G11" s="73"/>
      <c r="H11" s="73"/>
      <c r="I11" s="73"/>
      <c r="J11" s="9"/>
      <c r="K11" s="78">
        <v>6</v>
      </c>
      <c r="L11" s="73">
        <v>0</v>
      </c>
      <c r="M11" s="73">
        <v>23</v>
      </c>
      <c r="N11" s="73">
        <v>2</v>
      </c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12.75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130" t="s">
        <v>174</v>
      </c>
      <c r="B12" s="55"/>
      <c r="C12" s="105"/>
      <c r="D12" s="77">
        <v>21</v>
      </c>
      <c r="E12" s="75"/>
      <c r="F12" s="73"/>
      <c r="G12" s="76"/>
      <c r="H12" s="73"/>
      <c r="I12" s="73"/>
      <c r="J12" s="9"/>
      <c r="K12" s="78">
        <v>4</v>
      </c>
      <c r="L12" s="73">
        <v>0</v>
      </c>
      <c r="M12" s="73">
        <v>25</v>
      </c>
      <c r="N12" s="73">
        <v>1</v>
      </c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14.4</v>
      </c>
      <c r="W12" s="123" t="s">
        <v>8</v>
      </c>
      <c r="X12" s="123" t="s">
        <v>7</v>
      </c>
      <c r="Y12" s="123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130" t="s">
        <v>187</v>
      </c>
      <c r="B13" s="55"/>
      <c r="C13" s="105"/>
      <c r="D13" s="77">
        <v>14</v>
      </c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14.333333333333334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130" t="s">
        <v>189</v>
      </c>
      <c r="B14" s="59"/>
      <c r="C14" s="106"/>
      <c r="D14" s="74"/>
      <c r="E14" s="75"/>
      <c r="F14" s="73"/>
      <c r="G14" s="73"/>
      <c r="H14" s="73"/>
      <c r="I14" s="73"/>
      <c r="J14" s="9"/>
      <c r="K14" s="78">
        <v>2</v>
      </c>
      <c r="L14" s="73">
        <v>0</v>
      </c>
      <c r="M14" s="73">
        <v>29</v>
      </c>
      <c r="N14" s="73">
        <v>0</v>
      </c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14.333333333333334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 t="s">
        <v>190</v>
      </c>
      <c r="B15" s="59"/>
      <c r="C15" s="106"/>
      <c r="D15" s="77">
        <v>23</v>
      </c>
      <c r="E15" s="75"/>
      <c r="F15" s="73"/>
      <c r="G15" s="76"/>
      <c r="H15" s="73"/>
      <c r="I15" s="73"/>
      <c r="J15" s="9"/>
      <c r="K15" s="78">
        <v>3</v>
      </c>
      <c r="L15" s="73">
        <v>1</v>
      </c>
      <c r="M15" s="73">
        <v>17</v>
      </c>
      <c r="N15" s="73">
        <v>1</v>
      </c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15.571428571428571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130" t="s">
        <v>191</v>
      </c>
      <c r="B16" s="59"/>
      <c r="C16" s="106"/>
      <c r="D16" s="77">
        <v>2</v>
      </c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13.875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13.875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13.875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13.875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13.875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13.875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13.875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13.875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13.875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13.875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13.875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13.875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13.875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13.875</v>
      </c>
      <c r="W29" s="121" t="s">
        <v>30</v>
      </c>
      <c r="X29" s="122"/>
      <c r="Y29" s="227">
        <v>20</v>
      </c>
      <c r="Z29" s="230"/>
      <c r="AA29" s="231">
        <f>IF(ISERROR(SUMIF(D5:D34,"&gt;="&amp;Y29)/SUMPRODUCT(--(D5:D34&gt;=Y29),--(E5:E34&lt;&gt;"*"))),"-",SUMIF(D5:D34,"&gt;="&amp;Y29)/SUMPRODUCT(--(D5:D34&gt;=Y29),--(E5:E34&lt;&gt;"*")))</f>
        <v>23.333333333333332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13.875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13.875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13.875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13.875</v>
      </c>
      <c r="W33" s="225" t="s">
        <v>66</v>
      </c>
      <c r="X33" s="226"/>
      <c r="Y33" s="226"/>
      <c r="Z33" s="227"/>
      <c r="AA33" s="88">
        <f>SUMPRODUCT((D5:D34=0)*(D5:D34&lt;&gt;"")*(E5:E34&lt;&gt;"*"))</f>
        <v>1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13.875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48" priority="1" operator="greaterThan">
      <formula>0</formula>
    </cfRule>
  </conditionalFormatting>
  <dataValidations count="1">
    <dataValidation type="list" allowBlank="1" showInputMessage="1" showErrorMessage="1" sqref="G5:G34" xr:uid="{9D073D3A-D40E-D442-AEF7-8F537E6B5D71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A0DEA-F26F-3043-9D4D-4743F2985A78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100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24" t="s">
        <v>21</v>
      </c>
      <c r="E4" s="124" t="s">
        <v>60</v>
      </c>
      <c r="F4" s="124" t="s">
        <v>59</v>
      </c>
      <c r="G4" s="124" t="s">
        <v>74</v>
      </c>
      <c r="H4" s="124">
        <v>4</v>
      </c>
      <c r="I4" s="124">
        <v>6</v>
      </c>
      <c r="J4" s="13"/>
      <c r="K4" s="69" t="s">
        <v>16</v>
      </c>
      <c r="L4" s="124" t="s">
        <v>15</v>
      </c>
      <c r="M4" s="124" t="s">
        <v>14</v>
      </c>
      <c r="N4" s="124" t="s">
        <v>13</v>
      </c>
      <c r="O4" s="70"/>
      <c r="P4" s="60" t="s">
        <v>58</v>
      </c>
      <c r="Q4" s="60" t="s">
        <v>57</v>
      </c>
      <c r="R4" s="13"/>
      <c r="S4" s="124" t="s">
        <v>8</v>
      </c>
      <c r="T4" s="124" t="s">
        <v>7</v>
      </c>
      <c r="U4" s="124" t="s">
        <v>6</v>
      </c>
      <c r="W4" s="123" t="s">
        <v>15</v>
      </c>
      <c r="X4" s="123" t="s">
        <v>23</v>
      </c>
      <c r="Y4" s="123" t="s">
        <v>22</v>
      </c>
      <c r="Z4" s="123" t="s">
        <v>21</v>
      </c>
      <c r="AA4" s="242" t="s">
        <v>20</v>
      </c>
      <c r="AB4" s="242"/>
      <c r="AC4" s="242" t="s">
        <v>11</v>
      </c>
      <c r="AD4" s="242"/>
      <c r="AE4" s="123" t="s">
        <v>10</v>
      </c>
      <c r="AF4" s="123">
        <v>4</v>
      </c>
      <c r="AG4" s="123">
        <v>6</v>
      </c>
      <c r="AH4" s="123" t="s">
        <v>19</v>
      </c>
      <c r="AI4" s="123" t="s">
        <v>18</v>
      </c>
      <c r="AK4" s="123" t="s">
        <v>56</v>
      </c>
      <c r="AL4" s="123" t="s">
        <v>23</v>
      </c>
      <c r="AM4" s="92" t="s">
        <v>11</v>
      </c>
    </row>
    <row r="5" spans="1:39" ht="17" customHeight="1">
      <c r="A5" s="129" t="s">
        <v>117</v>
      </c>
      <c r="B5" s="55"/>
      <c r="C5" s="105"/>
      <c r="D5" s="74">
        <v>12</v>
      </c>
      <c r="E5" s="75"/>
      <c r="F5" s="73"/>
      <c r="G5" s="76"/>
      <c r="H5" s="73"/>
      <c r="I5" s="73"/>
      <c r="J5" s="9"/>
      <c r="K5" s="78"/>
      <c r="L5" s="73"/>
      <c r="M5" s="73"/>
      <c r="N5" s="73"/>
      <c r="O5" s="79"/>
      <c r="P5" s="80"/>
      <c r="Q5" s="80"/>
      <c r="R5" s="9"/>
      <c r="S5" s="73"/>
      <c r="T5" s="73"/>
      <c r="U5" s="73"/>
      <c r="V5" s="71">
        <f>SUM($D$5:$D5)/(COUNTA($D$5:$D5)-COUNTA($E$5:$E5))</f>
        <v>12</v>
      </c>
      <c r="W5" s="90">
        <f>COUNTA(A5:A34)</f>
        <v>13</v>
      </c>
      <c r="X5" s="90">
        <f>COUNTA(D5:D34)</f>
        <v>8</v>
      </c>
      <c r="Y5" s="90">
        <f>COUNTA(E5:E34)</f>
        <v>2</v>
      </c>
      <c r="Z5" s="97">
        <f>IF(X5=0,"-",SUM(D5:D34))</f>
        <v>239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66(0)</v>
      </c>
      <c r="AB5" s="260"/>
      <c r="AC5" s="258">
        <f>IF($X5-$Y5,$Z5/($X5-$Y5),"-")</f>
        <v>39.833333333333336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2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6" t="s">
        <v>120</v>
      </c>
      <c r="B6" s="55"/>
      <c r="C6" s="105"/>
      <c r="D6" s="74"/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>
        <f>SUM($D$5:$D6)/(COUNTA($D$5:$D6)-COUNTA($E$5:$E6))</f>
        <v>12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6" t="s">
        <v>128</v>
      </c>
      <c r="B7" s="55"/>
      <c r="C7" s="105"/>
      <c r="D7" s="74">
        <v>14</v>
      </c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>
        <f>SUM($D$5:$D7)/(COUNTA($D$5:$D7)-COUNTA($E$5:$E7))</f>
        <v>13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129" t="s">
        <v>134</v>
      </c>
      <c r="B8" s="55"/>
      <c r="C8" s="105"/>
      <c r="D8" s="74"/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>
        <f>SUM($D$5:$D8)/(COUNTA($D$5:$D8)-COUNTA($E$5:$E8))</f>
        <v>13</v>
      </c>
      <c r="W8" s="123" t="s">
        <v>16</v>
      </c>
      <c r="X8" s="123" t="s">
        <v>15</v>
      </c>
      <c r="Y8" s="123" t="s">
        <v>14</v>
      </c>
      <c r="Z8" s="123" t="s">
        <v>13</v>
      </c>
      <c r="AA8" s="242" t="s">
        <v>12</v>
      </c>
      <c r="AB8" s="242"/>
      <c r="AC8" s="242" t="s">
        <v>11</v>
      </c>
      <c r="AD8" s="242"/>
      <c r="AE8" s="123" t="s">
        <v>10</v>
      </c>
      <c r="AF8" s="123" t="s">
        <v>72</v>
      </c>
      <c r="AG8" s="123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129" t="s">
        <v>155</v>
      </c>
      <c r="B9" s="59"/>
      <c r="C9" s="106"/>
      <c r="D9" s="77">
        <v>8</v>
      </c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>
        <f>SUM($D$5:$D9)/(COUNTA($D$5:$D9)-COUNTA($E$5:$E9))</f>
        <v>11.333333333333334</v>
      </c>
      <c r="W9" s="99" t="str">
        <f t="array" ref="W9">IF(SUM(K5:K34)=0,"-",SUM(INT(K5:K34))+INT(ROUND(SUM(K5:K34-INT(K5:K34)),1)/0.6)+MOD(ROUND(SUM(K5:K34-INT(K5:K34)),1),0.6))</f>
        <v>-</v>
      </c>
      <c r="X9" s="100" t="str">
        <f>IF($W$9="-","-",SUM(L5:L34))</f>
        <v>-</v>
      </c>
      <c r="Y9" s="100" t="str">
        <f>IF($W$9="-","-",SUM(M5:M34))</f>
        <v>-</v>
      </c>
      <c r="Z9" s="97" t="str">
        <f>IF($W$9="-","-",SUM(N5:N34))</f>
        <v>-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57"/>
      <c r="AC9" s="258" t="str">
        <f>IF($Z$9="-","-",IF($Z$9=0,"-",$Y$9/$Z$9))</f>
        <v>-</v>
      </c>
      <c r="AD9" s="259"/>
      <c r="AE9" s="101" t="str">
        <f>IF(ISERROR(ROUND((INT(W9)*6+((W9-INT(W9))*10))/Z9,2)),"-",ROUND((INT(W9)*6+((W9-INT(W9))*10))/Z9,2))</f>
        <v>-</v>
      </c>
      <c r="AF9" s="98" t="str">
        <f>IF(ISERROR(ROUND(Y9/(INT(W9)*6+((W9-INT(W9))*10))*6,2)),"-",ROUND(Y9/(INT(W9)*6+((W9-INT(W9))*10))*6,2))</f>
        <v>-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129" t="s">
        <v>161</v>
      </c>
      <c r="B10" s="55"/>
      <c r="C10" s="105"/>
      <c r="D10" s="77">
        <v>16</v>
      </c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12.5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6" t="s">
        <v>165</v>
      </c>
      <c r="B11" s="55"/>
      <c r="C11" s="105"/>
      <c r="D11" s="77"/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12.5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160" t="s">
        <v>171</v>
      </c>
      <c r="B12" s="55"/>
      <c r="C12" s="105"/>
      <c r="D12" s="77">
        <v>61</v>
      </c>
      <c r="E12" s="75" t="s">
        <v>60</v>
      </c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27.75</v>
      </c>
      <c r="W12" s="123" t="s">
        <v>8</v>
      </c>
      <c r="X12" s="123" t="s">
        <v>7</v>
      </c>
      <c r="Y12" s="123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 t="s">
        <v>175</v>
      </c>
      <c r="B13" s="55"/>
      <c r="C13" s="105"/>
      <c r="D13" s="77">
        <v>49</v>
      </c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32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160" t="s">
        <v>186</v>
      </c>
      <c r="B14" s="59"/>
      <c r="C14" s="106"/>
      <c r="D14" s="74">
        <v>66</v>
      </c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37.666666666666664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 t="s">
        <v>190</v>
      </c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37.666666666666664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 t="s">
        <v>198</v>
      </c>
      <c r="B16" s="59"/>
      <c r="C16" s="106"/>
      <c r="D16" s="77">
        <v>13</v>
      </c>
      <c r="E16" s="75" t="s">
        <v>60</v>
      </c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39.833333333333336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 t="s">
        <v>202</v>
      </c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39.833333333333336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39.833333333333336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39.833333333333336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39.833333333333336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39.833333333333336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39.833333333333336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39.833333333333336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39.833333333333336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39.833333333333336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39.833333333333336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39.833333333333336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39.833333333333336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39.833333333333336</v>
      </c>
      <c r="W29" s="121" t="s">
        <v>30</v>
      </c>
      <c r="X29" s="122"/>
      <c r="Y29" s="227">
        <v>20</v>
      </c>
      <c r="Z29" s="230"/>
      <c r="AA29" s="231">
        <f>IF(ISERROR(SUMIF(D5:D34,"&gt;="&amp;Y29)/SUMPRODUCT(--(D5:D34&gt;=Y29),--(E5:E34&lt;&gt;"*"))),"-",SUMIF(D5:D34,"&gt;="&amp;Y29)/SUMPRODUCT(--(D5:D34&gt;=Y29),--(E5:E34&lt;&gt;"*")))</f>
        <v>88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39.833333333333336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39.833333333333336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39.833333333333336</v>
      </c>
      <c r="W32" s="225" t="s">
        <v>27</v>
      </c>
      <c r="X32" s="226"/>
      <c r="Y32" s="226"/>
      <c r="Z32" s="227"/>
      <c r="AA32" s="228">
        <f>IF(SUM($AH5:$AI5),$AI5/SUM($AH5:$AI5),"-")</f>
        <v>0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39.833333333333336</v>
      </c>
      <c r="W33" s="225" t="s">
        <v>66</v>
      </c>
      <c r="X33" s="226"/>
      <c r="Y33" s="226"/>
      <c r="Z33" s="227"/>
      <c r="AA33" s="88">
        <f>SUMPRODUCT((D5:D34=0)*(D5:D34&lt;&gt;"")*(E5:E34&lt;&gt;"*"))</f>
        <v>0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39.833333333333336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47" priority="1" operator="greaterThan">
      <formula>0</formula>
    </cfRule>
  </conditionalFormatting>
  <dataValidations count="1">
    <dataValidation type="list" allowBlank="1" showInputMessage="1" showErrorMessage="1" sqref="G5:G34" xr:uid="{C4DBFC8C-A800-8F4E-89B7-2FBAF38BF29E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0B31A-7F09-B44A-98E8-6CF9FED91EDD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111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24" t="s">
        <v>21</v>
      </c>
      <c r="E4" s="124" t="s">
        <v>60</v>
      </c>
      <c r="F4" s="124" t="s">
        <v>59</v>
      </c>
      <c r="G4" s="124" t="s">
        <v>74</v>
      </c>
      <c r="H4" s="124">
        <v>4</v>
      </c>
      <c r="I4" s="124">
        <v>6</v>
      </c>
      <c r="J4" s="13"/>
      <c r="K4" s="69" t="s">
        <v>16</v>
      </c>
      <c r="L4" s="124" t="s">
        <v>15</v>
      </c>
      <c r="M4" s="124" t="s">
        <v>14</v>
      </c>
      <c r="N4" s="124" t="s">
        <v>13</v>
      </c>
      <c r="O4" s="70"/>
      <c r="P4" s="60" t="s">
        <v>58</v>
      </c>
      <c r="Q4" s="60" t="s">
        <v>57</v>
      </c>
      <c r="R4" s="13"/>
      <c r="S4" s="124" t="s">
        <v>8</v>
      </c>
      <c r="T4" s="124" t="s">
        <v>7</v>
      </c>
      <c r="U4" s="124" t="s">
        <v>6</v>
      </c>
      <c r="W4" s="123" t="s">
        <v>15</v>
      </c>
      <c r="X4" s="123" t="s">
        <v>23</v>
      </c>
      <c r="Y4" s="123" t="s">
        <v>22</v>
      </c>
      <c r="Z4" s="123" t="s">
        <v>21</v>
      </c>
      <c r="AA4" s="242" t="s">
        <v>20</v>
      </c>
      <c r="AB4" s="242"/>
      <c r="AC4" s="242" t="s">
        <v>11</v>
      </c>
      <c r="AD4" s="242"/>
      <c r="AE4" s="123" t="s">
        <v>10</v>
      </c>
      <c r="AF4" s="123">
        <v>4</v>
      </c>
      <c r="AG4" s="123">
        <v>6</v>
      </c>
      <c r="AH4" s="123" t="s">
        <v>19</v>
      </c>
      <c r="AI4" s="123" t="s">
        <v>18</v>
      </c>
      <c r="AK4" s="123" t="s">
        <v>56</v>
      </c>
      <c r="AL4" s="123" t="s">
        <v>23</v>
      </c>
      <c r="AM4" s="92" t="s">
        <v>11</v>
      </c>
    </row>
    <row r="5" spans="1:39" ht="17" customHeight="1">
      <c r="A5" s="129" t="s">
        <v>117</v>
      </c>
      <c r="B5" s="55"/>
      <c r="C5" s="105"/>
      <c r="D5" s="74">
        <v>5</v>
      </c>
      <c r="E5" s="75"/>
      <c r="F5" s="73"/>
      <c r="G5" s="76"/>
      <c r="H5" s="73"/>
      <c r="I5" s="73"/>
      <c r="J5" s="9"/>
      <c r="K5" s="78"/>
      <c r="L5" s="73"/>
      <c r="M5" s="73"/>
      <c r="N5" s="73"/>
      <c r="O5" s="79"/>
      <c r="P5" s="80"/>
      <c r="Q5" s="80"/>
      <c r="R5" s="9"/>
      <c r="S5" s="73"/>
      <c r="T5" s="73"/>
      <c r="U5" s="73"/>
      <c r="V5" s="71">
        <f>SUM($D$5:$D5)/(COUNTA($D$5:$D5)-COUNTA($E$5:$E5))</f>
        <v>5</v>
      </c>
      <c r="W5" s="90">
        <f>COUNTA(A5:A34)</f>
        <v>18</v>
      </c>
      <c r="X5" s="90">
        <f>COUNTA(D5:D34)</f>
        <v>16</v>
      </c>
      <c r="Y5" s="90">
        <f>COUNTA(E5:E34)</f>
        <v>2</v>
      </c>
      <c r="Z5" s="97">
        <f>IF(X5=0,"-",SUM(D5:D34))</f>
        <v>132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29(0)</v>
      </c>
      <c r="AB5" s="260"/>
      <c r="AC5" s="258">
        <f>IF($X5-$Y5,$Z5/($X5-$Y5),"-")</f>
        <v>9.4285714285714288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6" t="s">
        <v>120</v>
      </c>
      <c r="B6" s="55"/>
      <c r="C6" s="105"/>
      <c r="D6" s="74">
        <v>17</v>
      </c>
      <c r="E6" s="75"/>
      <c r="F6" s="73"/>
      <c r="G6" s="76"/>
      <c r="H6" s="73"/>
      <c r="I6" s="73"/>
      <c r="J6" s="9"/>
      <c r="K6" s="78">
        <v>3</v>
      </c>
      <c r="L6" s="73">
        <v>0</v>
      </c>
      <c r="M6" s="73">
        <v>17</v>
      </c>
      <c r="N6" s="73">
        <v>0</v>
      </c>
      <c r="O6" s="79"/>
      <c r="P6" s="80"/>
      <c r="Q6" s="80"/>
      <c r="R6" s="9"/>
      <c r="S6" s="73"/>
      <c r="T6" s="73"/>
      <c r="U6" s="73"/>
      <c r="V6" s="72">
        <f>SUM($D$5:$D6)/(COUNTA($D$5:$D6)-COUNTA($E$5:$E6))</f>
        <v>11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6" t="s">
        <v>122</v>
      </c>
      <c r="B7" s="55"/>
      <c r="C7" s="105"/>
      <c r="D7" s="74">
        <v>1</v>
      </c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>
        <f>SUM($D$5:$D7)/(COUNTA($D$5:$D7)-COUNTA($E$5:$E7))</f>
        <v>7.666666666666667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6" t="s">
        <v>128</v>
      </c>
      <c r="B8" s="55"/>
      <c r="C8" s="105"/>
      <c r="D8" s="74">
        <v>3</v>
      </c>
      <c r="E8" s="75"/>
      <c r="F8" s="73"/>
      <c r="G8" s="76"/>
      <c r="H8" s="73"/>
      <c r="I8" s="73"/>
      <c r="J8" s="9"/>
      <c r="K8" s="78">
        <v>2</v>
      </c>
      <c r="L8" s="73">
        <v>0</v>
      </c>
      <c r="M8" s="73">
        <v>10</v>
      </c>
      <c r="N8" s="78">
        <v>1</v>
      </c>
      <c r="O8" s="81"/>
      <c r="P8" s="82"/>
      <c r="Q8" s="82"/>
      <c r="R8" s="9"/>
      <c r="S8" s="73"/>
      <c r="T8" s="73"/>
      <c r="U8" s="73"/>
      <c r="V8" s="72">
        <f>SUM($D$5:$D8)/(COUNTA($D$5:$D8)-COUNTA($E$5:$E8))</f>
        <v>6.5</v>
      </c>
      <c r="W8" s="123" t="s">
        <v>16</v>
      </c>
      <c r="X8" s="123" t="s">
        <v>15</v>
      </c>
      <c r="Y8" s="123" t="s">
        <v>14</v>
      </c>
      <c r="Z8" s="123" t="s">
        <v>13</v>
      </c>
      <c r="AA8" s="242" t="s">
        <v>12</v>
      </c>
      <c r="AB8" s="242"/>
      <c r="AC8" s="242" t="s">
        <v>11</v>
      </c>
      <c r="AD8" s="242"/>
      <c r="AE8" s="123" t="s">
        <v>10</v>
      </c>
      <c r="AF8" s="123" t="s">
        <v>72</v>
      </c>
      <c r="AG8" s="123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130" t="s">
        <v>147</v>
      </c>
      <c r="B9" s="59"/>
      <c r="C9" s="106"/>
      <c r="D9" s="77">
        <v>0</v>
      </c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>
        <f>SUM($D$5:$D9)/(COUNTA($D$5:$D9)-COUNTA($E$5:$E9))</f>
        <v>5.2</v>
      </c>
      <c r="W9" s="99">
        <f t="array" ref="W9">IF(SUM(K5:K34)=0,"-",SUM(INT(K5:K34))+INT(ROUND(SUM(K5:K34-INT(K5:K34)),1)/0.6)+MOD(ROUND(SUM(K5:K34-INT(K5:K34)),1),0.6))</f>
        <v>47</v>
      </c>
      <c r="X9" s="100">
        <f>IF($W$9="-","-",SUM(L5:L34))</f>
        <v>0</v>
      </c>
      <c r="Y9" s="100">
        <f>IF($W$9="-","-",SUM(M5:M34))</f>
        <v>275</v>
      </c>
      <c r="Z9" s="97">
        <f>IF($W$9="-","-",SUM(N5:N34))</f>
        <v>15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2/16(3)</v>
      </c>
      <c r="AB9" s="257"/>
      <c r="AC9" s="258">
        <f>IF($Z$9="-","-",IF($Z$9=0,"-",$Y$9/$Z$9))</f>
        <v>18.333333333333332</v>
      </c>
      <c r="AD9" s="259"/>
      <c r="AE9" s="101">
        <f>IF(ISERROR(ROUND((INT(W9)*6+((W9-INT(W9))*10))/Z9,2)),"-",ROUND((INT(W9)*6+((W9-INT(W9))*10))/Z9,2))</f>
        <v>18.8</v>
      </c>
      <c r="AF9" s="98">
        <f>IF(ISERROR(ROUND(Y9/(INT(W9)*6+((W9-INT(W9))*10))*6,2)),"-",ROUND(Y9/(INT(W9)*6+((W9-INT(W9))*10))*6,2))</f>
        <v>5.85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160" t="s">
        <v>141</v>
      </c>
      <c r="B10" s="55"/>
      <c r="C10" s="105"/>
      <c r="D10" s="77">
        <v>4</v>
      </c>
      <c r="E10" s="75"/>
      <c r="F10" s="73"/>
      <c r="G10" s="76"/>
      <c r="H10" s="73"/>
      <c r="I10" s="73"/>
      <c r="J10" s="9"/>
      <c r="K10" s="78">
        <v>5</v>
      </c>
      <c r="L10" s="73">
        <v>0</v>
      </c>
      <c r="M10" s="73">
        <v>33</v>
      </c>
      <c r="N10" s="73">
        <v>2</v>
      </c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5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160" t="s">
        <v>149</v>
      </c>
      <c r="B11" s="55"/>
      <c r="C11" s="105"/>
      <c r="D11" s="77">
        <v>10</v>
      </c>
      <c r="E11" s="75"/>
      <c r="F11" s="73"/>
      <c r="G11" s="73"/>
      <c r="H11" s="73"/>
      <c r="I11" s="73"/>
      <c r="J11" s="9"/>
      <c r="K11" s="78">
        <v>5</v>
      </c>
      <c r="L11" s="73">
        <v>0</v>
      </c>
      <c r="M11" s="73">
        <v>18</v>
      </c>
      <c r="N11" s="73">
        <v>1</v>
      </c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5.7142857142857144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129" t="s">
        <v>155</v>
      </c>
      <c r="B12" s="55"/>
      <c r="C12" s="105"/>
      <c r="D12" s="77">
        <v>7</v>
      </c>
      <c r="E12" s="75"/>
      <c r="F12" s="73"/>
      <c r="G12" s="76"/>
      <c r="H12" s="73"/>
      <c r="I12" s="73"/>
      <c r="J12" s="9"/>
      <c r="K12" s="78">
        <v>4</v>
      </c>
      <c r="L12" s="73">
        <v>0</v>
      </c>
      <c r="M12" s="73">
        <v>26</v>
      </c>
      <c r="N12" s="73">
        <v>2</v>
      </c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5.875</v>
      </c>
      <c r="W12" s="123" t="s">
        <v>8</v>
      </c>
      <c r="X12" s="123" t="s">
        <v>7</v>
      </c>
      <c r="Y12" s="123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129" t="s">
        <v>161</v>
      </c>
      <c r="B13" s="55"/>
      <c r="C13" s="105"/>
      <c r="D13" s="77">
        <v>1</v>
      </c>
      <c r="E13" s="75"/>
      <c r="F13" s="73"/>
      <c r="G13" s="76"/>
      <c r="H13" s="73"/>
      <c r="I13" s="73"/>
      <c r="J13" s="9"/>
      <c r="K13" s="78">
        <v>5</v>
      </c>
      <c r="L13" s="73">
        <v>0</v>
      </c>
      <c r="M13" s="73">
        <v>33</v>
      </c>
      <c r="N13" s="73">
        <v>2</v>
      </c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5.333333333333333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6" t="s">
        <v>165</v>
      </c>
      <c r="B14" s="59"/>
      <c r="C14" s="106"/>
      <c r="D14" s="74"/>
      <c r="E14" s="75"/>
      <c r="F14" s="73"/>
      <c r="G14" s="73"/>
      <c r="H14" s="73"/>
      <c r="I14" s="73"/>
      <c r="J14" s="9"/>
      <c r="K14" s="78">
        <v>3</v>
      </c>
      <c r="L14" s="73">
        <v>0</v>
      </c>
      <c r="M14" s="73">
        <v>16</v>
      </c>
      <c r="N14" s="73">
        <v>2</v>
      </c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5.333333333333333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160" t="s">
        <v>171</v>
      </c>
      <c r="B15" s="59"/>
      <c r="C15" s="106"/>
      <c r="D15" s="77">
        <v>18</v>
      </c>
      <c r="E15" s="75"/>
      <c r="F15" s="73"/>
      <c r="G15" s="76"/>
      <c r="H15" s="73"/>
      <c r="I15" s="73"/>
      <c r="J15" s="9"/>
      <c r="K15" s="78">
        <v>5</v>
      </c>
      <c r="L15" s="73">
        <v>0</v>
      </c>
      <c r="M15" s="73">
        <v>37</v>
      </c>
      <c r="N15" s="73">
        <v>1</v>
      </c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6.6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 t="s">
        <v>175</v>
      </c>
      <c r="B16" s="59"/>
      <c r="C16" s="106"/>
      <c r="D16" s="77">
        <v>8</v>
      </c>
      <c r="E16" s="75"/>
      <c r="F16" s="73"/>
      <c r="G16" s="76"/>
      <c r="H16" s="73"/>
      <c r="I16" s="73"/>
      <c r="J16" s="9"/>
      <c r="K16" s="78">
        <v>4</v>
      </c>
      <c r="L16" s="73">
        <v>0</v>
      </c>
      <c r="M16" s="73">
        <v>28</v>
      </c>
      <c r="N16" s="73">
        <v>2</v>
      </c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6.7272727272727275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 t="s">
        <v>177</v>
      </c>
      <c r="B17" s="59"/>
      <c r="C17" s="106"/>
      <c r="D17" s="77">
        <v>6</v>
      </c>
      <c r="E17" s="75" t="s">
        <v>60</v>
      </c>
      <c r="F17" s="73"/>
      <c r="G17" s="76"/>
      <c r="H17" s="73"/>
      <c r="I17" s="73"/>
      <c r="J17" s="9"/>
      <c r="K17" s="78">
        <v>1</v>
      </c>
      <c r="L17" s="73">
        <v>0</v>
      </c>
      <c r="M17" s="73">
        <v>13</v>
      </c>
      <c r="N17" s="73">
        <v>0</v>
      </c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7.2727272727272725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160" t="s">
        <v>184</v>
      </c>
      <c r="B18" s="59"/>
      <c r="C18" s="106"/>
      <c r="D18" s="77">
        <v>29</v>
      </c>
      <c r="E18" s="75"/>
      <c r="F18" s="73"/>
      <c r="G18" s="76"/>
      <c r="H18" s="73"/>
      <c r="I18" s="73"/>
      <c r="J18" s="9"/>
      <c r="K18" s="78">
        <v>5</v>
      </c>
      <c r="L18" s="73">
        <v>0</v>
      </c>
      <c r="M18" s="73">
        <v>26</v>
      </c>
      <c r="N18" s="73">
        <v>0</v>
      </c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9.0833333333333339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160" t="s">
        <v>186</v>
      </c>
      <c r="B19" s="59"/>
      <c r="C19" s="106"/>
      <c r="D19" s="77">
        <v>5</v>
      </c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8.7692307692307701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130" t="s">
        <v>191</v>
      </c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8.7692307692307701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160" t="s">
        <v>197</v>
      </c>
      <c r="B21" s="55"/>
      <c r="C21" s="105"/>
      <c r="D21" s="74">
        <v>7</v>
      </c>
      <c r="E21" s="75" t="s">
        <v>60</v>
      </c>
      <c r="F21" s="73"/>
      <c r="G21" s="76"/>
      <c r="H21" s="73"/>
      <c r="I21" s="73"/>
      <c r="J21" s="9"/>
      <c r="K21" s="78">
        <v>5</v>
      </c>
      <c r="L21" s="73">
        <v>0</v>
      </c>
      <c r="M21" s="73">
        <v>18</v>
      </c>
      <c r="N21" s="73">
        <v>2</v>
      </c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9.3076923076923084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 t="s">
        <v>198</v>
      </c>
      <c r="B22" s="55"/>
      <c r="C22" s="105"/>
      <c r="D22" s="74">
        <v>11</v>
      </c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9.4285714285714288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9.4285714285714288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9.4285714285714288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9.4285714285714288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9.4285714285714288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9.4285714285714288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9.4285714285714288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9.4285714285714288</v>
      </c>
      <c r="W29" s="121" t="s">
        <v>30</v>
      </c>
      <c r="X29" s="122"/>
      <c r="Y29" s="227">
        <v>20</v>
      </c>
      <c r="Z29" s="230"/>
      <c r="AA29" s="231">
        <f>IF(ISERROR(SUMIF(D5:D34,"&gt;="&amp;Y29)/SUMPRODUCT(--(D5:D34&gt;=Y29),--(E5:E34&lt;&gt;"*"))),"-",SUMIF(D5:D34,"&gt;="&amp;Y29)/SUMPRODUCT(--(D5:D34&gt;=Y29),--(E5:E34&lt;&gt;"*")))</f>
        <v>29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9.4285714285714288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9.4285714285714288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9.4285714285714288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9.4285714285714288</v>
      </c>
      <c r="W33" s="225" t="s">
        <v>66</v>
      </c>
      <c r="X33" s="226"/>
      <c r="Y33" s="226"/>
      <c r="Z33" s="227"/>
      <c r="AA33" s="88">
        <f>SUMPRODUCT((D5:D34=0)*(D5:D34&lt;&gt;"")*(E5:E34&lt;&gt;"*"))</f>
        <v>1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9.4285714285714288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46" priority="1" operator="greaterThan">
      <formula>0</formula>
    </cfRule>
  </conditionalFormatting>
  <dataValidations count="1">
    <dataValidation type="list" allowBlank="1" showInputMessage="1" showErrorMessage="1" sqref="G5:G34" xr:uid="{804C8AE4-A0CC-EC40-95B6-5CB866CA522D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9C014-E4B7-A845-9CF1-E8F8CE28E389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110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24" t="s">
        <v>21</v>
      </c>
      <c r="E4" s="124" t="s">
        <v>60</v>
      </c>
      <c r="F4" s="124" t="s">
        <v>59</v>
      </c>
      <c r="G4" s="124" t="s">
        <v>74</v>
      </c>
      <c r="H4" s="124">
        <v>4</v>
      </c>
      <c r="I4" s="124">
        <v>6</v>
      </c>
      <c r="J4" s="13"/>
      <c r="K4" s="69" t="s">
        <v>16</v>
      </c>
      <c r="L4" s="124" t="s">
        <v>15</v>
      </c>
      <c r="M4" s="124" t="s">
        <v>14</v>
      </c>
      <c r="N4" s="124" t="s">
        <v>13</v>
      </c>
      <c r="O4" s="70"/>
      <c r="P4" s="60" t="s">
        <v>58</v>
      </c>
      <c r="Q4" s="60" t="s">
        <v>57</v>
      </c>
      <c r="R4" s="13"/>
      <c r="S4" s="124" t="s">
        <v>8</v>
      </c>
      <c r="T4" s="124" t="s">
        <v>7</v>
      </c>
      <c r="U4" s="124" t="s">
        <v>6</v>
      </c>
      <c r="W4" s="123" t="s">
        <v>15</v>
      </c>
      <c r="X4" s="123" t="s">
        <v>23</v>
      </c>
      <c r="Y4" s="123" t="s">
        <v>22</v>
      </c>
      <c r="Z4" s="123" t="s">
        <v>21</v>
      </c>
      <c r="AA4" s="242" t="s">
        <v>20</v>
      </c>
      <c r="AB4" s="242"/>
      <c r="AC4" s="242" t="s">
        <v>11</v>
      </c>
      <c r="AD4" s="242"/>
      <c r="AE4" s="123" t="s">
        <v>10</v>
      </c>
      <c r="AF4" s="123">
        <v>4</v>
      </c>
      <c r="AG4" s="123">
        <v>6</v>
      </c>
      <c r="AH4" s="123" t="s">
        <v>19</v>
      </c>
      <c r="AI4" s="123" t="s">
        <v>18</v>
      </c>
      <c r="AK4" s="123" t="s">
        <v>56</v>
      </c>
      <c r="AL4" s="123" t="s">
        <v>23</v>
      </c>
      <c r="AM4" s="92" t="s">
        <v>11</v>
      </c>
    </row>
    <row r="5" spans="1:39" ht="17" customHeight="1">
      <c r="A5" s="129" t="s">
        <v>117</v>
      </c>
      <c r="B5" s="55"/>
      <c r="C5" s="105"/>
      <c r="D5" s="74">
        <v>0</v>
      </c>
      <c r="E5" s="75"/>
      <c r="F5" s="73"/>
      <c r="G5" s="76"/>
      <c r="H5" s="73"/>
      <c r="I5" s="73"/>
      <c r="J5" s="9"/>
      <c r="K5" s="78"/>
      <c r="L5" s="73"/>
      <c r="M5" s="73"/>
      <c r="N5" s="73"/>
      <c r="O5" s="79"/>
      <c r="P5" s="80"/>
      <c r="Q5" s="80"/>
      <c r="R5" s="9"/>
      <c r="S5" s="73"/>
      <c r="T5" s="73"/>
      <c r="U5" s="73"/>
      <c r="V5" s="71">
        <f>SUM($D$5:$D5)/(COUNTA($D$5:$D5)-COUNTA($E$5:$E5))</f>
        <v>0</v>
      </c>
      <c r="W5" s="90">
        <f>COUNTA(A5:A34)</f>
        <v>12</v>
      </c>
      <c r="X5" s="90">
        <f>COUNTA(D5:D34)</f>
        <v>7</v>
      </c>
      <c r="Y5" s="90">
        <f>COUNTA(E5:E34)</f>
        <v>2</v>
      </c>
      <c r="Z5" s="97">
        <f>IF(X5=0,"-",SUM(D5:D34))</f>
        <v>53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21*(0)</v>
      </c>
      <c r="AB5" s="260"/>
      <c r="AC5" s="258">
        <f>IF($X5-$Y5,$Z5/($X5-$Y5),"-")</f>
        <v>10.6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129" t="s">
        <v>134</v>
      </c>
      <c r="B6" s="55"/>
      <c r="C6" s="105"/>
      <c r="D6" s="74"/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>
        <f>SUM($D$5:$D6)/(COUNTA($D$5:$D6)-COUNTA($E$5:$E6))</f>
        <v>0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160" t="s">
        <v>141</v>
      </c>
      <c r="B7" s="55"/>
      <c r="C7" s="105"/>
      <c r="D7" s="74">
        <v>17</v>
      </c>
      <c r="E7" s="75" t="s">
        <v>60</v>
      </c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>
        <f>SUM($D$5:$D7)/(COUNTA($D$5:$D7)-COUNTA($E$5:$E7))</f>
        <v>17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160" t="s">
        <v>149</v>
      </c>
      <c r="B8" s="55"/>
      <c r="C8" s="105"/>
      <c r="D8" s="74">
        <v>1</v>
      </c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>
        <f>SUM($D$5:$D8)/(COUNTA($D$5:$D8)-COUNTA($E$5:$E8))</f>
        <v>9</v>
      </c>
      <c r="W8" s="123" t="s">
        <v>16</v>
      </c>
      <c r="X8" s="123" t="s">
        <v>15</v>
      </c>
      <c r="Y8" s="123" t="s">
        <v>14</v>
      </c>
      <c r="Z8" s="123" t="s">
        <v>13</v>
      </c>
      <c r="AA8" s="242" t="s">
        <v>12</v>
      </c>
      <c r="AB8" s="242"/>
      <c r="AC8" s="242" t="s">
        <v>11</v>
      </c>
      <c r="AD8" s="242"/>
      <c r="AE8" s="123" t="s">
        <v>10</v>
      </c>
      <c r="AF8" s="123" t="s">
        <v>72</v>
      </c>
      <c r="AG8" s="123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129" t="s">
        <v>155</v>
      </c>
      <c r="B9" s="59"/>
      <c r="C9" s="106"/>
      <c r="D9" s="77"/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>
        <f>SUM($D$5:$D9)/(COUNTA($D$5:$D9)-COUNTA($E$5:$E9))</f>
        <v>9</v>
      </c>
      <c r="W9" s="99" t="str">
        <f t="array" ref="W9">IF(SUM(K5:K34)=0,"-",SUM(INT(K5:K34))+INT(ROUND(SUM(K5:K34-INT(K5:K34)),1)/0.6)+MOD(ROUND(SUM(K5:K34-INT(K5:K34)),1),0.6))</f>
        <v>-</v>
      </c>
      <c r="X9" s="100" t="str">
        <f>IF($W$9="-","-",SUM(L5:L34))</f>
        <v>-</v>
      </c>
      <c r="Y9" s="100" t="str">
        <f>IF($W$9="-","-",SUM(M5:M34))</f>
        <v>-</v>
      </c>
      <c r="Z9" s="97" t="str">
        <f>IF($W$9="-","-",SUM(N5:N34))</f>
        <v>-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57"/>
      <c r="AC9" s="258" t="str">
        <f>IF($Z$9="-","-",IF($Z$9=0,"-",$Y$9/$Z$9))</f>
        <v>-</v>
      </c>
      <c r="AD9" s="259"/>
      <c r="AE9" s="101" t="str">
        <f>IF(ISERROR(ROUND((INT(W9)*6+((W9-INT(W9))*10))/Z9,2)),"-",ROUND((INT(W9)*6+((W9-INT(W9))*10))/Z9,2))</f>
        <v>-</v>
      </c>
      <c r="AF9" s="98" t="str">
        <f>IF(ISERROR(ROUND(Y9/(INT(W9)*6+((W9-INT(W9))*10))*6,2)),"-",ROUND(Y9/(INT(W9)*6+((W9-INT(W9))*10))*6,2))</f>
        <v>-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160" t="s">
        <v>158</v>
      </c>
      <c r="B10" s="55"/>
      <c r="C10" s="105"/>
      <c r="D10" s="77">
        <v>0</v>
      </c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6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160" t="s">
        <v>171</v>
      </c>
      <c r="B11" s="55"/>
      <c r="C11" s="105"/>
      <c r="D11" s="77"/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6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160" t="s">
        <v>182</v>
      </c>
      <c r="B12" s="55"/>
      <c r="C12" s="105"/>
      <c r="D12" s="77">
        <v>14</v>
      </c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8</v>
      </c>
      <c r="W12" s="123" t="s">
        <v>8</v>
      </c>
      <c r="X12" s="123" t="s">
        <v>7</v>
      </c>
      <c r="Y12" s="123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160" t="s">
        <v>184</v>
      </c>
      <c r="B13" s="55"/>
      <c r="C13" s="105"/>
      <c r="D13" s="77">
        <v>0</v>
      </c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6.4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6" t="s">
        <v>195</v>
      </c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6.4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160" t="s">
        <v>197</v>
      </c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6.4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 t="s">
        <v>201</v>
      </c>
      <c r="B16" s="59"/>
      <c r="C16" s="106"/>
      <c r="D16" s="77">
        <v>21</v>
      </c>
      <c r="E16" s="75" t="s">
        <v>60</v>
      </c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10.6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10.6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10.6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10.6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10.6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10.6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10.6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10.6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10.6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10.6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10.6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10.6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10.6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10.6</v>
      </c>
      <c r="W29" s="121" t="s">
        <v>30</v>
      </c>
      <c r="X29" s="122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10.6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10.6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10.6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10.6</v>
      </c>
      <c r="W33" s="225" t="s">
        <v>66</v>
      </c>
      <c r="X33" s="226"/>
      <c r="Y33" s="226"/>
      <c r="Z33" s="227"/>
      <c r="AA33" s="88">
        <f>SUMPRODUCT((D5:D34=0)*(D5:D34&lt;&gt;"")*(E5:E34&lt;&gt;"*"))</f>
        <v>3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10.6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45" priority="1" operator="greaterThan">
      <formula>0</formula>
    </cfRule>
  </conditionalFormatting>
  <dataValidations count="1">
    <dataValidation type="list" allowBlank="1" showInputMessage="1" showErrorMessage="1" sqref="G5:G34" xr:uid="{60EAE0A6-027B-3F4B-9AB1-902D6EF7E648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5058D-CA32-5343-89A9-BC5ECF839CE2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123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38" t="s">
        <v>21</v>
      </c>
      <c r="E4" s="138" t="s">
        <v>60</v>
      </c>
      <c r="F4" s="138" t="s">
        <v>59</v>
      </c>
      <c r="G4" s="138" t="s">
        <v>74</v>
      </c>
      <c r="H4" s="138">
        <v>4</v>
      </c>
      <c r="I4" s="138">
        <v>6</v>
      </c>
      <c r="J4" s="13"/>
      <c r="K4" s="69" t="s">
        <v>16</v>
      </c>
      <c r="L4" s="138" t="s">
        <v>15</v>
      </c>
      <c r="M4" s="138" t="s">
        <v>14</v>
      </c>
      <c r="N4" s="138" t="s">
        <v>13</v>
      </c>
      <c r="O4" s="70"/>
      <c r="P4" s="60" t="s">
        <v>58</v>
      </c>
      <c r="Q4" s="60" t="s">
        <v>57</v>
      </c>
      <c r="R4" s="13"/>
      <c r="S4" s="138" t="s">
        <v>8</v>
      </c>
      <c r="T4" s="138" t="s">
        <v>7</v>
      </c>
      <c r="U4" s="138" t="s">
        <v>6</v>
      </c>
      <c r="W4" s="137" t="s">
        <v>15</v>
      </c>
      <c r="X4" s="137" t="s">
        <v>23</v>
      </c>
      <c r="Y4" s="137" t="s">
        <v>22</v>
      </c>
      <c r="Z4" s="137" t="s">
        <v>21</v>
      </c>
      <c r="AA4" s="242" t="s">
        <v>20</v>
      </c>
      <c r="AB4" s="242"/>
      <c r="AC4" s="242" t="s">
        <v>11</v>
      </c>
      <c r="AD4" s="242"/>
      <c r="AE4" s="137" t="s">
        <v>10</v>
      </c>
      <c r="AF4" s="137">
        <v>4</v>
      </c>
      <c r="AG4" s="137">
        <v>6</v>
      </c>
      <c r="AH4" s="137" t="s">
        <v>19</v>
      </c>
      <c r="AI4" s="137" t="s">
        <v>18</v>
      </c>
      <c r="AK4" s="137" t="s">
        <v>56</v>
      </c>
      <c r="AL4" s="137" t="s">
        <v>23</v>
      </c>
      <c r="AM4" s="92" t="s">
        <v>11</v>
      </c>
    </row>
    <row r="5" spans="1:39" ht="17" customHeight="1">
      <c r="A5" s="66" t="s">
        <v>122</v>
      </c>
      <c r="B5" s="55"/>
      <c r="C5" s="105"/>
      <c r="D5" s="74">
        <v>8</v>
      </c>
      <c r="E5" s="75"/>
      <c r="F5" s="73"/>
      <c r="G5" s="76"/>
      <c r="H5" s="73"/>
      <c r="I5" s="73"/>
      <c r="J5" s="9"/>
      <c r="K5" s="78">
        <v>2</v>
      </c>
      <c r="L5" s="73">
        <v>0</v>
      </c>
      <c r="M5" s="73">
        <v>11</v>
      </c>
      <c r="N5" s="73">
        <v>3</v>
      </c>
      <c r="O5" s="79"/>
      <c r="P5" s="80"/>
      <c r="Q5" s="80"/>
      <c r="R5" s="9"/>
      <c r="S5" s="73"/>
      <c r="T5" s="73"/>
      <c r="U5" s="73"/>
      <c r="V5" s="71">
        <f>SUM($D$5:$D5)/(COUNTA($D$5:$D5)-COUNTA($E$5:$E5))</f>
        <v>8</v>
      </c>
      <c r="W5" s="90">
        <f>COUNTA(A5:A34)</f>
        <v>2</v>
      </c>
      <c r="X5" s="90">
        <f>COUNTA(D5:D34)</f>
        <v>2</v>
      </c>
      <c r="Y5" s="90">
        <f>COUNTA(E5:E34)</f>
        <v>0</v>
      </c>
      <c r="Z5" s="97">
        <f>IF(X5=0,"-",SUM(D5:D34))</f>
        <v>9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8(0)</v>
      </c>
      <c r="AB5" s="260"/>
      <c r="AC5" s="258">
        <f>IF($X5-$Y5,$Z5/($X5-$Y5),"-")</f>
        <v>4.5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6" t="s">
        <v>128</v>
      </c>
      <c r="B6" s="55"/>
      <c r="C6" s="105"/>
      <c r="D6" s="74">
        <v>1</v>
      </c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>
        <f>SUM($D$5:$D6)/(COUNTA($D$5:$D6)-COUNTA($E$5:$E6))</f>
        <v>4.5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6"/>
      <c r="B7" s="55"/>
      <c r="C7" s="105"/>
      <c r="D7" s="74"/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>
        <f>SUM($D$5:$D7)/(COUNTA($D$5:$D7)-COUNTA($E$5:$E7))</f>
        <v>4.5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7"/>
      <c r="B8" s="55"/>
      <c r="C8" s="105"/>
      <c r="D8" s="74"/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>
        <f>SUM($D$5:$D8)/(COUNTA($D$5:$D8)-COUNTA($E$5:$E8))</f>
        <v>4.5</v>
      </c>
      <c r="W8" s="137" t="s">
        <v>16</v>
      </c>
      <c r="X8" s="137" t="s">
        <v>15</v>
      </c>
      <c r="Y8" s="137" t="s">
        <v>14</v>
      </c>
      <c r="Z8" s="137" t="s">
        <v>13</v>
      </c>
      <c r="AA8" s="242" t="s">
        <v>12</v>
      </c>
      <c r="AB8" s="242"/>
      <c r="AC8" s="242" t="s">
        <v>11</v>
      </c>
      <c r="AD8" s="242"/>
      <c r="AE8" s="137" t="s">
        <v>10</v>
      </c>
      <c r="AF8" s="137" t="s">
        <v>72</v>
      </c>
      <c r="AG8" s="137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7"/>
      <c r="B9" s="59"/>
      <c r="C9" s="106"/>
      <c r="D9" s="77"/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>
        <f>SUM($D$5:$D9)/(COUNTA($D$5:$D9)-COUNTA($E$5:$E9))</f>
        <v>4.5</v>
      </c>
      <c r="W9" s="99">
        <f t="array" ref="W9">IF(SUM(K5:K34)=0,"-",SUM(INT(K5:K34))+INT(ROUND(SUM(K5:K34-INT(K5:K34)),1)/0.6)+MOD(ROUND(SUM(K5:K34-INT(K5:K34)),1),0.6))</f>
        <v>2</v>
      </c>
      <c r="X9" s="100">
        <f>IF($W$9="-","-",SUM(L5:L34))</f>
        <v>0</v>
      </c>
      <c r="Y9" s="100">
        <f>IF($W$9="-","-",SUM(M5:M34))</f>
        <v>11</v>
      </c>
      <c r="Z9" s="97">
        <f>IF($W$9="-","-",SUM(N5:N34))</f>
        <v>3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3/11(2)</v>
      </c>
      <c r="AB9" s="257"/>
      <c r="AC9" s="258">
        <f>IF($Z$9="-","-",IF($Z$9=0,"-",$Y$9/$Z$9))</f>
        <v>3.6666666666666665</v>
      </c>
      <c r="AD9" s="259"/>
      <c r="AE9" s="101">
        <f>IF(ISERROR(ROUND((INT(W9)*6+((W9-INT(W9))*10))/Z9,2)),"-",ROUND((INT(W9)*6+((W9-INT(W9))*10))/Z9,2))</f>
        <v>4</v>
      </c>
      <c r="AF9" s="98">
        <f>IF(ISERROR(ROUND(Y9/(INT(W9)*6+((W9-INT(W9))*10))*6,2)),"-",ROUND(Y9/(INT(W9)*6+((W9-INT(W9))*10))*6,2))</f>
        <v>5.5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6"/>
      <c r="B10" s="55"/>
      <c r="C10" s="105"/>
      <c r="D10" s="77"/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4.5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6"/>
      <c r="B11" s="55"/>
      <c r="C11" s="105"/>
      <c r="D11" s="77"/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4.5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6"/>
      <c r="B12" s="55"/>
      <c r="C12" s="105"/>
      <c r="D12" s="77"/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4.5</v>
      </c>
      <c r="W12" s="137" t="s">
        <v>8</v>
      </c>
      <c r="X12" s="137" t="s">
        <v>7</v>
      </c>
      <c r="Y12" s="137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/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4.5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4.5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4.5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4.5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4.5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4.5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4.5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4.5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4.5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4.5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4.5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4.5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4.5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4.5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4.5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4.5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4.5</v>
      </c>
      <c r="W29" s="135" t="s">
        <v>30</v>
      </c>
      <c r="X29" s="136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4.5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4.5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4.5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4.5</v>
      </c>
      <c r="W33" s="225" t="s">
        <v>66</v>
      </c>
      <c r="X33" s="226"/>
      <c r="Y33" s="226"/>
      <c r="Z33" s="227"/>
      <c r="AA33" s="88">
        <f>SUMPRODUCT((D5:D34=0)*(D5:D34&lt;&gt;"")*(E5:E34&lt;&gt;"*"))</f>
        <v>0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4.5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44" priority="1" operator="greaterThan">
      <formula>0</formula>
    </cfRule>
  </conditionalFormatting>
  <dataValidations count="1">
    <dataValidation type="list" allowBlank="1" showInputMessage="1" showErrorMessage="1" sqref="G5:G34" xr:uid="{8CCA8042-F762-3D41-B365-B1C2D8F5D5B8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8D7A2-D813-E249-99D1-26DB29B5F425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102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24" t="s">
        <v>21</v>
      </c>
      <c r="E4" s="124" t="s">
        <v>60</v>
      </c>
      <c r="F4" s="124" t="s">
        <v>59</v>
      </c>
      <c r="G4" s="124" t="s">
        <v>74</v>
      </c>
      <c r="H4" s="124">
        <v>4</v>
      </c>
      <c r="I4" s="124">
        <v>6</v>
      </c>
      <c r="J4" s="13"/>
      <c r="K4" s="69" t="s">
        <v>16</v>
      </c>
      <c r="L4" s="124" t="s">
        <v>15</v>
      </c>
      <c r="M4" s="124" t="s">
        <v>14</v>
      </c>
      <c r="N4" s="124" t="s">
        <v>13</v>
      </c>
      <c r="O4" s="70"/>
      <c r="P4" s="60" t="s">
        <v>58</v>
      </c>
      <c r="Q4" s="60" t="s">
        <v>57</v>
      </c>
      <c r="R4" s="13"/>
      <c r="S4" s="124" t="s">
        <v>8</v>
      </c>
      <c r="T4" s="124" t="s">
        <v>7</v>
      </c>
      <c r="U4" s="124" t="s">
        <v>6</v>
      </c>
      <c r="W4" s="123" t="s">
        <v>15</v>
      </c>
      <c r="X4" s="123" t="s">
        <v>23</v>
      </c>
      <c r="Y4" s="123" t="s">
        <v>22</v>
      </c>
      <c r="Z4" s="123" t="s">
        <v>21</v>
      </c>
      <c r="AA4" s="242" t="s">
        <v>20</v>
      </c>
      <c r="AB4" s="242"/>
      <c r="AC4" s="242" t="s">
        <v>11</v>
      </c>
      <c r="AD4" s="242"/>
      <c r="AE4" s="123" t="s">
        <v>10</v>
      </c>
      <c r="AF4" s="123">
        <v>4</v>
      </c>
      <c r="AG4" s="123">
        <v>6</v>
      </c>
      <c r="AH4" s="123" t="s">
        <v>19</v>
      </c>
      <c r="AI4" s="123" t="s">
        <v>18</v>
      </c>
      <c r="AK4" s="123" t="s">
        <v>56</v>
      </c>
      <c r="AL4" s="123" t="s">
        <v>23</v>
      </c>
      <c r="AM4" s="92" t="s">
        <v>11</v>
      </c>
    </row>
    <row r="5" spans="1:39" ht="17" customHeight="1">
      <c r="A5" s="130" t="s">
        <v>118</v>
      </c>
      <c r="B5" s="55"/>
      <c r="C5" s="105"/>
      <c r="D5" s="74">
        <v>0</v>
      </c>
      <c r="E5" s="75"/>
      <c r="F5" s="73"/>
      <c r="G5" s="76"/>
      <c r="H5" s="73"/>
      <c r="I5" s="73"/>
      <c r="J5" s="9"/>
      <c r="K5" s="78"/>
      <c r="L5" s="73"/>
      <c r="M5" s="73"/>
      <c r="N5" s="73"/>
      <c r="O5" s="79"/>
      <c r="P5" s="80"/>
      <c r="Q5" s="80"/>
      <c r="R5" s="9"/>
      <c r="S5" s="73"/>
      <c r="T5" s="73"/>
      <c r="U5" s="73"/>
      <c r="V5" s="71">
        <f>SUM($D$5:$D5)/(COUNTA($D$5:$D5)-COUNTA($E$5:$E5))</f>
        <v>0</v>
      </c>
      <c r="W5" s="90">
        <f>COUNTA(A5:A34)</f>
        <v>16</v>
      </c>
      <c r="X5" s="90">
        <f>COUNTA(D5:D34)</f>
        <v>16</v>
      </c>
      <c r="Y5" s="90">
        <f>COUNTA(E5:E34)</f>
        <v>3</v>
      </c>
      <c r="Z5" s="97">
        <f>IF(X5=0,"-",SUM(D5:D34))</f>
        <v>282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58(0)</v>
      </c>
      <c r="AB5" s="260"/>
      <c r="AC5" s="258">
        <f>IF($X5-$Y5,$Z5/($X5-$Y5),"-")</f>
        <v>21.692307692307693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2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130" t="s">
        <v>125</v>
      </c>
      <c r="B6" s="55"/>
      <c r="C6" s="105"/>
      <c r="D6" s="74">
        <v>24</v>
      </c>
      <c r="E6" s="75" t="s">
        <v>60</v>
      </c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>
        <f>SUM($D$5:$D6)/(COUNTA($D$5:$D6)-COUNTA($E$5:$E6))</f>
        <v>24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130" t="s">
        <v>129</v>
      </c>
      <c r="B7" s="55"/>
      <c r="C7" s="105"/>
      <c r="D7" s="74">
        <v>9</v>
      </c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>
        <f>SUM($D$5:$D7)/(COUNTA($D$5:$D7)-COUNTA($E$5:$E7))</f>
        <v>16.5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8" t="s">
        <v>135</v>
      </c>
      <c r="B8" s="55"/>
      <c r="C8" s="105"/>
      <c r="D8" s="74">
        <v>2</v>
      </c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>
        <f>SUM($D$5:$D8)/(COUNTA($D$5:$D8)-COUNTA($E$5:$E8))</f>
        <v>11.666666666666666</v>
      </c>
      <c r="W8" s="123" t="s">
        <v>16</v>
      </c>
      <c r="X8" s="123" t="s">
        <v>15</v>
      </c>
      <c r="Y8" s="123" t="s">
        <v>14</v>
      </c>
      <c r="Z8" s="123" t="s">
        <v>13</v>
      </c>
      <c r="AA8" s="242" t="s">
        <v>12</v>
      </c>
      <c r="AB8" s="242"/>
      <c r="AC8" s="242" t="s">
        <v>11</v>
      </c>
      <c r="AD8" s="242"/>
      <c r="AE8" s="123" t="s">
        <v>10</v>
      </c>
      <c r="AF8" s="123" t="s">
        <v>72</v>
      </c>
      <c r="AG8" s="123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8" t="s">
        <v>136</v>
      </c>
      <c r="B9" s="59"/>
      <c r="C9" s="106"/>
      <c r="D9" s="77">
        <v>36</v>
      </c>
      <c r="E9" s="75" t="s">
        <v>60</v>
      </c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>
        <f>SUM($D$5:$D9)/(COUNTA($D$5:$D9)-COUNTA($E$5:$E9))</f>
        <v>23.666666666666668</v>
      </c>
      <c r="W9" s="99" t="str">
        <f t="array" ref="W9">IF(SUM(K5:K34)=0,"-",SUM(INT(K5:K34))+INT(ROUND(SUM(K5:K34-INT(K5:K34)),1)/0.6)+MOD(ROUND(SUM(K5:K34-INT(K5:K34)),1),0.6))</f>
        <v>-</v>
      </c>
      <c r="X9" s="100" t="str">
        <f>IF($W$9="-","-",SUM(L5:L34))</f>
        <v>-</v>
      </c>
      <c r="Y9" s="100" t="str">
        <f>IF($W$9="-","-",SUM(M5:M34))</f>
        <v>-</v>
      </c>
      <c r="Z9" s="97" t="str">
        <f>IF($W$9="-","-",SUM(N5:N34))</f>
        <v>-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57"/>
      <c r="AC9" s="258" t="str">
        <f>IF($Z$9="-","-",IF($Z$9=0,"-",$Y$9/$Z$9))</f>
        <v>-</v>
      </c>
      <c r="AD9" s="259"/>
      <c r="AE9" s="101" t="str">
        <f>IF(ISERROR(ROUND((INT(W9)*6+((W9-INT(W9))*10))/Z9,2)),"-",ROUND((INT(W9)*6+((W9-INT(W9))*10))/Z9,2))</f>
        <v>-</v>
      </c>
      <c r="AF9" s="98" t="str">
        <f>IF(ISERROR(ROUND(Y9/(INT(W9)*6+((W9-INT(W9))*10))*6,2)),"-",ROUND(Y9/(INT(W9)*6+((W9-INT(W9))*10))*6,2))</f>
        <v>-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8" t="s">
        <v>150</v>
      </c>
      <c r="B10" s="55"/>
      <c r="C10" s="105"/>
      <c r="D10" s="77">
        <v>17</v>
      </c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22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8" t="s">
        <v>156</v>
      </c>
      <c r="B11" s="55"/>
      <c r="C11" s="105"/>
      <c r="D11" s="77">
        <v>7</v>
      </c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19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8" t="s">
        <v>166</v>
      </c>
      <c r="B12" s="55"/>
      <c r="C12" s="105"/>
      <c r="D12" s="77">
        <v>0</v>
      </c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15.833333333333334</v>
      </c>
      <c r="W12" s="123" t="s">
        <v>8</v>
      </c>
      <c r="X12" s="123" t="s">
        <v>7</v>
      </c>
      <c r="Y12" s="123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8" t="s">
        <v>167</v>
      </c>
      <c r="B13" s="55"/>
      <c r="C13" s="105"/>
      <c r="D13" s="77">
        <v>1</v>
      </c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13.714285714285714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8" t="s">
        <v>172</v>
      </c>
      <c r="B14" s="59"/>
      <c r="C14" s="106"/>
      <c r="D14" s="74">
        <v>3</v>
      </c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12.375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8" t="s">
        <v>179</v>
      </c>
      <c r="B15" s="59"/>
      <c r="C15" s="106"/>
      <c r="D15" s="77">
        <v>30</v>
      </c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14.333333333333334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8" t="s">
        <v>183</v>
      </c>
      <c r="B16" s="59"/>
      <c r="C16" s="106"/>
      <c r="D16" s="77">
        <v>58</v>
      </c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18.7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8" t="s">
        <v>185</v>
      </c>
      <c r="B17" s="59"/>
      <c r="C17" s="106"/>
      <c r="D17" s="77">
        <v>52</v>
      </c>
      <c r="E17" s="75" t="s">
        <v>60</v>
      </c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23.9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8" t="s">
        <v>193</v>
      </c>
      <c r="B18" s="59"/>
      <c r="C18" s="106"/>
      <c r="D18" s="77">
        <v>0</v>
      </c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21.727272727272727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8" t="s">
        <v>194</v>
      </c>
      <c r="B19" s="59"/>
      <c r="C19" s="106"/>
      <c r="D19" s="77">
        <v>5</v>
      </c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20.333333333333332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8" t="s">
        <v>200</v>
      </c>
      <c r="B20" s="55"/>
      <c r="C20" s="105"/>
      <c r="D20" s="74">
        <v>38</v>
      </c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21.692307692307693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21.692307692307693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21.692307692307693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21.692307692307693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21.692307692307693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21.692307692307693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21.692307692307693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21.692307692307693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21.692307692307693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21.692307692307693</v>
      </c>
      <c r="W29" s="121" t="s">
        <v>30</v>
      </c>
      <c r="X29" s="122"/>
      <c r="Y29" s="227">
        <v>20</v>
      </c>
      <c r="Z29" s="230"/>
      <c r="AA29" s="231">
        <f>IF(ISERROR(SUMIF(D5:D34,"&gt;="&amp;Y29)/SUMPRODUCT(--(D5:D34&gt;=Y29),--(E5:E34&lt;&gt;"*"))),"-",SUMIF(D5:D34,"&gt;="&amp;Y29)/SUMPRODUCT(--(D5:D34&gt;=Y29),--(E5:E34&lt;&gt;"*")))</f>
        <v>79.333333333333329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21.692307692307693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21.692307692307693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21.692307692307693</v>
      </c>
      <c r="W32" s="225" t="s">
        <v>27</v>
      </c>
      <c r="X32" s="226"/>
      <c r="Y32" s="226"/>
      <c r="Z32" s="227"/>
      <c r="AA32" s="228">
        <f>IF(SUM($AH5:$AI5),$AI5/SUM($AH5:$AI5),"-")</f>
        <v>0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21.692307692307693</v>
      </c>
      <c r="W33" s="225" t="s">
        <v>66</v>
      </c>
      <c r="X33" s="226"/>
      <c r="Y33" s="226"/>
      <c r="Z33" s="227"/>
      <c r="AA33" s="88">
        <f>SUMPRODUCT((D5:D34=0)*(D5:D34&lt;&gt;"")*(E5:E34&lt;&gt;"*"))</f>
        <v>3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21.692307692307693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43" priority="1" operator="greaterThan">
      <formula>0</formula>
    </cfRule>
  </conditionalFormatting>
  <dataValidations count="1">
    <dataValidation type="list" allowBlank="1" showInputMessage="1" showErrorMessage="1" sqref="G5:G34" xr:uid="{54A97BD4-EEB2-8949-8D89-9F5F76EF2428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A384A-A4A8-AF43-8DEB-A9F16F759101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152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70" t="s">
        <v>21</v>
      </c>
      <c r="E4" s="170" t="s">
        <v>60</v>
      </c>
      <c r="F4" s="170" t="s">
        <v>59</v>
      </c>
      <c r="G4" s="170" t="s">
        <v>74</v>
      </c>
      <c r="H4" s="170">
        <v>4</v>
      </c>
      <c r="I4" s="170">
        <v>6</v>
      </c>
      <c r="J4" s="13"/>
      <c r="K4" s="69" t="s">
        <v>16</v>
      </c>
      <c r="L4" s="170" t="s">
        <v>15</v>
      </c>
      <c r="M4" s="170" t="s">
        <v>14</v>
      </c>
      <c r="N4" s="170" t="s">
        <v>13</v>
      </c>
      <c r="O4" s="70"/>
      <c r="P4" s="60" t="s">
        <v>58</v>
      </c>
      <c r="Q4" s="60" t="s">
        <v>57</v>
      </c>
      <c r="R4" s="13"/>
      <c r="S4" s="170" t="s">
        <v>8</v>
      </c>
      <c r="T4" s="170" t="s">
        <v>7</v>
      </c>
      <c r="U4" s="170" t="s">
        <v>6</v>
      </c>
      <c r="W4" s="169" t="s">
        <v>15</v>
      </c>
      <c r="X4" s="169" t="s">
        <v>23</v>
      </c>
      <c r="Y4" s="169" t="s">
        <v>22</v>
      </c>
      <c r="Z4" s="169" t="s">
        <v>21</v>
      </c>
      <c r="AA4" s="242" t="s">
        <v>20</v>
      </c>
      <c r="AB4" s="242"/>
      <c r="AC4" s="242" t="s">
        <v>11</v>
      </c>
      <c r="AD4" s="242"/>
      <c r="AE4" s="169" t="s">
        <v>10</v>
      </c>
      <c r="AF4" s="169">
        <v>4</v>
      </c>
      <c r="AG4" s="169">
        <v>6</v>
      </c>
      <c r="AH4" s="169" t="s">
        <v>19</v>
      </c>
      <c r="AI4" s="169" t="s">
        <v>18</v>
      </c>
      <c r="AK4" s="169" t="s">
        <v>56</v>
      </c>
      <c r="AL4" s="169" t="s">
        <v>23</v>
      </c>
      <c r="AM4" s="92" t="s">
        <v>11</v>
      </c>
    </row>
    <row r="5" spans="1:39" ht="17" customHeight="1">
      <c r="A5" s="130" t="s">
        <v>153</v>
      </c>
      <c r="B5" s="55"/>
      <c r="C5" s="105"/>
      <c r="D5" s="74"/>
      <c r="E5" s="75"/>
      <c r="F5" s="73"/>
      <c r="G5" s="76"/>
      <c r="H5" s="73"/>
      <c r="I5" s="73"/>
      <c r="J5" s="9"/>
      <c r="K5" s="78"/>
      <c r="L5" s="73"/>
      <c r="M5" s="73"/>
      <c r="N5" s="73"/>
      <c r="O5" s="79"/>
      <c r="P5" s="80"/>
      <c r="Q5" s="80"/>
      <c r="R5" s="9"/>
      <c r="S5" s="73"/>
      <c r="T5" s="73"/>
      <c r="U5" s="73"/>
      <c r="V5" s="71" t="e">
        <f>SUM($D$5:$D5)/(COUNTA($D$5:$D5)-COUNTA($E$5:$E5))</f>
        <v>#DIV/0!</v>
      </c>
      <c r="W5" s="90">
        <f>COUNTA(A5:A34)</f>
        <v>4</v>
      </c>
      <c r="X5" s="90">
        <f>COUNTA(D5:D34)</f>
        <v>3</v>
      </c>
      <c r="Y5" s="90">
        <f>COUNTA(E5:E34)</f>
        <v>0</v>
      </c>
      <c r="Z5" s="97">
        <f>IF(X5=0,"-",SUM(D5:D34))</f>
        <v>61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47(0)</v>
      </c>
      <c r="AB5" s="260"/>
      <c r="AC5" s="258">
        <f>IF($X5-$Y5,$Z5/($X5-$Y5),"-")</f>
        <v>20.333333333333332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8" t="s">
        <v>167</v>
      </c>
      <c r="B6" s="55"/>
      <c r="C6" s="105"/>
      <c r="D6" s="74">
        <v>14</v>
      </c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>
        <f>SUM($D$5:$D6)/(COUNTA($D$5:$D6)-COUNTA($E$5:$E6))</f>
        <v>14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130" t="s">
        <v>187</v>
      </c>
      <c r="B7" s="55"/>
      <c r="C7" s="105"/>
      <c r="D7" s="74">
        <v>0</v>
      </c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>
        <f>SUM($D$5:$D7)/(COUNTA($D$5:$D7)-COUNTA($E$5:$E7))</f>
        <v>7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130" t="s">
        <v>189</v>
      </c>
      <c r="B8" s="55"/>
      <c r="C8" s="105"/>
      <c r="D8" s="74">
        <v>47</v>
      </c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>
        <f>SUM($D$5:$D8)/(COUNTA($D$5:$D8)-COUNTA($E$5:$E8))</f>
        <v>20.333333333333332</v>
      </c>
      <c r="W8" s="169" t="s">
        <v>16</v>
      </c>
      <c r="X8" s="169" t="s">
        <v>15</v>
      </c>
      <c r="Y8" s="169" t="s">
        <v>14</v>
      </c>
      <c r="Z8" s="169" t="s">
        <v>13</v>
      </c>
      <c r="AA8" s="242" t="s">
        <v>12</v>
      </c>
      <c r="AB8" s="242"/>
      <c r="AC8" s="242" t="s">
        <v>11</v>
      </c>
      <c r="AD8" s="242"/>
      <c r="AE8" s="169" t="s">
        <v>10</v>
      </c>
      <c r="AF8" s="169" t="s">
        <v>72</v>
      </c>
      <c r="AG8" s="169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8"/>
      <c r="B9" s="59"/>
      <c r="C9" s="106"/>
      <c r="D9" s="77"/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>
        <f>SUM($D$5:$D9)/(COUNTA($D$5:$D9)-COUNTA($E$5:$E9))</f>
        <v>20.333333333333332</v>
      </c>
      <c r="W9" s="99" t="str">
        <f t="array" ref="W9">IF(SUM(K5:K34)=0,"-",SUM(INT(K5:K34))+INT(ROUND(SUM(K5:K34-INT(K5:K34)),1)/0.6)+MOD(ROUND(SUM(K5:K34-INT(K5:K34)),1),0.6))</f>
        <v>-</v>
      </c>
      <c r="X9" s="100" t="str">
        <f>IF($W$9="-","-",SUM(L5:L34))</f>
        <v>-</v>
      </c>
      <c r="Y9" s="100" t="str">
        <f>IF($W$9="-","-",SUM(M5:M34))</f>
        <v>-</v>
      </c>
      <c r="Z9" s="97" t="str">
        <f>IF($W$9="-","-",SUM(N5:N34))</f>
        <v>-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57"/>
      <c r="AC9" s="258" t="str">
        <f>IF($Z$9="-","-",IF($Z$9=0,"-",$Y$9/$Z$9))</f>
        <v>-</v>
      </c>
      <c r="AD9" s="259"/>
      <c r="AE9" s="101" t="str">
        <f>IF(ISERROR(ROUND((INT(W9)*6+((W9-INT(W9))*10))/Z9,2)),"-",ROUND((INT(W9)*6+((W9-INT(W9))*10))/Z9,2))</f>
        <v>-</v>
      </c>
      <c r="AF9" s="98" t="str">
        <f>IF(ISERROR(ROUND(Y9/(INT(W9)*6+((W9-INT(W9))*10))*6,2)),"-",ROUND(Y9/(INT(W9)*6+((W9-INT(W9))*10))*6,2))</f>
        <v>-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8"/>
      <c r="B10" s="55"/>
      <c r="C10" s="105"/>
      <c r="D10" s="77"/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20.333333333333332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6"/>
      <c r="B11" s="55"/>
      <c r="C11" s="105"/>
      <c r="D11" s="77"/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20.333333333333332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6"/>
      <c r="B12" s="55"/>
      <c r="C12" s="105"/>
      <c r="D12" s="77"/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20.333333333333332</v>
      </c>
      <c r="W12" s="169" t="s">
        <v>8</v>
      </c>
      <c r="X12" s="169" t="s">
        <v>7</v>
      </c>
      <c r="Y12" s="169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/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20.333333333333332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20.333333333333332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20.333333333333332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20.333333333333332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20.333333333333332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20.333333333333332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20.333333333333332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20.333333333333332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20.333333333333332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20.333333333333332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20.333333333333332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20.333333333333332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20.333333333333332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20.333333333333332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20.333333333333332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20.333333333333332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20.333333333333332</v>
      </c>
      <c r="W29" s="171" t="s">
        <v>30</v>
      </c>
      <c r="X29" s="172"/>
      <c r="Y29" s="227">
        <v>20</v>
      </c>
      <c r="Z29" s="230"/>
      <c r="AA29" s="231">
        <f>IF(ISERROR(SUMIF(D5:D34,"&gt;="&amp;Y29)/SUMPRODUCT(--(D5:D34&gt;=Y29),--(E5:E34&lt;&gt;"*"))),"-",SUMIF(D5:D34,"&gt;="&amp;Y29)/SUMPRODUCT(--(D5:D34&gt;=Y29),--(E5:E34&lt;&gt;"*")))</f>
        <v>47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20.333333333333332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20.333333333333332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20.333333333333332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20.333333333333332</v>
      </c>
      <c r="W33" s="225" t="s">
        <v>66</v>
      </c>
      <c r="X33" s="226"/>
      <c r="Y33" s="226"/>
      <c r="Z33" s="227"/>
      <c r="AA33" s="88">
        <f>SUMPRODUCT((D5:D34=0)*(D5:D34&lt;&gt;"")*(E5:E34&lt;&gt;"*"))</f>
        <v>1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20.333333333333332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42" priority="1" operator="greaterThan">
      <formula>0</formula>
    </cfRule>
  </conditionalFormatting>
  <dataValidations count="1">
    <dataValidation type="list" allowBlank="1" showInputMessage="1" showErrorMessage="1" sqref="G5:G34" xr:uid="{D2A2A24A-7D31-4A49-8993-F1FE1A6B5BB1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95493-2135-824B-968F-CD4D967445F9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92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20" t="s">
        <v>21</v>
      </c>
      <c r="E4" s="120" t="s">
        <v>60</v>
      </c>
      <c r="F4" s="120" t="s">
        <v>59</v>
      </c>
      <c r="G4" s="120" t="s">
        <v>74</v>
      </c>
      <c r="H4" s="120">
        <v>4</v>
      </c>
      <c r="I4" s="120">
        <v>6</v>
      </c>
      <c r="J4" s="13"/>
      <c r="K4" s="69" t="s">
        <v>16</v>
      </c>
      <c r="L4" s="120" t="s">
        <v>15</v>
      </c>
      <c r="M4" s="120" t="s">
        <v>14</v>
      </c>
      <c r="N4" s="120" t="s">
        <v>13</v>
      </c>
      <c r="O4" s="70"/>
      <c r="P4" s="60" t="s">
        <v>58</v>
      </c>
      <c r="Q4" s="60" t="s">
        <v>57</v>
      </c>
      <c r="R4" s="13"/>
      <c r="S4" s="120" t="s">
        <v>8</v>
      </c>
      <c r="T4" s="120" t="s">
        <v>7</v>
      </c>
      <c r="U4" s="120" t="s">
        <v>6</v>
      </c>
      <c r="W4" s="119" t="s">
        <v>15</v>
      </c>
      <c r="X4" s="119" t="s">
        <v>23</v>
      </c>
      <c r="Y4" s="119" t="s">
        <v>22</v>
      </c>
      <c r="Z4" s="119" t="s">
        <v>21</v>
      </c>
      <c r="AA4" s="242" t="s">
        <v>20</v>
      </c>
      <c r="AB4" s="242"/>
      <c r="AC4" s="242" t="s">
        <v>11</v>
      </c>
      <c r="AD4" s="242"/>
      <c r="AE4" s="119" t="s">
        <v>10</v>
      </c>
      <c r="AF4" s="119">
        <v>4</v>
      </c>
      <c r="AG4" s="119">
        <v>6</v>
      </c>
      <c r="AH4" s="119" t="s">
        <v>19</v>
      </c>
      <c r="AI4" s="119" t="s">
        <v>18</v>
      </c>
      <c r="AK4" s="119" t="s">
        <v>56</v>
      </c>
      <c r="AL4" s="119" t="s">
        <v>23</v>
      </c>
      <c r="AM4" s="92" t="s">
        <v>11</v>
      </c>
    </row>
    <row r="5" spans="1:39" ht="17" customHeight="1">
      <c r="A5" s="68" t="s">
        <v>94</v>
      </c>
      <c r="B5" s="55"/>
      <c r="C5" s="105"/>
      <c r="D5" s="74">
        <v>3</v>
      </c>
      <c r="E5" s="75"/>
      <c r="F5" s="73"/>
      <c r="G5" s="76"/>
      <c r="H5" s="73"/>
      <c r="I5" s="73"/>
      <c r="J5" s="9"/>
      <c r="K5" s="78"/>
      <c r="L5" s="73"/>
      <c r="M5" s="73"/>
      <c r="N5" s="73"/>
      <c r="O5" s="79"/>
      <c r="P5" s="80"/>
      <c r="Q5" s="80"/>
      <c r="R5" s="9"/>
      <c r="S5" s="73"/>
      <c r="T5" s="73"/>
      <c r="U5" s="73"/>
      <c r="V5" s="71">
        <f>SUM($D$5:$D5)/(COUNTA($D$5:$D5)-COUNTA($E$5:$E5))</f>
        <v>3</v>
      </c>
      <c r="W5" s="90">
        <f>COUNTA(A5:A34)</f>
        <v>15</v>
      </c>
      <c r="X5" s="90">
        <f>COUNTA(D5:D34)</f>
        <v>12</v>
      </c>
      <c r="Y5" s="90">
        <f>COUNTA(E5:E34)</f>
        <v>2</v>
      </c>
      <c r="Z5" s="97">
        <f>IF(X5=0,"-",SUM(D5:D34))</f>
        <v>265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74*(0)</v>
      </c>
      <c r="AB5" s="260"/>
      <c r="AC5" s="258">
        <f>IF($X5-$Y5,$Z5/($X5-$Y5),"-")</f>
        <v>26.5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2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8" t="s">
        <v>95</v>
      </c>
      <c r="B6" s="55"/>
      <c r="C6" s="105"/>
      <c r="D6" s="74">
        <v>0</v>
      </c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>
        <f>SUM($D$5:$D6)/(COUNTA($D$5:$D6)-COUNTA($E$5:$E6))</f>
        <v>1.5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8" t="s">
        <v>119</v>
      </c>
      <c r="B7" s="55"/>
      <c r="C7" s="105"/>
      <c r="D7" s="74">
        <v>5</v>
      </c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>
        <f>SUM($D$5:$D7)/(COUNTA($D$5:$D7)-COUNTA($E$5:$E7))</f>
        <v>2.6666666666666665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8" t="s">
        <v>124</v>
      </c>
      <c r="B8" s="55"/>
      <c r="C8" s="105"/>
      <c r="D8" s="74"/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>
        <f>SUM($D$5:$D8)/(COUNTA($D$5:$D8)-COUNTA($E$5:$E8))</f>
        <v>2.6666666666666665</v>
      </c>
      <c r="W8" s="119" t="s">
        <v>16</v>
      </c>
      <c r="X8" s="119" t="s">
        <v>15</v>
      </c>
      <c r="Y8" s="119" t="s">
        <v>14</v>
      </c>
      <c r="Z8" s="119" t="s">
        <v>13</v>
      </c>
      <c r="AA8" s="242" t="s">
        <v>12</v>
      </c>
      <c r="AB8" s="242"/>
      <c r="AC8" s="242" t="s">
        <v>11</v>
      </c>
      <c r="AD8" s="242"/>
      <c r="AE8" s="119" t="s">
        <v>10</v>
      </c>
      <c r="AF8" s="119" t="s">
        <v>72</v>
      </c>
      <c r="AG8" s="119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8" t="s">
        <v>127</v>
      </c>
      <c r="B9" s="59"/>
      <c r="C9" s="106"/>
      <c r="D9" s="77">
        <v>15</v>
      </c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>
        <f>SUM($D$5:$D9)/(COUNTA($D$5:$D9)-COUNTA($E$5:$E9))</f>
        <v>5.75</v>
      </c>
      <c r="W9" s="99" t="str">
        <f t="array" ref="W9">IF(SUM(K5:K34)=0,"-",SUM(INT(K5:K34))+INT(ROUND(SUM(K5:K34-INT(K5:K34)),1)/0.6)+MOD(ROUND(SUM(K5:K34-INT(K5:K34)),1),0.6))</f>
        <v>-</v>
      </c>
      <c r="X9" s="100" t="str">
        <f>IF($W$9="-","-",SUM(L5:L34))</f>
        <v>-</v>
      </c>
      <c r="Y9" s="100" t="str">
        <f>IF($W$9="-","-",SUM(M5:M34))</f>
        <v>-</v>
      </c>
      <c r="Z9" s="97" t="str">
        <f>IF($W$9="-","-",SUM(N5:N34))</f>
        <v>-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57"/>
      <c r="AC9" s="258" t="str">
        <f>IF($Z$9="-","-",IF($Z$9=0,"-",$Y$9/$Z$9))</f>
        <v>-</v>
      </c>
      <c r="AD9" s="259"/>
      <c r="AE9" s="101" t="str">
        <f>IF(ISERROR(ROUND((INT(W9)*6+((W9-INT(W9))*10))/Z9,2)),"-",ROUND((INT(W9)*6+((W9-INT(W9))*10))/Z9,2))</f>
        <v>-</v>
      </c>
      <c r="AF9" s="98" t="str">
        <f>IF(ISERROR(ROUND(Y9/(INT(W9)*6+((W9-INT(W9))*10))*6,2)),"-",ROUND(Y9/(INT(W9)*6+((W9-INT(W9))*10))*6,2))</f>
        <v>-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8" t="s">
        <v>135</v>
      </c>
      <c r="B10" s="55"/>
      <c r="C10" s="105"/>
      <c r="D10" s="77">
        <v>9</v>
      </c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6.4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155" t="s">
        <v>136</v>
      </c>
      <c r="B11" s="55"/>
      <c r="C11" s="105"/>
      <c r="D11" s="77"/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6.4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130" t="s">
        <v>153</v>
      </c>
      <c r="B12" s="55"/>
      <c r="C12" s="105"/>
      <c r="D12" s="77"/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6.4</v>
      </c>
      <c r="W12" s="119" t="s">
        <v>8</v>
      </c>
      <c r="X12" s="119" t="s">
        <v>7</v>
      </c>
      <c r="Y12" s="119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130" t="s">
        <v>162</v>
      </c>
      <c r="B13" s="55"/>
      <c r="C13" s="105"/>
      <c r="D13" s="77">
        <v>2</v>
      </c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5.666666666666667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181" t="s">
        <v>164</v>
      </c>
      <c r="B14" s="59"/>
      <c r="C14" s="106"/>
      <c r="D14" s="74">
        <v>27</v>
      </c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8.7142857142857135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130" t="s">
        <v>174</v>
      </c>
      <c r="B15" s="59"/>
      <c r="C15" s="106"/>
      <c r="D15" s="77">
        <v>72</v>
      </c>
      <c r="E15" s="75" t="s">
        <v>60</v>
      </c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19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130" t="s">
        <v>187</v>
      </c>
      <c r="B16" s="59"/>
      <c r="C16" s="106"/>
      <c r="D16" s="77">
        <v>74</v>
      </c>
      <c r="E16" s="75" t="s">
        <v>60</v>
      </c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29.571428571428573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130" t="s">
        <v>189</v>
      </c>
      <c r="B17" s="59"/>
      <c r="C17" s="106"/>
      <c r="D17" s="77">
        <v>15</v>
      </c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27.75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8" t="s">
        <v>194</v>
      </c>
      <c r="B18" s="59"/>
      <c r="C18" s="106"/>
      <c r="D18" s="77">
        <v>24</v>
      </c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27.333333333333332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8" t="s">
        <v>199</v>
      </c>
      <c r="B19" s="59"/>
      <c r="C19" s="106"/>
      <c r="D19" s="77">
        <v>19</v>
      </c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26.5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26.5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26.5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26.5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26.5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26.5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26.5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26.5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26.5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26.5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26.5</v>
      </c>
      <c r="W29" s="117" t="s">
        <v>30</v>
      </c>
      <c r="X29" s="118"/>
      <c r="Y29" s="227">
        <v>20</v>
      </c>
      <c r="Z29" s="230"/>
      <c r="AA29" s="231">
        <f>IF(ISERROR(SUMIF(D5:D34,"&gt;="&amp;Y29)/SUMPRODUCT(--(D5:D34&gt;=Y29),--(E5:E34&lt;&gt;"*"))),"-",SUMIF(D5:D34,"&gt;="&amp;Y29)/SUMPRODUCT(--(D5:D34&gt;=Y29),--(E5:E34&lt;&gt;"*")))</f>
        <v>98.5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26.5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26.5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26.5</v>
      </c>
      <c r="W32" s="225" t="s">
        <v>27</v>
      </c>
      <c r="X32" s="226"/>
      <c r="Y32" s="226"/>
      <c r="Z32" s="227"/>
      <c r="AA32" s="228">
        <f>IF(SUM($AH5:$AI5),$AI5/SUM($AH5:$AI5),"-")</f>
        <v>0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26.5</v>
      </c>
      <c r="W33" s="225" t="s">
        <v>66</v>
      </c>
      <c r="X33" s="226"/>
      <c r="Y33" s="226"/>
      <c r="Z33" s="227"/>
      <c r="AA33" s="88">
        <f>SUMPRODUCT((D5:D34=0)*(D5:D34&lt;&gt;"")*(E5:E34&lt;&gt;"*"))</f>
        <v>1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26.5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41" priority="1" operator="greaterThan">
      <formula>0</formula>
    </cfRule>
  </conditionalFormatting>
  <dataValidations disablePrompts="1" count="1">
    <dataValidation type="list" allowBlank="1" showInputMessage="1" showErrorMessage="1" sqref="G5:G34" xr:uid="{B01DED3E-7BF3-3F48-813D-F7CA61D28A5F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0CB96-C9E2-D24D-ADEF-011CFF8FC14E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142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59" t="s">
        <v>21</v>
      </c>
      <c r="E4" s="159" t="s">
        <v>60</v>
      </c>
      <c r="F4" s="159" t="s">
        <v>59</v>
      </c>
      <c r="G4" s="159" t="s">
        <v>74</v>
      </c>
      <c r="H4" s="159">
        <v>4</v>
      </c>
      <c r="I4" s="159">
        <v>6</v>
      </c>
      <c r="J4" s="13"/>
      <c r="K4" s="69" t="s">
        <v>16</v>
      </c>
      <c r="L4" s="159" t="s">
        <v>15</v>
      </c>
      <c r="M4" s="159" t="s">
        <v>14</v>
      </c>
      <c r="N4" s="159" t="s">
        <v>13</v>
      </c>
      <c r="O4" s="70"/>
      <c r="P4" s="60" t="s">
        <v>58</v>
      </c>
      <c r="Q4" s="60" t="s">
        <v>57</v>
      </c>
      <c r="R4" s="13"/>
      <c r="S4" s="159" t="s">
        <v>8</v>
      </c>
      <c r="T4" s="159" t="s">
        <v>7</v>
      </c>
      <c r="U4" s="159" t="s">
        <v>6</v>
      </c>
      <c r="W4" s="158" t="s">
        <v>15</v>
      </c>
      <c r="X4" s="158" t="s">
        <v>23</v>
      </c>
      <c r="Y4" s="158" t="s">
        <v>22</v>
      </c>
      <c r="Z4" s="158" t="s">
        <v>21</v>
      </c>
      <c r="AA4" s="242" t="s">
        <v>20</v>
      </c>
      <c r="AB4" s="242"/>
      <c r="AC4" s="242" t="s">
        <v>11</v>
      </c>
      <c r="AD4" s="242"/>
      <c r="AE4" s="158" t="s">
        <v>10</v>
      </c>
      <c r="AF4" s="158">
        <v>4</v>
      </c>
      <c r="AG4" s="158">
        <v>6</v>
      </c>
      <c r="AH4" s="158" t="s">
        <v>19</v>
      </c>
      <c r="AI4" s="158" t="s">
        <v>18</v>
      </c>
      <c r="AK4" s="158" t="s">
        <v>56</v>
      </c>
      <c r="AL4" s="158" t="s">
        <v>23</v>
      </c>
      <c r="AM4" s="92" t="s">
        <v>11</v>
      </c>
    </row>
    <row r="5" spans="1:39" ht="17" customHeight="1">
      <c r="A5" s="160" t="s">
        <v>141</v>
      </c>
      <c r="B5" s="55"/>
      <c r="C5" s="105"/>
      <c r="D5" s="74">
        <v>0</v>
      </c>
      <c r="E5" s="75"/>
      <c r="F5" s="73"/>
      <c r="G5" s="76"/>
      <c r="H5" s="73"/>
      <c r="I5" s="73"/>
      <c r="J5" s="9"/>
      <c r="K5" s="78">
        <v>2</v>
      </c>
      <c r="L5" s="73">
        <v>0</v>
      </c>
      <c r="M5" s="73">
        <v>10</v>
      </c>
      <c r="N5" s="73">
        <v>0</v>
      </c>
      <c r="O5" s="79"/>
      <c r="P5" s="80"/>
      <c r="Q5" s="80"/>
      <c r="R5" s="9"/>
      <c r="S5" s="73"/>
      <c r="T5" s="73"/>
      <c r="U5" s="73"/>
      <c r="V5" s="71">
        <f>SUM($D$5:$D5)/(COUNTA($D$5:$D5)-COUNTA($E$5:$E5))</f>
        <v>0</v>
      </c>
      <c r="W5" s="90">
        <f>COUNTA(A5:A34)</f>
        <v>2</v>
      </c>
      <c r="X5" s="90">
        <f>COUNTA(D5:D34)</f>
        <v>2</v>
      </c>
      <c r="Y5" s="90">
        <f>COUNTA(E5:E34)</f>
        <v>0</v>
      </c>
      <c r="Z5" s="97">
        <f>IF(X5=0,"-",SUM(D5:D34))</f>
        <v>0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0(0)</v>
      </c>
      <c r="AB5" s="260"/>
      <c r="AC5" s="258">
        <f>IF($X5-$Y5,$Z5/($X5-$Y5),"-")</f>
        <v>0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6" t="s">
        <v>165</v>
      </c>
      <c r="B6" s="55"/>
      <c r="C6" s="105"/>
      <c r="D6" s="74">
        <v>0</v>
      </c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>
        <f>SUM($D$5:$D6)/(COUNTA($D$5:$D6)-COUNTA($E$5:$E6))</f>
        <v>0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130"/>
      <c r="B7" s="55"/>
      <c r="C7" s="105"/>
      <c r="D7" s="74"/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>
        <f>SUM($D$5:$D7)/(COUNTA($D$5:$D7)-COUNTA($E$5:$E7))</f>
        <v>0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155"/>
      <c r="B8" s="55"/>
      <c r="C8" s="105"/>
      <c r="D8" s="74"/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>
        <f>SUM($D$5:$D8)/(COUNTA($D$5:$D8)-COUNTA($E$5:$E8))</f>
        <v>0</v>
      </c>
      <c r="W8" s="158" t="s">
        <v>16</v>
      </c>
      <c r="X8" s="158" t="s">
        <v>15</v>
      </c>
      <c r="Y8" s="158" t="s">
        <v>14</v>
      </c>
      <c r="Z8" s="158" t="s">
        <v>13</v>
      </c>
      <c r="AA8" s="242" t="s">
        <v>12</v>
      </c>
      <c r="AB8" s="242"/>
      <c r="AC8" s="242" t="s">
        <v>11</v>
      </c>
      <c r="AD8" s="242"/>
      <c r="AE8" s="158" t="s">
        <v>10</v>
      </c>
      <c r="AF8" s="158" t="s">
        <v>72</v>
      </c>
      <c r="AG8" s="158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130"/>
      <c r="B9" s="59"/>
      <c r="C9" s="106"/>
      <c r="D9" s="77"/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>
        <f>SUM($D$5:$D9)/(COUNTA($D$5:$D9)-COUNTA($E$5:$E9))</f>
        <v>0</v>
      </c>
      <c r="W9" s="99">
        <f t="array" ref="W9">IF(SUM(K5:K34)=0,"-",SUM(INT(K5:K34))+INT(ROUND(SUM(K5:K34-INT(K5:K34)),1)/0.6)+MOD(ROUND(SUM(K5:K34-INT(K5:K34)),1),0.6))</f>
        <v>2</v>
      </c>
      <c r="X9" s="100">
        <f>IF($W$9="-","-",SUM(L5:L34))</f>
        <v>0</v>
      </c>
      <c r="Y9" s="100">
        <f>IF($W$9="-","-",SUM(M5:M34))</f>
        <v>10</v>
      </c>
      <c r="Z9" s="97">
        <f>IF($W$9="-","-",SUM(N5:N34))</f>
        <v>0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0/10(2)</v>
      </c>
      <c r="AB9" s="257"/>
      <c r="AC9" s="258" t="str">
        <f>IF($Z$9="-","-",IF($Z$9=0,"-",$Y$9/$Z$9))</f>
        <v>-</v>
      </c>
      <c r="AD9" s="259"/>
      <c r="AE9" s="101" t="str">
        <f>IF(ISERROR(ROUND((INT(W9)*6+((W9-INT(W9))*10))/Z9,2)),"-",ROUND((INT(W9)*6+((W9-INT(W9))*10))/Z9,2))</f>
        <v>-</v>
      </c>
      <c r="AF9" s="98">
        <f>IF(ISERROR(ROUND(Y9/(INT(W9)*6+((W9-INT(W9))*10))*6,2)),"-",ROUND(Y9/(INT(W9)*6+((W9-INT(W9))*10))*6,2))</f>
        <v>5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6"/>
      <c r="B10" s="55"/>
      <c r="C10" s="105"/>
      <c r="D10" s="77"/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0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6"/>
      <c r="B11" s="55"/>
      <c r="C11" s="105"/>
      <c r="D11" s="77"/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0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6"/>
      <c r="B12" s="55"/>
      <c r="C12" s="105"/>
      <c r="D12" s="77"/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0</v>
      </c>
      <c r="W12" s="158" t="s">
        <v>8</v>
      </c>
      <c r="X12" s="158" t="s">
        <v>7</v>
      </c>
      <c r="Y12" s="158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/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0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0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0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0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0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0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0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0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0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0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0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0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0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0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0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0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0</v>
      </c>
      <c r="W29" s="156" t="s">
        <v>30</v>
      </c>
      <c r="X29" s="157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0</v>
      </c>
      <c r="W30" s="225" t="s">
        <v>29</v>
      </c>
      <c r="X30" s="226"/>
      <c r="Y30" s="226"/>
      <c r="Z30" s="227"/>
      <c r="AA30" s="228" t="str">
        <f>IF($Z$5="-","-",IF($Z$5=0,"-",($AF$5*4+$AG$5*6)/$Z$5))</f>
        <v>-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0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0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0</v>
      </c>
      <c r="W33" s="225" t="s">
        <v>66</v>
      </c>
      <c r="X33" s="226"/>
      <c r="Y33" s="226"/>
      <c r="Z33" s="227"/>
      <c r="AA33" s="88">
        <f>SUMPRODUCT((D5:D34=0)*(D5:D34&lt;&gt;"")*(E5:E34&lt;&gt;"*"))</f>
        <v>2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0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40" priority="1" operator="greaterThan">
      <formula>0</formula>
    </cfRule>
  </conditionalFormatting>
  <dataValidations count="1">
    <dataValidation type="list" allowBlank="1" showInputMessage="1" showErrorMessage="1" sqref="G5:G34" xr:uid="{D8497CE7-41EE-4E41-B420-EEB77B49A04C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1933-332A-A34C-9CEE-69F810407132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144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59" t="s">
        <v>21</v>
      </c>
      <c r="E4" s="159" t="s">
        <v>60</v>
      </c>
      <c r="F4" s="159" t="s">
        <v>59</v>
      </c>
      <c r="G4" s="159" t="s">
        <v>74</v>
      </c>
      <c r="H4" s="159">
        <v>4</v>
      </c>
      <c r="I4" s="159">
        <v>6</v>
      </c>
      <c r="J4" s="13"/>
      <c r="K4" s="69" t="s">
        <v>16</v>
      </c>
      <c r="L4" s="159" t="s">
        <v>15</v>
      </c>
      <c r="M4" s="159" t="s">
        <v>14</v>
      </c>
      <c r="N4" s="159" t="s">
        <v>13</v>
      </c>
      <c r="O4" s="70"/>
      <c r="P4" s="60" t="s">
        <v>58</v>
      </c>
      <c r="Q4" s="60" t="s">
        <v>57</v>
      </c>
      <c r="R4" s="13"/>
      <c r="S4" s="159" t="s">
        <v>8</v>
      </c>
      <c r="T4" s="159" t="s">
        <v>7</v>
      </c>
      <c r="U4" s="159" t="s">
        <v>6</v>
      </c>
      <c r="W4" s="158" t="s">
        <v>15</v>
      </c>
      <c r="X4" s="158" t="s">
        <v>23</v>
      </c>
      <c r="Y4" s="158" t="s">
        <v>22</v>
      </c>
      <c r="Z4" s="158" t="s">
        <v>21</v>
      </c>
      <c r="AA4" s="242" t="s">
        <v>20</v>
      </c>
      <c r="AB4" s="242"/>
      <c r="AC4" s="242" t="s">
        <v>11</v>
      </c>
      <c r="AD4" s="242"/>
      <c r="AE4" s="158" t="s">
        <v>10</v>
      </c>
      <c r="AF4" s="158">
        <v>4</v>
      </c>
      <c r="AG4" s="158">
        <v>6</v>
      </c>
      <c r="AH4" s="158" t="s">
        <v>19</v>
      </c>
      <c r="AI4" s="158" t="s">
        <v>18</v>
      </c>
      <c r="AK4" s="158" t="s">
        <v>56</v>
      </c>
      <c r="AL4" s="158" t="s">
        <v>23</v>
      </c>
      <c r="AM4" s="92" t="s">
        <v>11</v>
      </c>
    </row>
    <row r="5" spans="1:39" ht="17" customHeight="1">
      <c r="A5" s="160" t="s">
        <v>141</v>
      </c>
      <c r="B5" s="55"/>
      <c r="C5" s="105"/>
      <c r="D5" s="74">
        <v>8</v>
      </c>
      <c r="E5" s="75"/>
      <c r="F5" s="73"/>
      <c r="G5" s="76"/>
      <c r="H5" s="73"/>
      <c r="I5" s="73"/>
      <c r="J5" s="9"/>
      <c r="K5" s="78"/>
      <c r="L5" s="73"/>
      <c r="M5" s="73"/>
      <c r="N5" s="73"/>
      <c r="O5" s="79"/>
      <c r="P5" s="80"/>
      <c r="Q5" s="80"/>
      <c r="R5" s="9"/>
      <c r="S5" s="73"/>
      <c r="T5" s="73"/>
      <c r="U5" s="73"/>
      <c r="V5" s="71">
        <f>SUM($D$5:$D5)/(COUNTA($D$5:$D5)-COUNTA($E$5:$E5))</f>
        <v>8</v>
      </c>
      <c r="W5" s="90">
        <f>COUNTA(A5:A34)</f>
        <v>8</v>
      </c>
      <c r="X5" s="90">
        <f>COUNTA(D5:D34)</f>
        <v>6</v>
      </c>
      <c r="Y5" s="90">
        <f>COUNTA(E5:E34)</f>
        <v>2</v>
      </c>
      <c r="Z5" s="97">
        <f>IF(X5=0,"-",SUM(D5:D34))</f>
        <v>33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8(0)</v>
      </c>
      <c r="AB5" s="260"/>
      <c r="AC5" s="258">
        <f>IF($X5-$Y5,$Z5/($X5-$Y5),"-")</f>
        <v>8.25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160" t="s">
        <v>149</v>
      </c>
      <c r="B6" s="55"/>
      <c r="C6" s="105"/>
      <c r="D6" s="74">
        <v>8</v>
      </c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>
        <f>SUM($D$5:$D6)/(COUNTA($D$5:$D6)-COUNTA($E$5:$E6))</f>
        <v>8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160" t="s">
        <v>158</v>
      </c>
      <c r="B7" s="55"/>
      <c r="C7" s="105"/>
      <c r="D7" s="74">
        <v>4</v>
      </c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>
        <f>SUM($D$5:$D7)/(COUNTA($D$5:$D7)-COUNTA($E$5:$E7))</f>
        <v>6.666666666666667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160" t="s">
        <v>171</v>
      </c>
      <c r="B8" s="55"/>
      <c r="C8" s="105"/>
      <c r="D8" s="74"/>
      <c r="E8" s="75"/>
      <c r="F8" s="73"/>
      <c r="G8" s="76"/>
      <c r="H8" s="73"/>
      <c r="I8" s="73"/>
      <c r="J8" s="9"/>
      <c r="K8" s="78">
        <v>0.4</v>
      </c>
      <c r="L8" s="73">
        <v>0</v>
      </c>
      <c r="M8" s="73">
        <v>6</v>
      </c>
      <c r="N8" s="78">
        <v>2</v>
      </c>
      <c r="O8" s="81"/>
      <c r="P8" s="82"/>
      <c r="Q8" s="82"/>
      <c r="R8" s="9"/>
      <c r="S8" s="73"/>
      <c r="T8" s="73"/>
      <c r="U8" s="73"/>
      <c r="V8" s="72">
        <f>SUM($D$5:$D8)/(COUNTA($D$5:$D8)-COUNTA($E$5:$E8))</f>
        <v>6.666666666666667</v>
      </c>
      <c r="W8" s="158" t="s">
        <v>16</v>
      </c>
      <c r="X8" s="158" t="s">
        <v>15</v>
      </c>
      <c r="Y8" s="158" t="s">
        <v>14</v>
      </c>
      <c r="Z8" s="158" t="s">
        <v>13</v>
      </c>
      <c r="AA8" s="242" t="s">
        <v>12</v>
      </c>
      <c r="AB8" s="242"/>
      <c r="AC8" s="242" t="s">
        <v>11</v>
      </c>
      <c r="AD8" s="242"/>
      <c r="AE8" s="158" t="s">
        <v>10</v>
      </c>
      <c r="AF8" s="158" t="s">
        <v>72</v>
      </c>
      <c r="AG8" s="158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160" t="s">
        <v>182</v>
      </c>
      <c r="B9" s="59"/>
      <c r="C9" s="106"/>
      <c r="D9" s="77">
        <v>5</v>
      </c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>
        <f>SUM($D$5:$D9)/(COUNTA($D$5:$D9)-COUNTA($E$5:$E9))</f>
        <v>6.25</v>
      </c>
      <c r="W9" s="99">
        <f t="array" ref="W9">IF(SUM(K5:K34)=0,"-",SUM(INT(K5:K34))+INT(ROUND(SUM(K5:K34-INT(K5:K34)),1)/0.6)+MOD(ROUND(SUM(K5:K34-INT(K5:K34)),1),0.6))</f>
        <v>0.4</v>
      </c>
      <c r="X9" s="100">
        <f>IF($W$9="-","-",SUM(L5:L34))</f>
        <v>0</v>
      </c>
      <c r="Y9" s="100">
        <f>IF($W$9="-","-",SUM(M5:M34))</f>
        <v>6</v>
      </c>
      <c r="Z9" s="97">
        <f>IF($W$9="-","-",SUM(N5:N34))</f>
        <v>2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2/6(0.4)</v>
      </c>
      <c r="AB9" s="257"/>
      <c r="AC9" s="258">
        <f>IF($Z$9="-","-",IF($Z$9=0,"-",$Y$9/$Z$9))</f>
        <v>3</v>
      </c>
      <c r="AD9" s="259"/>
      <c r="AE9" s="101">
        <f>IF(ISERROR(ROUND((INT(W9)*6+((W9-INT(W9))*10))/Z9,2)),"-",ROUND((INT(W9)*6+((W9-INT(W9))*10))/Z9,2))</f>
        <v>2</v>
      </c>
      <c r="AF9" s="98">
        <f>IF(ISERROR(ROUND(Y9/(INT(W9)*6+((W9-INT(W9))*10))*6,2)),"-",ROUND(Y9/(INT(W9)*6+((W9-INT(W9))*10))*6,2))</f>
        <v>9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160" t="s">
        <v>184</v>
      </c>
      <c r="B10" s="55"/>
      <c r="C10" s="105"/>
      <c r="D10" s="77">
        <v>7</v>
      </c>
      <c r="E10" s="75" t="s">
        <v>60</v>
      </c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8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160" t="s">
        <v>197</v>
      </c>
      <c r="B11" s="55"/>
      <c r="C11" s="105"/>
      <c r="D11" s="77"/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8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6" t="s">
        <v>202</v>
      </c>
      <c r="B12" s="55"/>
      <c r="C12" s="105"/>
      <c r="D12" s="77">
        <v>1</v>
      </c>
      <c r="E12" s="75" t="s">
        <v>60</v>
      </c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8.25</v>
      </c>
      <c r="W12" s="158" t="s">
        <v>8</v>
      </c>
      <c r="X12" s="158" t="s">
        <v>7</v>
      </c>
      <c r="Y12" s="158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/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8.25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8.25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8.25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8.25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8.25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8.25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8.25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8.25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8.25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8.25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8.25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8.25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8.25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8.25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8.25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8.25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8.25</v>
      </c>
      <c r="W29" s="156" t="s">
        <v>30</v>
      </c>
      <c r="X29" s="157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8.25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8.25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8.25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8.25</v>
      </c>
      <c r="W33" s="225" t="s">
        <v>66</v>
      </c>
      <c r="X33" s="226"/>
      <c r="Y33" s="226"/>
      <c r="Z33" s="227"/>
      <c r="AA33" s="88">
        <f>SUMPRODUCT((D5:D34=0)*(D5:D34&lt;&gt;"")*(E5:E34&lt;&gt;"*"))</f>
        <v>0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8.25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39" priority="1" operator="greaterThan">
      <formula>0</formula>
    </cfRule>
  </conditionalFormatting>
  <dataValidations count="1">
    <dataValidation type="list" allowBlank="1" showInputMessage="1" showErrorMessage="1" sqref="G5:G34" xr:uid="{3CAA48C0-3E1B-AF4D-8992-4DE22379ABB0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C81DC-5B5A-4D4E-A492-33FB201B152A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81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12" t="s">
        <v>21</v>
      </c>
      <c r="E4" s="112" t="s">
        <v>60</v>
      </c>
      <c r="F4" s="112" t="s">
        <v>59</v>
      </c>
      <c r="G4" s="112" t="s">
        <v>74</v>
      </c>
      <c r="H4" s="112">
        <v>4</v>
      </c>
      <c r="I4" s="112">
        <v>6</v>
      </c>
      <c r="J4" s="13"/>
      <c r="K4" s="69" t="s">
        <v>16</v>
      </c>
      <c r="L4" s="112" t="s">
        <v>15</v>
      </c>
      <c r="M4" s="112" t="s">
        <v>14</v>
      </c>
      <c r="N4" s="112" t="s">
        <v>13</v>
      </c>
      <c r="O4" s="70"/>
      <c r="P4" s="60" t="s">
        <v>58</v>
      </c>
      <c r="Q4" s="60" t="s">
        <v>57</v>
      </c>
      <c r="R4" s="13"/>
      <c r="S4" s="112" t="s">
        <v>8</v>
      </c>
      <c r="T4" s="112" t="s">
        <v>7</v>
      </c>
      <c r="U4" s="112" t="s">
        <v>6</v>
      </c>
      <c r="W4" s="111" t="s">
        <v>15</v>
      </c>
      <c r="X4" s="111" t="s">
        <v>23</v>
      </c>
      <c r="Y4" s="111" t="s">
        <v>22</v>
      </c>
      <c r="Z4" s="111" t="s">
        <v>21</v>
      </c>
      <c r="AA4" s="242" t="s">
        <v>20</v>
      </c>
      <c r="AB4" s="242"/>
      <c r="AC4" s="242" t="s">
        <v>11</v>
      </c>
      <c r="AD4" s="242"/>
      <c r="AE4" s="111" t="s">
        <v>10</v>
      </c>
      <c r="AF4" s="111">
        <v>4</v>
      </c>
      <c r="AG4" s="111">
        <v>6</v>
      </c>
      <c r="AH4" s="111" t="s">
        <v>19</v>
      </c>
      <c r="AI4" s="111" t="s">
        <v>18</v>
      </c>
      <c r="AK4" s="111" t="s">
        <v>56</v>
      </c>
      <c r="AL4" s="111" t="s">
        <v>23</v>
      </c>
      <c r="AM4" s="92" t="s">
        <v>11</v>
      </c>
    </row>
    <row r="5" spans="1:39" ht="17" customHeight="1">
      <c r="A5" s="68" t="s">
        <v>89</v>
      </c>
      <c r="B5" s="55"/>
      <c r="C5" s="105"/>
      <c r="D5" s="74">
        <v>4</v>
      </c>
      <c r="E5" s="75"/>
      <c r="F5" s="73"/>
      <c r="G5" s="76"/>
      <c r="H5" s="73"/>
      <c r="I5" s="73"/>
      <c r="J5" s="9"/>
      <c r="K5" s="78"/>
      <c r="L5" s="73"/>
      <c r="M5" s="73"/>
      <c r="N5" s="73"/>
      <c r="O5" s="79"/>
      <c r="P5" s="80"/>
      <c r="Q5" s="80"/>
      <c r="R5" s="9"/>
      <c r="S5" s="73"/>
      <c r="T5" s="73"/>
      <c r="U5" s="73"/>
      <c r="V5" s="71">
        <f>SUM($D$5:$D5)/(COUNTA($D$5:$D5)-COUNTA($E$5:$E5))</f>
        <v>4</v>
      </c>
      <c r="W5" s="90">
        <f>COUNTA(A5:A34)</f>
        <v>15</v>
      </c>
      <c r="X5" s="90">
        <f>COUNTA(D5:D34)</f>
        <v>14</v>
      </c>
      <c r="Y5" s="90">
        <f>COUNTA(E5:E34)</f>
        <v>1</v>
      </c>
      <c r="Z5" s="97">
        <f>IF(X5=0,"-",SUM(D5:D34))</f>
        <v>175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35*(0)</v>
      </c>
      <c r="AB5" s="260"/>
      <c r="AC5" s="258">
        <f>IF($X5-$Y5,$Z5/($X5-$Y5),"-")</f>
        <v>13.461538461538462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8" t="s">
        <v>94</v>
      </c>
      <c r="B6" s="55"/>
      <c r="C6" s="105"/>
      <c r="D6" s="74">
        <v>0</v>
      </c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>
        <f>SUM($D$5:$D6)/(COUNTA($D$5:$D6)-COUNTA($E$5:$E6))</f>
        <v>2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8" t="s">
        <v>95</v>
      </c>
      <c r="B7" s="55"/>
      <c r="C7" s="105"/>
      <c r="D7" s="74">
        <v>6</v>
      </c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>
        <f>SUM($D$5:$D7)/(COUNTA($D$5:$D7)-COUNTA($E$5:$E7))</f>
        <v>3.3333333333333335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8" t="s">
        <v>119</v>
      </c>
      <c r="B8" s="55"/>
      <c r="C8" s="105"/>
      <c r="D8" s="74">
        <v>2</v>
      </c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>
        <f>SUM($D$5:$D8)/(COUNTA($D$5:$D8)-COUNTA($E$5:$E8))</f>
        <v>3</v>
      </c>
      <c r="W8" s="111" t="s">
        <v>16</v>
      </c>
      <c r="X8" s="111" t="s">
        <v>15</v>
      </c>
      <c r="Y8" s="111" t="s">
        <v>14</v>
      </c>
      <c r="Z8" s="111" t="s">
        <v>13</v>
      </c>
      <c r="AA8" s="242" t="s">
        <v>12</v>
      </c>
      <c r="AB8" s="242"/>
      <c r="AC8" s="242" t="s">
        <v>11</v>
      </c>
      <c r="AD8" s="242"/>
      <c r="AE8" s="111" t="s">
        <v>10</v>
      </c>
      <c r="AF8" s="111" t="s">
        <v>72</v>
      </c>
      <c r="AG8" s="111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8" t="s">
        <v>124</v>
      </c>
      <c r="B9" s="59"/>
      <c r="C9" s="106"/>
      <c r="D9" s="77">
        <v>35</v>
      </c>
      <c r="E9" s="75" t="s">
        <v>60</v>
      </c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>
        <f>SUM($D$5:$D9)/(COUNTA($D$5:$D9)-COUNTA($E$5:$E9))</f>
        <v>11.75</v>
      </c>
      <c r="W9" s="99" t="str">
        <f t="array" ref="W9">IF(SUM(K5:K34)=0,"-",SUM(INT(K5:K34))+INT(ROUND(SUM(K5:K34-INT(K5:K34)),1)/0.6)+MOD(ROUND(SUM(K5:K34-INT(K5:K34)),1),0.6))</f>
        <v>-</v>
      </c>
      <c r="X9" s="100" t="str">
        <f>IF($W$9="-","-",SUM(L5:L34))</f>
        <v>-</v>
      </c>
      <c r="Y9" s="100" t="str">
        <f>IF($W$9="-","-",SUM(M5:M34))</f>
        <v>-</v>
      </c>
      <c r="Z9" s="97" t="str">
        <f>IF($W$9="-","-",SUM(N5:N34))</f>
        <v>-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57"/>
      <c r="AC9" s="258" t="str">
        <f>IF($Z$9="-","-",IF($Z$9=0,"-",$Y$9/$Z$9))</f>
        <v>-</v>
      </c>
      <c r="AD9" s="259"/>
      <c r="AE9" s="101" t="str">
        <f>IF(ISERROR(ROUND((INT(W9)*6+((W9-INT(W9))*10))/Z9,2)),"-",ROUND((INT(W9)*6+((W9-INT(W9))*10))/Z9,2))</f>
        <v>-</v>
      </c>
      <c r="AF9" s="98" t="str">
        <f>IF(ISERROR(ROUND(Y9/(INT(W9)*6+((W9-INT(W9))*10))*6,2)),"-",ROUND(Y9/(INT(W9)*6+((W9-INT(W9))*10))*6,2))</f>
        <v>-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8" t="s">
        <v>127</v>
      </c>
      <c r="B10" s="55"/>
      <c r="C10" s="105"/>
      <c r="D10" s="77">
        <v>0</v>
      </c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9.4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8" t="s">
        <v>135</v>
      </c>
      <c r="B11" s="55"/>
      <c r="C11" s="105"/>
      <c r="D11" s="77">
        <v>8</v>
      </c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9.1666666666666661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155" t="s">
        <v>136</v>
      </c>
      <c r="B12" s="55"/>
      <c r="C12" s="105"/>
      <c r="D12" s="77"/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9.1666666666666661</v>
      </c>
      <c r="W12" s="111" t="s">
        <v>8</v>
      </c>
      <c r="X12" s="111" t="s">
        <v>7</v>
      </c>
      <c r="Y12" s="111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8" t="s">
        <v>156</v>
      </c>
      <c r="B13" s="55"/>
      <c r="C13" s="105"/>
      <c r="D13" s="77">
        <v>7</v>
      </c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8.8571428571428577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8" t="s">
        <v>166</v>
      </c>
      <c r="B14" s="59"/>
      <c r="C14" s="106"/>
      <c r="D14" s="74">
        <v>22</v>
      </c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10.5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8" t="s">
        <v>179</v>
      </c>
      <c r="B15" s="59"/>
      <c r="C15" s="106"/>
      <c r="D15" s="77">
        <v>22</v>
      </c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11.777777777777779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8" t="s">
        <v>183</v>
      </c>
      <c r="B16" s="59"/>
      <c r="C16" s="106"/>
      <c r="D16" s="77">
        <v>29</v>
      </c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13.5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8" t="s">
        <v>193</v>
      </c>
      <c r="B17" s="59"/>
      <c r="C17" s="106"/>
      <c r="D17" s="77">
        <v>3</v>
      </c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12.545454545454545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8" t="s">
        <v>199</v>
      </c>
      <c r="B18" s="59"/>
      <c r="C18" s="106"/>
      <c r="D18" s="77">
        <v>4</v>
      </c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11.833333333333334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8" t="s">
        <v>200</v>
      </c>
      <c r="B19" s="59"/>
      <c r="C19" s="106"/>
      <c r="D19" s="77">
        <v>33</v>
      </c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13.461538461538462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13.461538461538462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13.461538461538462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13.461538461538462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13.461538461538462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13.461538461538462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13.461538461538462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13.461538461538462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13.461538461538462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13.461538461538462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13.461538461538462</v>
      </c>
      <c r="W29" s="109" t="s">
        <v>30</v>
      </c>
      <c r="X29" s="110"/>
      <c r="Y29" s="227">
        <v>20</v>
      </c>
      <c r="Z29" s="230"/>
      <c r="AA29" s="231">
        <f>IF(ISERROR(SUMIF(D5:D34,"&gt;="&amp;Y29)/SUMPRODUCT(--(D5:D34&gt;=Y29),--(E5:E34&lt;&gt;"*"))),"-",SUMIF(D5:D34,"&gt;="&amp;Y29)/SUMPRODUCT(--(D5:D34&gt;=Y29),--(E5:E34&lt;&gt;"*")))</f>
        <v>35.25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13.461538461538462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13.461538461538462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13.461538461538462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13.461538461538462</v>
      </c>
      <c r="W33" s="225" t="s">
        <v>66</v>
      </c>
      <c r="X33" s="226"/>
      <c r="Y33" s="226"/>
      <c r="Z33" s="227"/>
      <c r="AA33" s="88">
        <f>SUMPRODUCT((D5:D34=0)*(D5:D34&lt;&gt;"")*(E5:E34&lt;&gt;"*"))</f>
        <v>2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13.461538461538462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38" priority="1" operator="greaterThan">
      <formula>0</formula>
    </cfRule>
  </conditionalFormatting>
  <dataValidations count="1">
    <dataValidation type="list" allowBlank="1" showInputMessage="1" showErrorMessage="1" sqref="G5:G34" xr:uid="{EDFD0901-F48E-F645-A939-C4CAB4849225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285A0-8034-E74D-A4EA-F115550D5E32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126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42" t="s">
        <v>21</v>
      </c>
      <c r="E4" s="142" t="s">
        <v>60</v>
      </c>
      <c r="F4" s="142" t="s">
        <v>59</v>
      </c>
      <c r="G4" s="142" t="s">
        <v>74</v>
      </c>
      <c r="H4" s="142">
        <v>4</v>
      </c>
      <c r="I4" s="142">
        <v>6</v>
      </c>
      <c r="J4" s="13"/>
      <c r="K4" s="69" t="s">
        <v>16</v>
      </c>
      <c r="L4" s="142" t="s">
        <v>15</v>
      </c>
      <c r="M4" s="142" t="s">
        <v>14</v>
      </c>
      <c r="N4" s="142" t="s">
        <v>13</v>
      </c>
      <c r="O4" s="70"/>
      <c r="P4" s="60" t="s">
        <v>58</v>
      </c>
      <c r="Q4" s="60" t="s">
        <v>57</v>
      </c>
      <c r="R4" s="13"/>
      <c r="S4" s="142" t="s">
        <v>8</v>
      </c>
      <c r="T4" s="142" t="s">
        <v>7</v>
      </c>
      <c r="U4" s="142" t="s">
        <v>6</v>
      </c>
      <c r="W4" s="141" t="s">
        <v>15</v>
      </c>
      <c r="X4" s="141" t="s">
        <v>23</v>
      </c>
      <c r="Y4" s="141" t="s">
        <v>22</v>
      </c>
      <c r="Z4" s="141" t="s">
        <v>21</v>
      </c>
      <c r="AA4" s="242" t="s">
        <v>20</v>
      </c>
      <c r="AB4" s="242"/>
      <c r="AC4" s="242" t="s">
        <v>11</v>
      </c>
      <c r="AD4" s="242"/>
      <c r="AE4" s="141" t="s">
        <v>10</v>
      </c>
      <c r="AF4" s="141">
        <v>4</v>
      </c>
      <c r="AG4" s="141">
        <v>6</v>
      </c>
      <c r="AH4" s="141" t="s">
        <v>19</v>
      </c>
      <c r="AI4" s="141" t="s">
        <v>18</v>
      </c>
      <c r="AK4" s="141" t="s">
        <v>56</v>
      </c>
      <c r="AL4" s="141" t="s">
        <v>23</v>
      </c>
      <c r="AM4" s="92" t="s">
        <v>11</v>
      </c>
    </row>
    <row r="5" spans="1:39" ht="17" customHeight="1">
      <c r="A5" s="130" t="s">
        <v>125</v>
      </c>
      <c r="B5" s="55"/>
      <c r="C5" s="105"/>
      <c r="D5" s="74"/>
      <c r="E5" s="75"/>
      <c r="F5" s="73"/>
      <c r="G5" s="76"/>
      <c r="H5" s="73"/>
      <c r="I5" s="73"/>
      <c r="J5" s="9"/>
      <c r="K5" s="78">
        <v>4</v>
      </c>
      <c r="L5" s="73">
        <v>0</v>
      </c>
      <c r="M5" s="73">
        <v>21</v>
      </c>
      <c r="N5" s="73">
        <v>1</v>
      </c>
      <c r="O5" s="79"/>
      <c r="P5" s="80"/>
      <c r="Q5" s="80"/>
      <c r="R5" s="9"/>
      <c r="S5" s="73"/>
      <c r="T5" s="73"/>
      <c r="U5" s="73"/>
      <c r="V5" s="71" t="e">
        <f>SUM($D$5:$D5)/(COUNTA($D$5:$D5)-COUNTA($E$5:$E5))</f>
        <v>#DIV/0!</v>
      </c>
      <c r="W5" s="90">
        <f>COUNTA(A5:A34)</f>
        <v>8</v>
      </c>
      <c r="X5" s="90">
        <f>COUNTA(D5:D34)</f>
        <v>3</v>
      </c>
      <c r="Y5" s="90">
        <f>COUNTA(E5:E34)</f>
        <v>1</v>
      </c>
      <c r="Z5" s="97">
        <f>IF(X5=0,"-",SUM(D5:D34))</f>
        <v>11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10(0)</v>
      </c>
      <c r="AB5" s="260"/>
      <c r="AC5" s="258">
        <f>IF($X5-$Y5,$Z5/($X5-$Y5),"-")</f>
        <v>5.5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130" t="s">
        <v>129</v>
      </c>
      <c r="B6" s="55"/>
      <c r="C6" s="105"/>
      <c r="D6" s="74">
        <v>1</v>
      </c>
      <c r="E6" s="75" t="s">
        <v>60</v>
      </c>
      <c r="F6" s="73"/>
      <c r="G6" s="76"/>
      <c r="H6" s="73"/>
      <c r="I6" s="73"/>
      <c r="J6" s="9"/>
      <c r="K6" s="78">
        <v>4</v>
      </c>
      <c r="L6" s="73">
        <v>0</v>
      </c>
      <c r="M6" s="73">
        <v>16</v>
      </c>
      <c r="N6" s="73">
        <v>0</v>
      </c>
      <c r="O6" s="79"/>
      <c r="P6" s="80"/>
      <c r="Q6" s="80"/>
      <c r="R6" s="9"/>
      <c r="S6" s="73"/>
      <c r="T6" s="73"/>
      <c r="U6" s="73"/>
      <c r="V6" s="72" t="e">
        <f>SUM($D$5:$D6)/(COUNTA($D$5:$D6)-COUNTA($E$5:$E6))</f>
        <v>#DIV/0!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8" t="s">
        <v>135</v>
      </c>
      <c r="B7" s="55"/>
      <c r="C7" s="105"/>
      <c r="D7" s="74">
        <v>0</v>
      </c>
      <c r="E7" s="75"/>
      <c r="F7" s="73"/>
      <c r="G7" s="73"/>
      <c r="H7" s="73"/>
      <c r="I7" s="73"/>
      <c r="J7" s="9"/>
      <c r="K7" s="78">
        <v>2</v>
      </c>
      <c r="L7" s="73">
        <v>0</v>
      </c>
      <c r="M7" s="73">
        <v>7</v>
      </c>
      <c r="N7" s="73">
        <v>1</v>
      </c>
      <c r="O7" s="79"/>
      <c r="P7" s="80"/>
      <c r="Q7" s="80"/>
      <c r="R7" s="9"/>
      <c r="S7" s="73"/>
      <c r="T7" s="73"/>
      <c r="U7" s="73"/>
      <c r="V7" s="72">
        <f>SUM($D$5:$D7)/(COUNTA($D$5:$D7)-COUNTA($E$5:$E7))</f>
        <v>1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181" t="s">
        <v>160</v>
      </c>
      <c r="B8" s="55"/>
      <c r="C8" s="105"/>
      <c r="D8" s="74">
        <v>10</v>
      </c>
      <c r="E8" s="75"/>
      <c r="F8" s="73"/>
      <c r="G8" s="76"/>
      <c r="H8" s="73"/>
      <c r="I8" s="73"/>
      <c r="J8" s="9"/>
      <c r="K8" s="78">
        <v>5.2</v>
      </c>
      <c r="L8" s="73">
        <v>0</v>
      </c>
      <c r="M8" s="73">
        <v>24</v>
      </c>
      <c r="N8" s="78">
        <v>3</v>
      </c>
      <c r="O8" s="81"/>
      <c r="P8" s="82"/>
      <c r="Q8" s="82"/>
      <c r="R8" s="9"/>
      <c r="S8" s="73"/>
      <c r="T8" s="73"/>
      <c r="U8" s="73"/>
      <c r="V8" s="72">
        <f>SUM($D$5:$D8)/(COUNTA($D$5:$D8)-COUNTA($E$5:$E8))</f>
        <v>5.5</v>
      </c>
      <c r="W8" s="141" t="s">
        <v>16</v>
      </c>
      <c r="X8" s="141" t="s">
        <v>15</v>
      </c>
      <c r="Y8" s="141" t="s">
        <v>14</v>
      </c>
      <c r="Z8" s="141" t="s">
        <v>13</v>
      </c>
      <c r="AA8" s="242" t="s">
        <v>12</v>
      </c>
      <c r="AB8" s="242"/>
      <c r="AC8" s="242" t="s">
        <v>11</v>
      </c>
      <c r="AD8" s="242"/>
      <c r="AE8" s="141" t="s">
        <v>10</v>
      </c>
      <c r="AF8" s="141" t="s">
        <v>72</v>
      </c>
      <c r="AG8" s="141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181" t="s">
        <v>164</v>
      </c>
      <c r="B9" s="59"/>
      <c r="C9" s="106"/>
      <c r="D9" s="77"/>
      <c r="E9" s="75"/>
      <c r="F9" s="73"/>
      <c r="G9" s="76"/>
      <c r="H9" s="73"/>
      <c r="I9" s="73"/>
      <c r="J9" s="9"/>
      <c r="K9" s="78">
        <v>7</v>
      </c>
      <c r="L9" s="73">
        <v>0</v>
      </c>
      <c r="M9" s="73">
        <v>24</v>
      </c>
      <c r="N9" s="73">
        <v>1</v>
      </c>
      <c r="O9" s="79"/>
      <c r="P9" s="80"/>
      <c r="Q9" s="80"/>
      <c r="R9" s="9"/>
      <c r="S9" s="73"/>
      <c r="T9" s="73"/>
      <c r="U9" s="73"/>
      <c r="V9" s="71">
        <f>SUM($D$5:$D9)/(COUNTA($D$5:$D9)-COUNTA($E$5:$E9))</f>
        <v>5.5</v>
      </c>
      <c r="W9" s="99">
        <f t="array" ref="W9">IF(SUM(K5:K34)=0,"-",SUM(INT(K5:K34))+INT(ROUND(SUM(K5:K34-INT(K5:K34)),1)/0.6)+MOD(ROUND(SUM(K5:K34-INT(K5:K34)),1),0.6))</f>
        <v>36.200000000000003</v>
      </c>
      <c r="X9" s="100">
        <f>IF($W$9="-","-",SUM(L5:L34))</f>
        <v>0</v>
      </c>
      <c r="Y9" s="100">
        <f>IF($W$9="-","-",SUM(M5:M34))</f>
        <v>179</v>
      </c>
      <c r="Z9" s="97">
        <f>IF($W$9="-","-",SUM(N5:N34))</f>
        <v>7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3/24(5.2)</v>
      </c>
      <c r="AB9" s="257"/>
      <c r="AC9" s="258">
        <f>IF($Z$9="-","-",IF($Z$9=0,"-",$Y$9/$Z$9))</f>
        <v>25.571428571428573</v>
      </c>
      <c r="AD9" s="259"/>
      <c r="AE9" s="101">
        <f>IF(ISERROR(ROUND((INT(W9)*6+((W9-INT(W9))*10))/Z9,2)),"-",ROUND((INT(W9)*6+((W9-INT(W9))*10))/Z9,2))</f>
        <v>31.14</v>
      </c>
      <c r="AF9" s="98">
        <f>IF(ISERROR(ROUND(Y9/(INT(W9)*6+((W9-INT(W9))*10))*6,2)),"-",ROUND(Y9/(INT(W9)*6+((W9-INT(W9))*10))*6,2))</f>
        <v>4.93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130" t="s">
        <v>174</v>
      </c>
      <c r="B10" s="55"/>
      <c r="C10" s="105"/>
      <c r="D10" s="77"/>
      <c r="E10" s="75"/>
      <c r="F10" s="73"/>
      <c r="G10" s="76"/>
      <c r="H10" s="73"/>
      <c r="I10" s="73"/>
      <c r="J10" s="9"/>
      <c r="K10" s="78">
        <v>5</v>
      </c>
      <c r="L10" s="73">
        <v>0</v>
      </c>
      <c r="M10" s="73">
        <v>18</v>
      </c>
      <c r="N10" s="73">
        <v>0</v>
      </c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5.5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130" t="s">
        <v>187</v>
      </c>
      <c r="B11" s="55"/>
      <c r="C11" s="105"/>
      <c r="D11" s="77"/>
      <c r="E11" s="75"/>
      <c r="F11" s="73"/>
      <c r="G11" s="73"/>
      <c r="H11" s="73"/>
      <c r="I11" s="73"/>
      <c r="J11" s="9"/>
      <c r="K11" s="78">
        <v>5</v>
      </c>
      <c r="L11" s="73">
        <v>0</v>
      </c>
      <c r="M11" s="73">
        <v>26</v>
      </c>
      <c r="N11" s="73">
        <v>1</v>
      </c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5.5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130" t="s">
        <v>196</v>
      </c>
      <c r="B12" s="55"/>
      <c r="C12" s="105"/>
      <c r="D12" s="77"/>
      <c r="E12" s="75"/>
      <c r="F12" s="73"/>
      <c r="G12" s="76"/>
      <c r="H12" s="73"/>
      <c r="I12" s="73"/>
      <c r="J12" s="9"/>
      <c r="K12" s="78">
        <v>4</v>
      </c>
      <c r="L12" s="73">
        <v>0</v>
      </c>
      <c r="M12" s="73">
        <v>43</v>
      </c>
      <c r="N12" s="73">
        <v>0</v>
      </c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5.5</v>
      </c>
      <c r="W12" s="141" t="s">
        <v>8</v>
      </c>
      <c r="X12" s="141" t="s">
        <v>7</v>
      </c>
      <c r="Y12" s="141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/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5.5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5.5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5.5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5.5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5.5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5.5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5.5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5.5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5.5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5.5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5.5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5.5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5.5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5.5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5.5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5.5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5.5</v>
      </c>
      <c r="W29" s="139" t="s">
        <v>30</v>
      </c>
      <c r="X29" s="140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5.5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5.5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5.5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5.5</v>
      </c>
      <c r="W33" s="225" t="s">
        <v>66</v>
      </c>
      <c r="X33" s="226"/>
      <c r="Y33" s="226"/>
      <c r="Z33" s="227"/>
      <c r="AA33" s="88">
        <f>SUMPRODUCT((D5:D34=0)*(D5:D34&lt;&gt;"")*(E5:E34&lt;&gt;"*"))</f>
        <v>1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5.5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37" priority="1" operator="greaterThan">
      <formula>0</formula>
    </cfRule>
  </conditionalFormatting>
  <dataValidations count="1">
    <dataValidation type="list" allowBlank="1" showInputMessage="1" showErrorMessage="1" sqref="G5:G34" xr:uid="{98FFCE98-9B30-0640-9689-DF190FE469F9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FCCA5-473F-D943-A670-D595C189EB18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143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59" t="s">
        <v>21</v>
      </c>
      <c r="E4" s="159" t="s">
        <v>60</v>
      </c>
      <c r="F4" s="159" t="s">
        <v>59</v>
      </c>
      <c r="G4" s="159" t="s">
        <v>74</v>
      </c>
      <c r="H4" s="159">
        <v>4</v>
      </c>
      <c r="I4" s="159">
        <v>6</v>
      </c>
      <c r="J4" s="13"/>
      <c r="K4" s="69" t="s">
        <v>16</v>
      </c>
      <c r="L4" s="159" t="s">
        <v>15</v>
      </c>
      <c r="M4" s="159" t="s">
        <v>14</v>
      </c>
      <c r="N4" s="159" t="s">
        <v>13</v>
      </c>
      <c r="O4" s="70"/>
      <c r="P4" s="60" t="s">
        <v>58</v>
      </c>
      <c r="Q4" s="60" t="s">
        <v>57</v>
      </c>
      <c r="R4" s="13"/>
      <c r="S4" s="159" t="s">
        <v>8</v>
      </c>
      <c r="T4" s="159" t="s">
        <v>7</v>
      </c>
      <c r="U4" s="159" t="s">
        <v>6</v>
      </c>
      <c r="W4" s="158" t="s">
        <v>15</v>
      </c>
      <c r="X4" s="158" t="s">
        <v>23</v>
      </c>
      <c r="Y4" s="158" t="s">
        <v>22</v>
      </c>
      <c r="Z4" s="158" t="s">
        <v>21</v>
      </c>
      <c r="AA4" s="242" t="s">
        <v>20</v>
      </c>
      <c r="AB4" s="242"/>
      <c r="AC4" s="242" t="s">
        <v>11</v>
      </c>
      <c r="AD4" s="242"/>
      <c r="AE4" s="158" t="s">
        <v>10</v>
      </c>
      <c r="AF4" s="158">
        <v>4</v>
      </c>
      <c r="AG4" s="158">
        <v>6</v>
      </c>
      <c r="AH4" s="158" t="s">
        <v>19</v>
      </c>
      <c r="AI4" s="158" t="s">
        <v>18</v>
      </c>
      <c r="AK4" s="158" t="s">
        <v>56</v>
      </c>
      <c r="AL4" s="158" t="s">
        <v>23</v>
      </c>
      <c r="AM4" s="92" t="s">
        <v>11</v>
      </c>
    </row>
    <row r="5" spans="1:39" ht="17" customHeight="1">
      <c r="A5" s="160" t="s">
        <v>141</v>
      </c>
      <c r="B5" s="55"/>
      <c r="C5" s="105"/>
      <c r="D5" s="74">
        <v>41</v>
      </c>
      <c r="E5" s="75"/>
      <c r="F5" s="73"/>
      <c r="G5" s="76"/>
      <c r="H5" s="73"/>
      <c r="I5" s="73"/>
      <c r="J5" s="9"/>
      <c r="K5" s="78">
        <v>5</v>
      </c>
      <c r="L5" s="73">
        <v>1</v>
      </c>
      <c r="M5" s="73">
        <v>17</v>
      </c>
      <c r="N5" s="73">
        <v>1</v>
      </c>
      <c r="O5" s="79"/>
      <c r="P5" s="80"/>
      <c r="Q5" s="80"/>
      <c r="R5" s="9"/>
      <c r="S5" s="73"/>
      <c r="T5" s="73"/>
      <c r="U5" s="73"/>
      <c r="V5" s="71">
        <f>SUM($D$5:$D5)/(COUNTA($D$5:$D5)-COUNTA($E$5:$E5))</f>
        <v>41</v>
      </c>
      <c r="W5" s="90">
        <f>COUNTA(A5:A34)</f>
        <v>4</v>
      </c>
      <c r="X5" s="90">
        <f>COUNTA(D5:D34)</f>
        <v>4</v>
      </c>
      <c r="Y5" s="90">
        <f>COUNTA(E5:E34)</f>
        <v>0</v>
      </c>
      <c r="Z5" s="97">
        <f>IF(X5=0,"-",SUM(D5:D34))</f>
        <v>74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41(0)</v>
      </c>
      <c r="AB5" s="260"/>
      <c r="AC5" s="258">
        <f>IF($X5-$Y5,$Z5/($X5-$Y5),"-")</f>
        <v>18.5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160" t="s">
        <v>184</v>
      </c>
      <c r="B6" s="55"/>
      <c r="C6" s="105"/>
      <c r="D6" s="74">
        <v>20</v>
      </c>
      <c r="E6" s="75"/>
      <c r="F6" s="73"/>
      <c r="G6" s="76"/>
      <c r="H6" s="73"/>
      <c r="I6" s="73"/>
      <c r="J6" s="9"/>
      <c r="K6" s="78">
        <v>5</v>
      </c>
      <c r="L6" s="73">
        <v>0</v>
      </c>
      <c r="M6" s="73">
        <v>31</v>
      </c>
      <c r="N6" s="73">
        <v>1</v>
      </c>
      <c r="O6" s="79"/>
      <c r="P6" s="80"/>
      <c r="Q6" s="80"/>
      <c r="R6" s="9"/>
      <c r="S6" s="73"/>
      <c r="T6" s="73"/>
      <c r="U6" s="73"/>
      <c r="V6" s="72">
        <f>SUM($D$5:$D6)/(COUNTA($D$5:$D6)-COUNTA($E$5:$E6))</f>
        <v>30.5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8" t="s">
        <v>193</v>
      </c>
      <c r="B7" s="55"/>
      <c r="C7" s="105"/>
      <c r="D7" s="74">
        <v>2</v>
      </c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>
        <f>SUM($D$5:$D7)/(COUNTA($D$5:$D7)-COUNTA($E$5:$E7))</f>
        <v>21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6" t="s">
        <v>201</v>
      </c>
      <c r="B8" s="55"/>
      <c r="C8" s="105"/>
      <c r="D8" s="74">
        <v>11</v>
      </c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>
        <f>SUM($D$5:$D8)/(COUNTA($D$5:$D8)-COUNTA($E$5:$E8))</f>
        <v>18.5</v>
      </c>
      <c r="W8" s="158" t="s">
        <v>16</v>
      </c>
      <c r="X8" s="158" t="s">
        <v>15</v>
      </c>
      <c r="Y8" s="158" t="s">
        <v>14</v>
      </c>
      <c r="Z8" s="158" t="s">
        <v>13</v>
      </c>
      <c r="AA8" s="242" t="s">
        <v>12</v>
      </c>
      <c r="AB8" s="242"/>
      <c r="AC8" s="242" t="s">
        <v>11</v>
      </c>
      <c r="AD8" s="242"/>
      <c r="AE8" s="158" t="s">
        <v>10</v>
      </c>
      <c r="AF8" s="158" t="s">
        <v>72</v>
      </c>
      <c r="AG8" s="158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130"/>
      <c r="B9" s="59"/>
      <c r="C9" s="106"/>
      <c r="D9" s="77"/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>
        <f>SUM($D$5:$D9)/(COUNTA($D$5:$D9)-COUNTA($E$5:$E9))</f>
        <v>18.5</v>
      </c>
      <c r="W9" s="99">
        <f t="array" ref="W9">IF(SUM(K5:K34)=0,"-",SUM(INT(K5:K34))+INT(ROUND(SUM(K5:K34-INT(K5:K34)),1)/0.6)+MOD(ROUND(SUM(K5:K34-INT(K5:K34)),1),0.6))</f>
        <v>10</v>
      </c>
      <c r="X9" s="100">
        <f>IF($W$9="-","-",SUM(L5:L34))</f>
        <v>1</v>
      </c>
      <c r="Y9" s="100">
        <f>IF($W$9="-","-",SUM(M5:M34))</f>
        <v>48</v>
      </c>
      <c r="Z9" s="97">
        <f>IF($W$9="-","-",SUM(N5:N34))</f>
        <v>2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1/17(5)</v>
      </c>
      <c r="AB9" s="257"/>
      <c r="AC9" s="258">
        <f>IF($Z$9="-","-",IF($Z$9=0,"-",$Y$9/$Z$9))</f>
        <v>24</v>
      </c>
      <c r="AD9" s="259"/>
      <c r="AE9" s="101">
        <f>IF(ISERROR(ROUND((INT(W9)*6+((W9-INT(W9))*10))/Z9,2)),"-",ROUND((INT(W9)*6+((W9-INT(W9))*10))/Z9,2))</f>
        <v>30</v>
      </c>
      <c r="AF9" s="98">
        <f>IF(ISERROR(ROUND(Y9/(INT(W9)*6+((W9-INT(W9))*10))*6,2)),"-",ROUND(Y9/(INT(W9)*6+((W9-INT(W9))*10))*6,2))</f>
        <v>4.8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6"/>
      <c r="B10" s="55"/>
      <c r="C10" s="105"/>
      <c r="D10" s="77"/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18.5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6"/>
      <c r="B11" s="55"/>
      <c r="C11" s="105"/>
      <c r="D11" s="77"/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18.5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6"/>
      <c r="B12" s="55"/>
      <c r="C12" s="105"/>
      <c r="D12" s="77"/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18.5</v>
      </c>
      <c r="W12" s="158" t="s">
        <v>8</v>
      </c>
      <c r="X12" s="158" t="s">
        <v>7</v>
      </c>
      <c r="Y12" s="158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/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18.5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18.5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18.5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18.5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18.5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18.5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18.5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18.5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18.5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18.5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18.5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18.5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18.5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18.5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18.5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18.5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18.5</v>
      </c>
      <c r="W29" s="156" t="s">
        <v>30</v>
      </c>
      <c r="X29" s="157"/>
      <c r="Y29" s="227">
        <v>20</v>
      </c>
      <c r="Z29" s="230"/>
      <c r="AA29" s="231">
        <f>IF(ISERROR(SUMIF(D5:D34,"&gt;="&amp;Y29)/SUMPRODUCT(--(D5:D34&gt;=Y29),--(E5:E34&lt;&gt;"*"))),"-",SUMIF(D5:D34,"&gt;="&amp;Y29)/SUMPRODUCT(--(D5:D34&gt;=Y29),--(E5:E34&lt;&gt;"*")))</f>
        <v>30.5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18.5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18.5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18.5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18.5</v>
      </c>
      <c r="W33" s="225" t="s">
        <v>66</v>
      </c>
      <c r="X33" s="226"/>
      <c r="Y33" s="226"/>
      <c r="Z33" s="227"/>
      <c r="AA33" s="88">
        <f>SUMPRODUCT((D5:D34=0)*(D5:D34&lt;&gt;"")*(E5:E34&lt;&gt;"*"))</f>
        <v>0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18.5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36" priority="1" operator="greaterThan">
      <formula>0</formula>
    </cfRule>
  </conditionalFormatting>
  <dataValidations count="1">
    <dataValidation type="list" allowBlank="1" showInputMessage="1" showErrorMessage="1" sqref="G5:G34" xr:uid="{E67020EA-1584-DD4A-8D3B-E7069050CE08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A807E-26EF-8B41-8B23-4C93921F82E0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91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20" t="s">
        <v>21</v>
      </c>
      <c r="E4" s="120" t="s">
        <v>60</v>
      </c>
      <c r="F4" s="120" t="s">
        <v>59</v>
      </c>
      <c r="G4" s="120" t="s">
        <v>74</v>
      </c>
      <c r="H4" s="120">
        <v>4</v>
      </c>
      <c r="I4" s="120">
        <v>6</v>
      </c>
      <c r="J4" s="13"/>
      <c r="K4" s="69" t="s">
        <v>16</v>
      </c>
      <c r="L4" s="120" t="s">
        <v>15</v>
      </c>
      <c r="M4" s="120" t="s">
        <v>14</v>
      </c>
      <c r="N4" s="120" t="s">
        <v>13</v>
      </c>
      <c r="O4" s="70"/>
      <c r="P4" s="60" t="s">
        <v>58</v>
      </c>
      <c r="Q4" s="60" t="s">
        <v>57</v>
      </c>
      <c r="R4" s="13"/>
      <c r="S4" s="120" t="s">
        <v>8</v>
      </c>
      <c r="T4" s="120" t="s">
        <v>7</v>
      </c>
      <c r="U4" s="120" t="s">
        <v>6</v>
      </c>
      <c r="W4" s="119" t="s">
        <v>15</v>
      </c>
      <c r="X4" s="119" t="s">
        <v>23</v>
      </c>
      <c r="Y4" s="119" t="s">
        <v>22</v>
      </c>
      <c r="Z4" s="119" t="s">
        <v>21</v>
      </c>
      <c r="AA4" s="242" t="s">
        <v>20</v>
      </c>
      <c r="AB4" s="242"/>
      <c r="AC4" s="242" t="s">
        <v>11</v>
      </c>
      <c r="AD4" s="242"/>
      <c r="AE4" s="119" t="s">
        <v>10</v>
      </c>
      <c r="AF4" s="119">
        <v>4</v>
      </c>
      <c r="AG4" s="119">
        <v>6</v>
      </c>
      <c r="AH4" s="119" t="s">
        <v>19</v>
      </c>
      <c r="AI4" s="119" t="s">
        <v>18</v>
      </c>
      <c r="AK4" s="119" t="s">
        <v>56</v>
      </c>
      <c r="AL4" s="119" t="s">
        <v>23</v>
      </c>
      <c r="AM4" s="92" t="s">
        <v>11</v>
      </c>
    </row>
    <row r="5" spans="1:39" ht="17" customHeight="1">
      <c r="A5" s="68" t="s">
        <v>94</v>
      </c>
      <c r="B5" s="55"/>
      <c r="C5" s="105"/>
      <c r="D5" s="74">
        <v>7</v>
      </c>
      <c r="E5" s="75"/>
      <c r="F5" s="73"/>
      <c r="G5" s="76"/>
      <c r="H5" s="73"/>
      <c r="I5" s="73"/>
      <c r="J5" s="9"/>
      <c r="K5" s="78"/>
      <c r="L5" s="73"/>
      <c r="M5" s="73"/>
      <c r="N5" s="73"/>
      <c r="O5" s="79"/>
      <c r="P5" s="80"/>
      <c r="Q5" s="80"/>
      <c r="R5" s="9"/>
      <c r="S5" s="73"/>
      <c r="T5" s="73"/>
      <c r="U5" s="73"/>
      <c r="V5" s="71">
        <f>SUM($D$5:$D5)/(COUNTA($D$5:$D5)-COUNTA($E$5:$E5))</f>
        <v>7</v>
      </c>
      <c r="W5" s="90">
        <f>COUNTA(A5:A34)</f>
        <v>8</v>
      </c>
      <c r="X5" s="90">
        <f>COUNTA(D5:D34)</f>
        <v>6</v>
      </c>
      <c r="Y5" s="90">
        <f>COUNTA(E5:E34)</f>
        <v>1</v>
      </c>
      <c r="Z5" s="97">
        <f>IF(X5=0,"-",SUM(D5:D34))</f>
        <v>41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32(0)</v>
      </c>
      <c r="AB5" s="260"/>
      <c r="AC5" s="258">
        <f>IF($X5-$Y5,$Z5/($X5-$Y5),"-")</f>
        <v>8.1999999999999993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8" t="s">
        <v>95</v>
      </c>
      <c r="B6" s="55"/>
      <c r="C6" s="105"/>
      <c r="D6" s="74">
        <v>32</v>
      </c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>
        <f>SUM($D$5:$D6)/(COUNTA($D$5:$D6)-COUNTA($E$5:$E6))</f>
        <v>19.5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8" t="s">
        <v>119</v>
      </c>
      <c r="B7" s="55"/>
      <c r="C7" s="105"/>
      <c r="D7" s="74">
        <v>0</v>
      </c>
      <c r="E7" s="75" t="s">
        <v>60</v>
      </c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>
        <f>SUM($D$5:$D7)/(COUNTA($D$5:$D7)-COUNTA($E$5:$E7))</f>
        <v>19.5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8" t="s">
        <v>124</v>
      </c>
      <c r="B8" s="55"/>
      <c r="C8" s="105"/>
      <c r="D8" s="74"/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>
        <f>SUM($D$5:$D8)/(COUNTA($D$5:$D8)-COUNTA($E$5:$E8))</f>
        <v>19.5</v>
      </c>
      <c r="W8" s="119" t="s">
        <v>16</v>
      </c>
      <c r="X8" s="119" t="s">
        <v>15</v>
      </c>
      <c r="Y8" s="119" t="s">
        <v>14</v>
      </c>
      <c r="Z8" s="119" t="s">
        <v>13</v>
      </c>
      <c r="AA8" s="242" t="s">
        <v>12</v>
      </c>
      <c r="AB8" s="242"/>
      <c r="AC8" s="242" t="s">
        <v>11</v>
      </c>
      <c r="AD8" s="242"/>
      <c r="AE8" s="119" t="s">
        <v>10</v>
      </c>
      <c r="AF8" s="119" t="s">
        <v>72</v>
      </c>
      <c r="AG8" s="119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8" t="s">
        <v>127</v>
      </c>
      <c r="B9" s="59"/>
      <c r="C9" s="106"/>
      <c r="D9" s="77">
        <v>1</v>
      </c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>
        <f>SUM($D$5:$D9)/(COUNTA($D$5:$D9)-COUNTA($E$5:$E9))</f>
        <v>13.333333333333334</v>
      </c>
      <c r="W9" s="99" t="str">
        <f t="array" ref="W9">IF(SUM(K5:K34)=0,"-",SUM(INT(K5:K34))+INT(ROUND(SUM(K5:K34-INT(K5:K34)),1)/0.6)+MOD(ROUND(SUM(K5:K34-INT(K5:K34)),1),0.6))</f>
        <v>-</v>
      </c>
      <c r="X9" s="100" t="str">
        <f>IF($W$9="-","-",SUM(L5:L34))</f>
        <v>-</v>
      </c>
      <c r="Y9" s="100" t="str">
        <f>IF($W$9="-","-",SUM(M5:M34))</f>
        <v>-</v>
      </c>
      <c r="Z9" s="97" t="str">
        <f>IF($W$9="-","-",SUM(N5:N34))</f>
        <v>-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57"/>
      <c r="AC9" s="258" t="str">
        <f>IF($Z$9="-","-",IF($Z$9=0,"-",$Y$9/$Z$9))</f>
        <v>-</v>
      </c>
      <c r="AD9" s="259"/>
      <c r="AE9" s="101" t="str">
        <f>IF(ISERROR(ROUND((INT(W9)*6+((W9-INT(W9))*10))/Z9,2)),"-",ROUND((INT(W9)*6+((W9-INT(W9))*10))/Z9,2))</f>
        <v>-</v>
      </c>
      <c r="AF9" s="98" t="str">
        <f>IF(ISERROR(ROUND(Y9/(INT(W9)*6+((W9-INT(W9))*10))*6,2)),"-",ROUND(Y9/(INT(W9)*6+((W9-INT(W9))*10))*6,2))</f>
        <v>-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155" t="s">
        <v>136</v>
      </c>
      <c r="B10" s="55"/>
      <c r="C10" s="105"/>
      <c r="D10" s="77"/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13.333333333333334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8" t="s">
        <v>150</v>
      </c>
      <c r="B11" s="55"/>
      <c r="C11" s="105"/>
      <c r="D11" s="77">
        <v>0</v>
      </c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10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8" t="s">
        <v>156</v>
      </c>
      <c r="B12" s="55"/>
      <c r="C12" s="105"/>
      <c r="D12" s="77">
        <v>1</v>
      </c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8.1999999999999993</v>
      </c>
      <c r="W12" s="119" t="s">
        <v>8</v>
      </c>
      <c r="X12" s="119" t="s">
        <v>7</v>
      </c>
      <c r="Y12" s="119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/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8.1999999999999993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8.1999999999999993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8.1999999999999993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8.1999999999999993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8.1999999999999993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8.1999999999999993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8.1999999999999993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8.1999999999999993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8.1999999999999993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8.1999999999999993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8.1999999999999993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8.1999999999999993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8.1999999999999993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8.1999999999999993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8.1999999999999993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8.1999999999999993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8.1999999999999993</v>
      </c>
      <c r="W29" s="117" t="s">
        <v>30</v>
      </c>
      <c r="X29" s="118"/>
      <c r="Y29" s="227">
        <v>20</v>
      </c>
      <c r="Z29" s="230"/>
      <c r="AA29" s="231">
        <f>IF(ISERROR(SUMIF(D5:D34,"&gt;="&amp;Y29)/SUMPRODUCT(--(D5:D34&gt;=Y29),--(E5:E34&lt;&gt;"*"))),"-",SUMIF(D5:D34,"&gt;="&amp;Y29)/SUMPRODUCT(--(D5:D34&gt;=Y29),--(E5:E34&lt;&gt;"*")))</f>
        <v>32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8.1999999999999993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8.1999999999999993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8.1999999999999993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8.1999999999999993</v>
      </c>
      <c r="W33" s="225" t="s">
        <v>66</v>
      </c>
      <c r="X33" s="226"/>
      <c r="Y33" s="226"/>
      <c r="Z33" s="227"/>
      <c r="AA33" s="88">
        <f>SUMPRODUCT((D5:D34=0)*(D5:D34&lt;&gt;"")*(E5:E34&lt;&gt;"*"))</f>
        <v>1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8.1999999999999993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35" priority="1" operator="greaterThan">
      <formula>0</formula>
    </cfRule>
  </conditionalFormatting>
  <dataValidations count="1">
    <dataValidation type="list" allowBlank="1" showInputMessage="1" showErrorMessage="1" sqref="G5:G34" xr:uid="{8EBB5DC9-561E-FE43-BC8C-D02EBE5CC18F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734B7-F45D-2640-B1DC-44FE1C0F4DB2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115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26" t="s">
        <v>21</v>
      </c>
      <c r="E4" s="126" t="s">
        <v>60</v>
      </c>
      <c r="F4" s="126" t="s">
        <v>59</v>
      </c>
      <c r="G4" s="126" t="s">
        <v>74</v>
      </c>
      <c r="H4" s="126">
        <v>4</v>
      </c>
      <c r="I4" s="126">
        <v>6</v>
      </c>
      <c r="J4" s="13"/>
      <c r="K4" s="69" t="s">
        <v>16</v>
      </c>
      <c r="L4" s="126" t="s">
        <v>15</v>
      </c>
      <c r="M4" s="126" t="s">
        <v>14</v>
      </c>
      <c r="N4" s="126" t="s">
        <v>13</v>
      </c>
      <c r="O4" s="70"/>
      <c r="P4" s="60" t="s">
        <v>58</v>
      </c>
      <c r="Q4" s="60" t="s">
        <v>57</v>
      </c>
      <c r="R4" s="13"/>
      <c r="S4" s="126" t="s">
        <v>8</v>
      </c>
      <c r="T4" s="126" t="s">
        <v>7</v>
      </c>
      <c r="U4" s="126" t="s">
        <v>6</v>
      </c>
      <c r="W4" s="125" t="s">
        <v>15</v>
      </c>
      <c r="X4" s="125" t="s">
        <v>23</v>
      </c>
      <c r="Y4" s="125" t="s">
        <v>22</v>
      </c>
      <c r="Z4" s="125" t="s">
        <v>21</v>
      </c>
      <c r="AA4" s="242" t="s">
        <v>20</v>
      </c>
      <c r="AB4" s="242"/>
      <c r="AC4" s="242" t="s">
        <v>11</v>
      </c>
      <c r="AD4" s="242"/>
      <c r="AE4" s="125" t="s">
        <v>10</v>
      </c>
      <c r="AF4" s="125">
        <v>4</v>
      </c>
      <c r="AG4" s="125">
        <v>6</v>
      </c>
      <c r="AH4" s="125" t="s">
        <v>19</v>
      </c>
      <c r="AI4" s="125" t="s">
        <v>18</v>
      </c>
      <c r="AK4" s="125" t="s">
        <v>56</v>
      </c>
      <c r="AL4" s="125" t="s">
        <v>23</v>
      </c>
      <c r="AM4" s="92" t="s">
        <v>11</v>
      </c>
    </row>
    <row r="5" spans="1:39" ht="17" customHeight="1">
      <c r="A5" s="130" t="s">
        <v>118</v>
      </c>
      <c r="B5" s="55"/>
      <c r="C5" s="105"/>
      <c r="D5" s="74">
        <v>41</v>
      </c>
      <c r="E5" s="75"/>
      <c r="F5" s="73"/>
      <c r="G5" s="76"/>
      <c r="H5" s="73"/>
      <c r="I5" s="73"/>
      <c r="J5" s="9"/>
      <c r="K5" s="78"/>
      <c r="L5" s="73"/>
      <c r="M5" s="73"/>
      <c r="N5" s="73"/>
      <c r="O5" s="79"/>
      <c r="P5" s="80"/>
      <c r="Q5" s="80"/>
      <c r="R5" s="9"/>
      <c r="S5" s="73"/>
      <c r="T5" s="73"/>
      <c r="U5" s="73"/>
      <c r="V5" s="71">
        <f>SUM($D$5:$D5)/(COUNTA($D$5:$D5)-COUNTA($E$5:$E5))</f>
        <v>41</v>
      </c>
      <c r="W5" s="90">
        <f>COUNTA(A5:A34)</f>
        <v>15</v>
      </c>
      <c r="X5" s="90">
        <f>COUNTA(D5:D34)</f>
        <v>15</v>
      </c>
      <c r="Y5" s="90">
        <f>COUNTA(E5:E34)</f>
        <v>2</v>
      </c>
      <c r="Z5" s="97">
        <f>IF(X5=0,"-",SUM(D5:D34))</f>
        <v>616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97*(0)</v>
      </c>
      <c r="AB5" s="260"/>
      <c r="AC5" s="258">
        <f>IF($X5-$Y5,$Z5/($X5-$Y5),"-")</f>
        <v>47.384615384615387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4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6" t="s">
        <v>120</v>
      </c>
      <c r="B6" s="55"/>
      <c r="C6" s="105"/>
      <c r="D6" s="74">
        <v>34</v>
      </c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>
        <f>SUM($D$5:$D6)/(COUNTA($D$5:$D6)-COUNTA($E$5:$E6))</f>
        <v>37.5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130" t="s">
        <v>125</v>
      </c>
      <c r="B7" s="55"/>
      <c r="C7" s="105"/>
      <c r="D7" s="74">
        <v>33</v>
      </c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>
        <f>SUM($D$5:$D7)/(COUNTA($D$5:$D7)-COUNTA($E$5:$E7))</f>
        <v>36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130" t="s">
        <v>129</v>
      </c>
      <c r="B8" s="55"/>
      <c r="C8" s="105"/>
      <c r="D8" s="74">
        <v>29</v>
      </c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>
        <f>SUM($D$5:$D8)/(COUNTA($D$5:$D8)-COUNTA($E$5:$E8))</f>
        <v>34.25</v>
      </c>
      <c r="W8" s="125" t="s">
        <v>16</v>
      </c>
      <c r="X8" s="125" t="s">
        <v>15</v>
      </c>
      <c r="Y8" s="125" t="s">
        <v>14</v>
      </c>
      <c r="Z8" s="125" t="s">
        <v>13</v>
      </c>
      <c r="AA8" s="242" t="s">
        <v>12</v>
      </c>
      <c r="AB8" s="242"/>
      <c r="AC8" s="242" t="s">
        <v>11</v>
      </c>
      <c r="AD8" s="242"/>
      <c r="AE8" s="125" t="s">
        <v>10</v>
      </c>
      <c r="AF8" s="125" t="s">
        <v>72</v>
      </c>
      <c r="AG8" s="125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129" t="s">
        <v>134</v>
      </c>
      <c r="B9" s="59"/>
      <c r="C9" s="106"/>
      <c r="D9" s="77">
        <v>79</v>
      </c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>
        <f>SUM($D$5:$D9)/(COUNTA($D$5:$D9)-COUNTA($E$5:$E9))</f>
        <v>43.2</v>
      </c>
      <c r="W9" s="99" t="str">
        <f t="array" ref="W9">IF(SUM(K5:K34)=0,"-",SUM(INT(K5:K34))+INT(ROUND(SUM(K5:K34-INT(K5:K34)),1)/0.6)+MOD(ROUND(SUM(K5:K34-INT(K5:K34)),1),0.6))</f>
        <v>-</v>
      </c>
      <c r="X9" s="100" t="str">
        <f>IF($W$9="-","-",SUM(L5:L34))</f>
        <v>-</v>
      </c>
      <c r="Y9" s="100" t="str">
        <f>IF($W$9="-","-",SUM(M5:M34))</f>
        <v>-</v>
      </c>
      <c r="Z9" s="97" t="str">
        <f>IF($W$9="-","-",SUM(N5:N34))</f>
        <v>-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57"/>
      <c r="AC9" s="258" t="str">
        <f>IF($Z$9="-","-",IF($Z$9=0,"-",$Y$9/$Z$9))</f>
        <v>-</v>
      </c>
      <c r="AD9" s="259"/>
      <c r="AE9" s="101" t="str">
        <f>IF(ISERROR(ROUND((INT(W9)*6+((W9-INT(W9))*10))/Z9,2)),"-",ROUND((INT(W9)*6+((W9-INT(W9))*10))/Z9,2))</f>
        <v>-</v>
      </c>
      <c r="AF9" s="98" t="str">
        <f>IF(ISERROR(ROUND(Y9/(INT(W9)*6+((W9-INT(W9))*10))*6,2)),"-",ROUND(Y9/(INT(W9)*6+((W9-INT(W9))*10))*6,2))</f>
        <v>-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130" t="s">
        <v>153</v>
      </c>
      <c r="B10" s="55"/>
      <c r="C10" s="105"/>
      <c r="D10" s="77">
        <v>14</v>
      </c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38.333333333333336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181" t="s">
        <v>160</v>
      </c>
      <c r="B11" s="55"/>
      <c r="C11" s="105"/>
      <c r="D11" s="77">
        <v>3</v>
      </c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33.285714285714285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129" t="s">
        <v>161</v>
      </c>
      <c r="B12" s="55"/>
      <c r="C12" s="105"/>
      <c r="D12" s="77">
        <v>40</v>
      </c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34.125</v>
      </c>
      <c r="W12" s="125" t="s">
        <v>8</v>
      </c>
      <c r="X12" s="125" t="s">
        <v>7</v>
      </c>
      <c r="Y12" s="125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 t="s">
        <v>169</v>
      </c>
      <c r="B13" s="55"/>
      <c r="C13" s="105"/>
      <c r="D13" s="77">
        <v>62</v>
      </c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37.222222222222221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130" t="s">
        <v>173</v>
      </c>
      <c r="B14" s="59"/>
      <c r="C14" s="106"/>
      <c r="D14" s="74">
        <v>39</v>
      </c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37.4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 t="s">
        <v>177</v>
      </c>
      <c r="B15" s="59"/>
      <c r="C15" s="106"/>
      <c r="D15" s="77">
        <v>24</v>
      </c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36.18181818181818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130" t="s">
        <v>191</v>
      </c>
      <c r="B16" s="59"/>
      <c r="C16" s="106"/>
      <c r="D16" s="77">
        <v>36</v>
      </c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36.166666666666664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130" t="s">
        <v>192</v>
      </c>
      <c r="B17" s="59"/>
      <c r="C17" s="106"/>
      <c r="D17" s="77">
        <v>52</v>
      </c>
      <c r="E17" s="75" t="s">
        <v>60</v>
      </c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40.5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130" t="s">
        <v>196</v>
      </c>
      <c r="B18" s="59"/>
      <c r="C18" s="106"/>
      <c r="D18" s="77">
        <v>33</v>
      </c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39.92307692307692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6" t="s">
        <v>195</v>
      </c>
      <c r="B19" s="59"/>
      <c r="C19" s="106"/>
      <c r="D19" s="77">
        <v>97</v>
      </c>
      <c r="E19" s="75" t="s">
        <v>60</v>
      </c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47.384615384615387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47.384615384615387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47.384615384615387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47.384615384615387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47.384615384615387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47.384615384615387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47.384615384615387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47.384615384615387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47.384615384615387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47.384615384615387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47.384615384615387</v>
      </c>
      <c r="W29" s="127" t="s">
        <v>30</v>
      </c>
      <c r="X29" s="128"/>
      <c r="Y29" s="227">
        <v>20</v>
      </c>
      <c r="Z29" s="230"/>
      <c r="AA29" s="231">
        <f>IF(ISERROR(SUMIF(D5:D34,"&gt;="&amp;Y29)/SUMPRODUCT(--(D5:D34&gt;=Y29),--(E5:E34&lt;&gt;"*"))),"-",SUMIF(D5:D34,"&gt;="&amp;Y29)/SUMPRODUCT(--(D5:D34&gt;=Y29),--(E5:E34&lt;&gt;"*")))</f>
        <v>54.454545454545453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47.384615384615387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47.384615384615387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47.384615384615387</v>
      </c>
      <c r="W32" s="225" t="s">
        <v>27</v>
      </c>
      <c r="X32" s="226"/>
      <c r="Y32" s="226"/>
      <c r="Z32" s="227"/>
      <c r="AA32" s="228">
        <f>IF(SUM($AH5:$AI5),$AI5/SUM($AH5:$AI5),"-")</f>
        <v>0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47.384615384615387</v>
      </c>
      <c r="W33" s="225" t="s">
        <v>66</v>
      </c>
      <c r="X33" s="226"/>
      <c r="Y33" s="226"/>
      <c r="Z33" s="227"/>
      <c r="AA33" s="88">
        <f>SUMPRODUCT((D5:D34=0)*(D5:D34&lt;&gt;"")*(E5:E34&lt;&gt;"*"))</f>
        <v>0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47.384615384615387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34" priority="1" operator="greaterThan">
      <formula>0</formula>
    </cfRule>
  </conditionalFormatting>
  <dataValidations count="1">
    <dataValidation type="list" allowBlank="1" showInputMessage="1" showErrorMessage="1" sqref="G5:G34" xr:uid="{C56E1181-F0F1-5B45-9CB5-F25DD11D75FF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31DBB-C86D-904F-8CC7-844191F695EA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121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32" t="s">
        <v>21</v>
      </c>
      <c r="E4" s="132" t="s">
        <v>60</v>
      </c>
      <c r="F4" s="132" t="s">
        <v>59</v>
      </c>
      <c r="G4" s="132" t="s">
        <v>74</v>
      </c>
      <c r="H4" s="132">
        <v>4</v>
      </c>
      <c r="I4" s="132">
        <v>6</v>
      </c>
      <c r="J4" s="13"/>
      <c r="K4" s="69" t="s">
        <v>16</v>
      </c>
      <c r="L4" s="132" t="s">
        <v>15</v>
      </c>
      <c r="M4" s="132" t="s">
        <v>14</v>
      </c>
      <c r="N4" s="132" t="s">
        <v>13</v>
      </c>
      <c r="O4" s="70"/>
      <c r="P4" s="60" t="s">
        <v>58</v>
      </c>
      <c r="Q4" s="60" t="s">
        <v>57</v>
      </c>
      <c r="R4" s="13"/>
      <c r="S4" s="132" t="s">
        <v>8</v>
      </c>
      <c r="T4" s="132" t="s">
        <v>7</v>
      </c>
      <c r="U4" s="132" t="s">
        <v>6</v>
      </c>
      <c r="W4" s="131" t="s">
        <v>15</v>
      </c>
      <c r="X4" s="131" t="s">
        <v>23</v>
      </c>
      <c r="Y4" s="131" t="s">
        <v>22</v>
      </c>
      <c r="Z4" s="131" t="s">
        <v>21</v>
      </c>
      <c r="AA4" s="242" t="s">
        <v>20</v>
      </c>
      <c r="AB4" s="242"/>
      <c r="AC4" s="242" t="s">
        <v>11</v>
      </c>
      <c r="AD4" s="242"/>
      <c r="AE4" s="131" t="s">
        <v>10</v>
      </c>
      <c r="AF4" s="131">
        <v>4</v>
      </c>
      <c r="AG4" s="131">
        <v>6</v>
      </c>
      <c r="AH4" s="131" t="s">
        <v>19</v>
      </c>
      <c r="AI4" s="131" t="s">
        <v>18</v>
      </c>
      <c r="AK4" s="131" t="s">
        <v>56</v>
      </c>
      <c r="AL4" s="131" t="s">
        <v>23</v>
      </c>
      <c r="AM4" s="92" t="s">
        <v>11</v>
      </c>
    </row>
    <row r="5" spans="1:39" ht="17" customHeight="1">
      <c r="A5" s="66" t="s">
        <v>120</v>
      </c>
      <c r="B5" s="55"/>
      <c r="C5" s="105"/>
      <c r="D5" s="74">
        <v>19</v>
      </c>
      <c r="E5" s="75"/>
      <c r="F5" s="73"/>
      <c r="G5" s="76"/>
      <c r="H5" s="73"/>
      <c r="I5" s="73"/>
      <c r="J5" s="9"/>
      <c r="K5" s="78">
        <v>1</v>
      </c>
      <c r="L5" s="73">
        <v>0</v>
      </c>
      <c r="M5" s="73">
        <v>14</v>
      </c>
      <c r="N5" s="73">
        <v>0</v>
      </c>
      <c r="O5" s="79"/>
      <c r="P5" s="80"/>
      <c r="Q5" s="80"/>
      <c r="R5" s="9"/>
      <c r="S5" s="73"/>
      <c r="T5" s="73"/>
      <c r="U5" s="73"/>
      <c r="V5" s="71">
        <f>SUM($D$5:$D5)/(COUNTA($D$5:$D5)-COUNTA($E$5:$E5))</f>
        <v>19</v>
      </c>
      <c r="W5" s="90">
        <f>COUNTA(A5:A34)</f>
        <v>20</v>
      </c>
      <c r="X5" s="90">
        <f>COUNTA(D5:D34)</f>
        <v>15</v>
      </c>
      <c r="Y5" s="90">
        <f>COUNTA(E5:E34)</f>
        <v>3</v>
      </c>
      <c r="Z5" s="97">
        <f>IF(X5=0,"-",SUM(D5:D34))</f>
        <v>306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73(0)</v>
      </c>
      <c r="AB5" s="260"/>
      <c r="AC5" s="258">
        <f>IF($X5-$Y5,$Z5/($X5-$Y5),"-")</f>
        <v>25.5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2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6" t="s">
        <v>122</v>
      </c>
      <c r="B6" s="55"/>
      <c r="C6" s="105"/>
      <c r="D6" s="74"/>
      <c r="E6" s="75"/>
      <c r="F6" s="73"/>
      <c r="G6" s="76"/>
      <c r="H6" s="73"/>
      <c r="I6" s="73"/>
      <c r="J6" s="9"/>
      <c r="K6" s="78">
        <v>3</v>
      </c>
      <c r="L6" s="73">
        <v>0</v>
      </c>
      <c r="M6" s="73">
        <v>22</v>
      </c>
      <c r="N6" s="73">
        <v>1</v>
      </c>
      <c r="O6" s="79"/>
      <c r="P6" s="80"/>
      <c r="Q6" s="80"/>
      <c r="R6" s="9"/>
      <c r="S6" s="73"/>
      <c r="T6" s="73"/>
      <c r="U6" s="73"/>
      <c r="V6" s="72">
        <f>SUM($D$5:$D6)/(COUNTA($D$5:$D6)-COUNTA($E$5:$E6))</f>
        <v>19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6" t="s">
        <v>128</v>
      </c>
      <c r="B7" s="55"/>
      <c r="C7" s="105"/>
      <c r="D7" s="74">
        <v>20</v>
      </c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>
        <f>SUM($D$5:$D7)/(COUNTA($D$5:$D7)-COUNTA($E$5:$E7))</f>
        <v>19.5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129" t="s">
        <v>134</v>
      </c>
      <c r="B8" s="55"/>
      <c r="C8" s="105"/>
      <c r="D8" s="74">
        <v>52</v>
      </c>
      <c r="E8" s="75"/>
      <c r="F8" s="73"/>
      <c r="G8" s="76"/>
      <c r="H8" s="73"/>
      <c r="I8" s="73"/>
      <c r="J8" s="9"/>
      <c r="K8" s="78">
        <v>5</v>
      </c>
      <c r="L8" s="73">
        <v>0</v>
      </c>
      <c r="M8" s="73">
        <v>32</v>
      </c>
      <c r="N8" s="78">
        <v>2</v>
      </c>
      <c r="O8" s="81"/>
      <c r="P8" s="82"/>
      <c r="Q8" s="82"/>
      <c r="R8" s="9"/>
      <c r="S8" s="73"/>
      <c r="T8" s="73"/>
      <c r="U8" s="73"/>
      <c r="V8" s="72">
        <f>SUM($D$5:$D8)/(COUNTA($D$5:$D8)-COUNTA($E$5:$E8))</f>
        <v>30.333333333333332</v>
      </c>
      <c r="W8" s="131" t="s">
        <v>16</v>
      </c>
      <c r="X8" s="131" t="s">
        <v>15</v>
      </c>
      <c r="Y8" s="131" t="s">
        <v>14</v>
      </c>
      <c r="Z8" s="131" t="s">
        <v>13</v>
      </c>
      <c r="AA8" s="242" t="s">
        <v>12</v>
      </c>
      <c r="AB8" s="242"/>
      <c r="AC8" s="242" t="s">
        <v>11</v>
      </c>
      <c r="AD8" s="242"/>
      <c r="AE8" s="131" t="s">
        <v>10</v>
      </c>
      <c r="AF8" s="131" t="s">
        <v>72</v>
      </c>
      <c r="AG8" s="131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130" t="s">
        <v>154</v>
      </c>
      <c r="B9" s="59"/>
      <c r="C9" s="106"/>
      <c r="D9" s="77"/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>
        <f>SUM($D$5:$D9)/(COUNTA($D$5:$D9)-COUNTA($E$5:$E9))</f>
        <v>30.333333333333332</v>
      </c>
      <c r="W9" s="99">
        <f t="array" ref="W9">IF(SUM(K5:K34)=0,"-",SUM(INT(K5:K34))+INT(ROUND(SUM(K5:K34-INT(K5:K34)),1)/0.6)+MOD(ROUND(SUM(K5:K34-INT(K5:K34)),1),0.6))</f>
        <v>23</v>
      </c>
      <c r="X9" s="100">
        <f>IF($W$9="-","-",SUM(L5:L34))</f>
        <v>0</v>
      </c>
      <c r="Y9" s="100">
        <f>IF($W$9="-","-",SUM(M5:M34))</f>
        <v>159</v>
      </c>
      <c r="Z9" s="97">
        <f>IF($W$9="-","-",SUM(N5:N34))</f>
        <v>6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3/21(5)</v>
      </c>
      <c r="AB9" s="257"/>
      <c r="AC9" s="258">
        <f>IF($Z$9="-","-",IF($Z$9=0,"-",$Y$9/$Z$9))</f>
        <v>26.5</v>
      </c>
      <c r="AD9" s="259"/>
      <c r="AE9" s="101">
        <f>IF(ISERROR(ROUND((INT(W9)*6+((W9-INT(W9))*10))/Z9,2)),"-",ROUND((INT(W9)*6+((W9-INT(W9))*10))/Z9,2))</f>
        <v>23</v>
      </c>
      <c r="AF9" s="98">
        <f>IF(ISERROR(ROUND(Y9/(INT(W9)*6+((W9-INT(W9))*10))*6,2)),"-",ROUND(Y9/(INT(W9)*6+((W9-INT(W9))*10))*6,2))</f>
        <v>6.91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160" t="s">
        <v>149</v>
      </c>
      <c r="B10" s="55"/>
      <c r="C10" s="105"/>
      <c r="D10" s="77">
        <v>19</v>
      </c>
      <c r="E10" s="75"/>
      <c r="F10" s="73"/>
      <c r="G10" s="76"/>
      <c r="H10" s="73"/>
      <c r="I10" s="73"/>
      <c r="J10" s="9"/>
      <c r="K10" s="78">
        <v>2</v>
      </c>
      <c r="L10" s="73">
        <v>0</v>
      </c>
      <c r="M10" s="73">
        <v>21</v>
      </c>
      <c r="N10" s="73">
        <v>0</v>
      </c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27.5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181" t="s">
        <v>160</v>
      </c>
      <c r="B11" s="55"/>
      <c r="C11" s="105"/>
      <c r="D11" s="77">
        <v>2</v>
      </c>
      <c r="E11" s="75" t="s">
        <v>60</v>
      </c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28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129" t="s">
        <v>161</v>
      </c>
      <c r="B12" s="55"/>
      <c r="C12" s="105"/>
      <c r="D12" s="77">
        <v>0</v>
      </c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22.4</v>
      </c>
      <c r="W12" s="131" t="s">
        <v>8</v>
      </c>
      <c r="X12" s="131" t="s">
        <v>7</v>
      </c>
      <c r="Y12" s="131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 t="s">
        <v>165</v>
      </c>
      <c r="B13" s="55"/>
      <c r="C13" s="105"/>
      <c r="D13" s="77">
        <v>7</v>
      </c>
      <c r="E13" s="75" t="s">
        <v>60</v>
      </c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23.8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6" t="s">
        <v>169</v>
      </c>
      <c r="B14" s="59"/>
      <c r="C14" s="106"/>
      <c r="D14" s="74">
        <v>2</v>
      </c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20.166666666666668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130" t="s">
        <v>173</v>
      </c>
      <c r="B15" s="59"/>
      <c r="C15" s="106"/>
      <c r="D15" s="77"/>
      <c r="E15" s="75"/>
      <c r="F15" s="73"/>
      <c r="G15" s="76"/>
      <c r="H15" s="73"/>
      <c r="I15" s="73"/>
      <c r="J15" s="9"/>
      <c r="K15" s="78">
        <v>5</v>
      </c>
      <c r="L15" s="73">
        <v>0</v>
      </c>
      <c r="M15" s="73">
        <v>21</v>
      </c>
      <c r="N15" s="73">
        <v>3</v>
      </c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20.166666666666668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130" t="s">
        <v>174</v>
      </c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20.166666666666668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 t="s">
        <v>177</v>
      </c>
      <c r="B17" s="59"/>
      <c r="C17" s="106"/>
      <c r="D17" s="77">
        <v>15</v>
      </c>
      <c r="E17" s="75"/>
      <c r="F17" s="73"/>
      <c r="G17" s="76"/>
      <c r="H17" s="73"/>
      <c r="I17" s="73"/>
      <c r="J17" s="9"/>
      <c r="K17" s="78">
        <v>2</v>
      </c>
      <c r="L17" s="73">
        <v>0</v>
      </c>
      <c r="M17" s="73">
        <v>10</v>
      </c>
      <c r="N17" s="73">
        <v>0</v>
      </c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19.428571428571427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 t="s">
        <v>190</v>
      </c>
      <c r="B18" s="59"/>
      <c r="C18" s="106"/>
      <c r="D18" s="77">
        <v>38</v>
      </c>
      <c r="E18" s="75" t="s">
        <v>60</v>
      </c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24.857142857142858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130" t="s">
        <v>191</v>
      </c>
      <c r="B19" s="59"/>
      <c r="C19" s="106"/>
      <c r="D19" s="77">
        <v>7</v>
      </c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22.625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130" t="s">
        <v>192</v>
      </c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22.625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130" t="s">
        <v>196</v>
      </c>
      <c r="B21" s="55"/>
      <c r="C21" s="105"/>
      <c r="D21" s="74">
        <v>28</v>
      </c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23.222222222222221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8" t="s">
        <v>194</v>
      </c>
      <c r="B22" s="55"/>
      <c r="C22" s="105"/>
      <c r="D22" s="74">
        <v>6</v>
      </c>
      <c r="E22" s="75"/>
      <c r="F22" s="73"/>
      <c r="G22" s="73"/>
      <c r="H22" s="73"/>
      <c r="I22" s="73"/>
      <c r="J22" s="9"/>
      <c r="K22" s="78">
        <v>1</v>
      </c>
      <c r="L22" s="73">
        <v>0</v>
      </c>
      <c r="M22" s="73">
        <v>10</v>
      </c>
      <c r="N22" s="73">
        <v>0</v>
      </c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21.5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 t="s">
        <v>201</v>
      </c>
      <c r="B23" s="55"/>
      <c r="C23" s="105"/>
      <c r="D23" s="74">
        <v>18</v>
      </c>
      <c r="E23" s="75"/>
      <c r="F23" s="73"/>
      <c r="G23" s="76"/>
      <c r="H23" s="73"/>
      <c r="I23" s="73"/>
      <c r="J23" s="9"/>
      <c r="K23" s="78">
        <v>4</v>
      </c>
      <c r="L23" s="73">
        <v>0</v>
      </c>
      <c r="M23" s="73">
        <v>29</v>
      </c>
      <c r="N23" s="78">
        <v>0</v>
      </c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21.181818181818183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6" t="s">
        <v>202</v>
      </c>
      <c r="B24" s="59"/>
      <c r="C24" s="106"/>
      <c r="D24" s="77">
        <v>73</v>
      </c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25.5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25.5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25.5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25.5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25.5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25.5</v>
      </c>
      <c r="W29" s="133" t="s">
        <v>30</v>
      </c>
      <c r="X29" s="134"/>
      <c r="Y29" s="227">
        <v>20</v>
      </c>
      <c r="Z29" s="230"/>
      <c r="AA29" s="231">
        <f>IF(ISERROR(SUMIF(D5:D34,"&gt;="&amp;Y29)/SUMPRODUCT(--(D5:D34&gt;=Y29),--(E5:E34&lt;&gt;"*"))),"-",SUMIF(D5:D34,"&gt;="&amp;Y29)/SUMPRODUCT(--(D5:D34&gt;=Y29),--(E5:E34&lt;&gt;"*")))</f>
        <v>52.75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25.5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25.5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25.5</v>
      </c>
      <c r="W32" s="225" t="s">
        <v>27</v>
      </c>
      <c r="X32" s="226"/>
      <c r="Y32" s="226"/>
      <c r="Z32" s="227"/>
      <c r="AA32" s="228">
        <f>IF(SUM($AH5:$AI5),$AI5/SUM($AH5:$AI5),"-")</f>
        <v>0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25.5</v>
      </c>
      <c r="W33" s="225" t="s">
        <v>66</v>
      </c>
      <c r="X33" s="226"/>
      <c r="Y33" s="226"/>
      <c r="Z33" s="227"/>
      <c r="AA33" s="88">
        <f>SUMPRODUCT((D5:D34=0)*(D5:D34&lt;&gt;"")*(E5:E34&lt;&gt;"*"))</f>
        <v>1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25.5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33" priority="1" operator="greaterThan">
      <formula>0</formula>
    </cfRule>
  </conditionalFormatting>
  <dataValidations count="1">
    <dataValidation type="list" allowBlank="1" showInputMessage="1" showErrorMessage="1" sqref="G5:G34" xr:uid="{E369EEDC-CAA4-8C4F-B0FA-C6124C15844B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718AA-381E-3348-AB0D-FFEAF5C31153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82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12" t="s">
        <v>21</v>
      </c>
      <c r="E4" s="112" t="s">
        <v>60</v>
      </c>
      <c r="F4" s="112" t="s">
        <v>59</v>
      </c>
      <c r="G4" s="112" t="s">
        <v>74</v>
      </c>
      <c r="H4" s="112">
        <v>4</v>
      </c>
      <c r="I4" s="112">
        <v>6</v>
      </c>
      <c r="J4" s="13"/>
      <c r="K4" s="69" t="s">
        <v>16</v>
      </c>
      <c r="L4" s="112" t="s">
        <v>15</v>
      </c>
      <c r="M4" s="112" t="s">
        <v>14</v>
      </c>
      <c r="N4" s="112" t="s">
        <v>13</v>
      </c>
      <c r="O4" s="70"/>
      <c r="P4" s="60" t="s">
        <v>58</v>
      </c>
      <c r="Q4" s="60" t="s">
        <v>57</v>
      </c>
      <c r="R4" s="13"/>
      <c r="S4" s="112" t="s">
        <v>8</v>
      </c>
      <c r="T4" s="112" t="s">
        <v>7</v>
      </c>
      <c r="U4" s="112" t="s">
        <v>6</v>
      </c>
      <c r="W4" s="111" t="s">
        <v>15</v>
      </c>
      <c r="X4" s="111" t="s">
        <v>23</v>
      </c>
      <c r="Y4" s="111" t="s">
        <v>22</v>
      </c>
      <c r="Z4" s="111" t="s">
        <v>21</v>
      </c>
      <c r="AA4" s="242" t="s">
        <v>20</v>
      </c>
      <c r="AB4" s="242"/>
      <c r="AC4" s="242" t="s">
        <v>11</v>
      </c>
      <c r="AD4" s="242"/>
      <c r="AE4" s="111" t="s">
        <v>10</v>
      </c>
      <c r="AF4" s="111">
        <v>4</v>
      </c>
      <c r="AG4" s="111">
        <v>6</v>
      </c>
      <c r="AH4" s="111" t="s">
        <v>19</v>
      </c>
      <c r="AI4" s="111" t="s">
        <v>18</v>
      </c>
      <c r="AK4" s="111" t="s">
        <v>56</v>
      </c>
      <c r="AL4" s="111" t="s">
        <v>23</v>
      </c>
      <c r="AM4" s="92" t="s">
        <v>11</v>
      </c>
    </row>
    <row r="5" spans="1:39" ht="17" customHeight="1">
      <c r="A5" s="68" t="s">
        <v>89</v>
      </c>
      <c r="B5" s="55"/>
      <c r="C5" s="105"/>
      <c r="D5" s="74">
        <v>0</v>
      </c>
      <c r="E5" s="75"/>
      <c r="F5" s="73"/>
      <c r="G5" s="76"/>
      <c r="H5" s="73"/>
      <c r="I5" s="73"/>
      <c r="J5" s="9"/>
      <c r="K5" s="78"/>
      <c r="L5" s="73"/>
      <c r="M5" s="73"/>
      <c r="N5" s="73"/>
      <c r="O5" s="79"/>
      <c r="P5" s="80"/>
      <c r="Q5" s="80"/>
      <c r="R5" s="9"/>
      <c r="S5" s="73"/>
      <c r="T5" s="73"/>
      <c r="U5" s="73"/>
      <c r="V5" s="71">
        <f>SUM($D$5:$D5)/(COUNTA($D$5:$D5)-COUNTA($E$5:$E5))</f>
        <v>0</v>
      </c>
      <c r="W5" s="90">
        <f>COUNTA(A5:A34)</f>
        <v>21</v>
      </c>
      <c r="X5" s="90">
        <f>COUNTA(D5:D34)</f>
        <v>21</v>
      </c>
      <c r="Y5" s="90">
        <f>COUNTA(E5:E34)</f>
        <v>1</v>
      </c>
      <c r="Z5" s="97">
        <f>IF(X5=0,"-",SUM(D5:D34))</f>
        <v>401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48*(0)</v>
      </c>
      <c r="AB5" s="260"/>
      <c r="AC5" s="258">
        <f>IF($X5-$Y5,$Z5/($X5-$Y5),"-")</f>
        <v>20.05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130" t="s">
        <v>118</v>
      </c>
      <c r="B6" s="55"/>
      <c r="C6" s="105"/>
      <c r="D6" s="74">
        <v>7</v>
      </c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>
        <f>SUM($D$5:$D6)/(COUNTA($D$5:$D6)-COUNTA($E$5:$E6))</f>
        <v>3.5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130" t="s">
        <v>125</v>
      </c>
      <c r="B7" s="55"/>
      <c r="C7" s="105"/>
      <c r="D7" s="74">
        <v>48</v>
      </c>
      <c r="E7" s="75" t="s">
        <v>60</v>
      </c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>
        <f>SUM($D$5:$D7)/(COUNTA($D$5:$D7)-COUNTA($E$5:$E7))</f>
        <v>27.5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130" t="s">
        <v>129</v>
      </c>
      <c r="B8" s="55"/>
      <c r="C8" s="105"/>
      <c r="D8" s="74">
        <v>33</v>
      </c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>
        <f>SUM($D$5:$D8)/(COUNTA($D$5:$D8)-COUNTA($E$5:$E8))</f>
        <v>29.333333333333332</v>
      </c>
      <c r="W8" s="111" t="s">
        <v>16</v>
      </c>
      <c r="X8" s="111" t="s">
        <v>15</v>
      </c>
      <c r="Y8" s="111" t="s">
        <v>14</v>
      </c>
      <c r="Z8" s="111" t="s">
        <v>13</v>
      </c>
      <c r="AA8" s="242" t="s">
        <v>12</v>
      </c>
      <c r="AB8" s="242"/>
      <c r="AC8" s="242" t="s">
        <v>11</v>
      </c>
      <c r="AD8" s="242"/>
      <c r="AE8" s="111" t="s">
        <v>10</v>
      </c>
      <c r="AF8" s="111" t="s">
        <v>72</v>
      </c>
      <c r="AG8" s="111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8" t="s">
        <v>135</v>
      </c>
      <c r="B9" s="59"/>
      <c r="C9" s="106"/>
      <c r="D9" s="77">
        <v>2</v>
      </c>
      <c r="E9" s="75"/>
      <c r="F9" s="73"/>
      <c r="G9" s="76"/>
      <c r="H9" s="73"/>
      <c r="I9" s="73"/>
      <c r="J9" s="9"/>
      <c r="K9" s="78">
        <v>3</v>
      </c>
      <c r="L9" s="73">
        <v>0</v>
      </c>
      <c r="M9" s="73">
        <v>56</v>
      </c>
      <c r="N9" s="73">
        <v>0</v>
      </c>
      <c r="O9" s="79"/>
      <c r="P9" s="80"/>
      <c r="Q9" s="80"/>
      <c r="R9" s="9"/>
      <c r="S9" s="73"/>
      <c r="T9" s="73"/>
      <c r="U9" s="73"/>
      <c r="V9" s="71">
        <f>SUM($D$5:$D9)/(COUNTA($D$5:$D9)-COUNTA($E$5:$E9))</f>
        <v>22.5</v>
      </c>
      <c r="W9" s="99">
        <f t="array" ref="W9">IF(SUM(K5:K34)=0,"-",SUM(INT(K5:K34))+INT(ROUND(SUM(K5:K34-INT(K5:K34)),1)/0.6)+MOD(ROUND(SUM(K5:K34-INT(K5:K34)),1),0.6))</f>
        <v>3</v>
      </c>
      <c r="X9" s="100">
        <f>IF($W$9="-","-",SUM(L5:L34))</f>
        <v>0</v>
      </c>
      <c r="Y9" s="100">
        <f>IF($W$9="-","-",SUM(M5:M34))</f>
        <v>56</v>
      </c>
      <c r="Z9" s="97">
        <f>IF($W$9="-","-",SUM(N5:N34))</f>
        <v>0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0/56(3)</v>
      </c>
      <c r="AB9" s="257"/>
      <c r="AC9" s="258" t="str">
        <f>IF($Z$9="-","-",IF($Z$9=0,"-",$Y$9/$Z$9))</f>
        <v>-</v>
      </c>
      <c r="AD9" s="259"/>
      <c r="AE9" s="101" t="str">
        <f>IF(ISERROR(ROUND((INT(W9)*6+((W9-INT(W9))*10))/Z9,2)),"-",ROUND((INT(W9)*6+((W9-INT(W9))*10))/Z9,2))</f>
        <v>-</v>
      </c>
      <c r="AF9" s="98">
        <f>IF(ISERROR(ROUND(Y9/(INT(W9)*6+((W9-INT(W9))*10))*6,2)),"-",ROUND(Y9/(INT(W9)*6+((W9-INT(W9))*10))*6,2))</f>
        <v>18.670000000000002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155" t="s">
        <v>136</v>
      </c>
      <c r="B10" s="55"/>
      <c r="C10" s="105"/>
      <c r="D10" s="77">
        <v>5</v>
      </c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19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8" t="s">
        <v>150</v>
      </c>
      <c r="B11" s="55"/>
      <c r="C11" s="105"/>
      <c r="D11" s="77">
        <v>27</v>
      </c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20.333333333333332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8" t="s">
        <v>156</v>
      </c>
      <c r="B12" s="55"/>
      <c r="C12" s="105"/>
      <c r="D12" s="77">
        <v>25</v>
      </c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21</v>
      </c>
      <c r="W12" s="111" t="s">
        <v>8</v>
      </c>
      <c r="X12" s="111" t="s">
        <v>7</v>
      </c>
      <c r="Y12" s="111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130" t="s">
        <v>162</v>
      </c>
      <c r="B13" s="55"/>
      <c r="C13" s="105"/>
      <c r="D13" s="77">
        <v>22</v>
      </c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21.125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8" t="s">
        <v>166</v>
      </c>
      <c r="B14" s="59"/>
      <c r="C14" s="106"/>
      <c r="D14" s="74">
        <v>40</v>
      </c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23.222222222222221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8" t="s">
        <v>167</v>
      </c>
      <c r="B15" s="59"/>
      <c r="C15" s="106"/>
      <c r="D15" s="77">
        <v>34</v>
      </c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24.3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8" t="s">
        <v>172</v>
      </c>
      <c r="B16" s="59"/>
      <c r="C16" s="106"/>
      <c r="D16" s="77">
        <v>2</v>
      </c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22.272727272727273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8" t="s">
        <v>179</v>
      </c>
      <c r="B17" s="59"/>
      <c r="C17" s="106"/>
      <c r="D17" s="77">
        <v>27</v>
      </c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22.666666666666668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8" t="s">
        <v>183</v>
      </c>
      <c r="B18" s="59"/>
      <c r="C18" s="106"/>
      <c r="D18" s="77">
        <v>25</v>
      </c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22.846153846153847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8" t="s">
        <v>185</v>
      </c>
      <c r="B19" s="59"/>
      <c r="C19" s="106"/>
      <c r="D19" s="77">
        <v>17</v>
      </c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22.428571428571427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130" t="s">
        <v>189</v>
      </c>
      <c r="B20" s="55"/>
      <c r="C20" s="105"/>
      <c r="D20" s="74">
        <v>31</v>
      </c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23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8" t="s">
        <v>193</v>
      </c>
      <c r="B21" s="55"/>
      <c r="C21" s="105"/>
      <c r="D21" s="74">
        <v>9</v>
      </c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22.125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130" t="s">
        <v>192</v>
      </c>
      <c r="B22" s="55"/>
      <c r="C22" s="105"/>
      <c r="D22" s="74">
        <v>35</v>
      </c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22.882352941176471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130" t="s">
        <v>196</v>
      </c>
      <c r="B23" s="55"/>
      <c r="C23" s="105"/>
      <c r="D23" s="74">
        <v>8</v>
      </c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22.055555555555557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8" t="s">
        <v>194</v>
      </c>
      <c r="B24" s="55"/>
      <c r="C24" s="105"/>
      <c r="D24" s="74">
        <v>2</v>
      </c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21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 t="s">
        <v>200</v>
      </c>
      <c r="B25" s="55"/>
      <c r="C25" s="105"/>
      <c r="D25" s="74">
        <v>2</v>
      </c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20.05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20.05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20.05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20.05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20.05</v>
      </c>
      <c r="W29" s="109" t="s">
        <v>30</v>
      </c>
      <c r="X29" s="110"/>
      <c r="Y29" s="227">
        <v>20</v>
      </c>
      <c r="Z29" s="230"/>
      <c r="AA29" s="231">
        <f>IF(ISERROR(SUMIF(D5:D34,"&gt;="&amp;Y29)/SUMPRODUCT(--(D5:D34&gt;=Y29),--(E5:E34&lt;&gt;"*"))),"-",SUMIF(D5:D34,"&gt;="&amp;Y29)/SUMPRODUCT(--(D5:D34&gt;=Y29),--(E5:E34&lt;&gt;"*")))</f>
        <v>34.700000000000003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20.05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20.05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20.05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20.05</v>
      </c>
      <c r="W33" s="225" t="s">
        <v>66</v>
      </c>
      <c r="X33" s="226"/>
      <c r="Y33" s="226"/>
      <c r="Z33" s="227"/>
      <c r="AA33" s="88">
        <f>SUMPRODUCT((D5:D34=0)*(D5:D34&lt;&gt;"")*(E5:E34&lt;&gt;"*"))</f>
        <v>1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20.05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32" priority="1" operator="greaterThan">
      <formula>0</formula>
    </cfRule>
  </conditionalFormatting>
  <dataValidations count="1">
    <dataValidation type="list" allowBlank="1" showInputMessage="1" showErrorMessage="1" sqref="G5:G34" xr:uid="{C33158DC-3530-8A4E-BCBE-7835C5926A32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A8920-157F-FA4C-B15A-1BCADF899C76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139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54" t="s">
        <v>21</v>
      </c>
      <c r="E4" s="154" t="s">
        <v>60</v>
      </c>
      <c r="F4" s="154" t="s">
        <v>59</v>
      </c>
      <c r="G4" s="154" t="s">
        <v>74</v>
      </c>
      <c r="H4" s="154">
        <v>4</v>
      </c>
      <c r="I4" s="154">
        <v>6</v>
      </c>
      <c r="J4" s="13"/>
      <c r="K4" s="69" t="s">
        <v>16</v>
      </c>
      <c r="L4" s="154" t="s">
        <v>15</v>
      </c>
      <c r="M4" s="154" t="s">
        <v>14</v>
      </c>
      <c r="N4" s="154" t="s">
        <v>13</v>
      </c>
      <c r="O4" s="70"/>
      <c r="P4" s="60" t="s">
        <v>58</v>
      </c>
      <c r="Q4" s="60" t="s">
        <v>57</v>
      </c>
      <c r="R4" s="13"/>
      <c r="S4" s="154" t="s">
        <v>8</v>
      </c>
      <c r="T4" s="154" t="s">
        <v>7</v>
      </c>
      <c r="U4" s="154" t="s">
        <v>6</v>
      </c>
      <c r="W4" s="153" t="s">
        <v>15</v>
      </c>
      <c r="X4" s="153" t="s">
        <v>23</v>
      </c>
      <c r="Y4" s="153" t="s">
        <v>22</v>
      </c>
      <c r="Z4" s="153" t="s">
        <v>21</v>
      </c>
      <c r="AA4" s="242" t="s">
        <v>20</v>
      </c>
      <c r="AB4" s="242"/>
      <c r="AC4" s="242" t="s">
        <v>11</v>
      </c>
      <c r="AD4" s="242"/>
      <c r="AE4" s="153" t="s">
        <v>10</v>
      </c>
      <c r="AF4" s="153">
        <v>4</v>
      </c>
      <c r="AG4" s="153">
        <v>6</v>
      </c>
      <c r="AH4" s="153" t="s">
        <v>19</v>
      </c>
      <c r="AI4" s="153" t="s">
        <v>18</v>
      </c>
      <c r="AK4" s="153" t="s">
        <v>56</v>
      </c>
      <c r="AL4" s="153" t="s">
        <v>23</v>
      </c>
      <c r="AM4" s="92" t="s">
        <v>11</v>
      </c>
    </row>
    <row r="5" spans="1:39" ht="17" customHeight="1">
      <c r="A5" s="130" t="s">
        <v>147</v>
      </c>
      <c r="B5" s="55"/>
      <c r="C5" s="105"/>
      <c r="D5" s="74">
        <v>16</v>
      </c>
      <c r="E5" s="75"/>
      <c r="F5" s="73"/>
      <c r="G5" s="76"/>
      <c r="H5" s="73"/>
      <c r="I5" s="73"/>
      <c r="J5" s="9"/>
      <c r="K5" s="78"/>
      <c r="L5" s="73"/>
      <c r="M5" s="73"/>
      <c r="N5" s="73"/>
      <c r="O5" s="79"/>
      <c r="P5" s="80"/>
      <c r="Q5" s="80"/>
      <c r="R5" s="9"/>
      <c r="S5" s="73"/>
      <c r="T5" s="73"/>
      <c r="U5" s="73"/>
      <c r="V5" s="71">
        <f>SUM($D$5:$D5)/(COUNTA($D$5:$D5)-COUNTA($E$5:$E5))</f>
        <v>16</v>
      </c>
      <c r="W5" s="90">
        <f>COUNTA(A5:A34)</f>
        <v>5</v>
      </c>
      <c r="X5" s="90">
        <f>COUNTA(D5:D34)</f>
        <v>4</v>
      </c>
      <c r="Y5" s="90">
        <f>COUNTA(E5:E34)</f>
        <v>1</v>
      </c>
      <c r="Z5" s="97">
        <f>IF(X5=0,"-",SUM(D5:D34))</f>
        <v>63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18(0)</v>
      </c>
      <c r="AB5" s="260"/>
      <c r="AC5" s="258">
        <f>IF($X5-$Y5,$Z5/($X5-$Y5),"-")</f>
        <v>21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130" t="s">
        <v>153</v>
      </c>
      <c r="B6" s="55"/>
      <c r="C6" s="105"/>
      <c r="D6" s="74"/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>
        <f>SUM($D$5:$D6)/(COUNTA($D$5:$D6)-COUNTA($E$5:$E6))</f>
        <v>16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181" t="s">
        <v>164</v>
      </c>
      <c r="B7" s="55"/>
      <c r="C7" s="105"/>
      <c r="D7" s="74">
        <v>18</v>
      </c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>
        <f>SUM($D$5:$D7)/(COUNTA($D$5:$D7)-COUNTA($E$5:$E7))</f>
        <v>17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130" t="s">
        <v>173</v>
      </c>
      <c r="B8" s="55"/>
      <c r="C8" s="105"/>
      <c r="D8" s="74">
        <v>16</v>
      </c>
      <c r="E8" s="75" t="s">
        <v>60</v>
      </c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>
        <f>SUM($D$5:$D8)/(COUNTA($D$5:$D8)-COUNTA($E$5:$E8))</f>
        <v>25</v>
      </c>
      <c r="W8" s="153" t="s">
        <v>16</v>
      </c>
      <c r="X8" s="153" t="s">
        <v>15</v>
      </c>
      <c r="Y8" s="153" t="s">
        <v>14</v>
      </c>
      <c r="Z8" s="153" t="s">
        <v>13</v>
      </c>
      <c r="AA8" s="242" t="s">
        <v>12</v>
      </c>
      <c r="AB8" s="242"/>
      <c r="AC8" s="242" t="s">
        <v>11</v>
      </c>
      <c r="AD8" s="242"/>
      <c r="AE8" s="153" t="s">
        <v>10</v>
      </c>
      <c r="AF8" s="153" t="s">
        <v>72</v>
      </c>
      <c r="AG8" s="153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130" t="s">
        <v>174</v>
      </c>
      <c r="B9" s="59"/>
      <c r="C9" s="106"/>
      <c r="D9" s="77">
        <v>13</v>
      </c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>
        <f>SUM($D$5:$D9)/(COUNTA($D$5:$D9)-COUNTA($E$5:$E9))</f>
        <v>21</v>
      </c>
      <c r="W9" s="99" t="str">
        <f t="array" ref="W9">IF(SUM(K5:K34)=0,"-",SUM(INT(K5:K34))+INT(ROUND(SUM(K5:K34-INT(K5:K34)),1)/0.6)+MOD(ROUND(SUM(K5:K34-INT(K5:K34)),1),0.6))</f>
        <v>-</v>
      </c>
      <c r="X9" s="100" t="str">
        <f>IF($W$9="-","-",SUM(L5:L34))</f>
        <v>-</v>
      </c>
      <c r="Y9" s="100" t="str">
        <f>IF($W$9="-","-",SUM(M5:M34))</f>
        <v>-</v>
      </c>
      <c r="Z9" s="97" t="str">
        <f>IF($W$9="-","-",SUM(N5:N34))</f>
        <v>-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57"/>
      <c r="AC9" s="258" t="str">
        <f>IF($Z$9="-","-",IF($Z$9=0,"-",$Y$9/$Z$9))</f>
        <v>-</v>
      </c>
      <c r="AD9" s="259"/>
      <c r="AE9" s="101" t="str">
        <f>IF(ISERROR(ROUND((INT(W9)*6+((W9-INT(W9))*10))/Z9,2)),"-",ROUND((INT(W9)*6+((W9-INT(W9))*10))/Z9,2))</f>
        <v>-</v>
      </c>
      <c r="AF9" s="98" t="str">
        <f>IF(ISERROR(ROUND(Y9/(INT(W9)*6+((W9-INT(W9))*10))*6,2)),"-",ROUND(Y9/(INT(W9)*6+((W9-INT(W9))*10))*6,2))</f>
        <v>-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6"/>
      <c r="B10" s="55"/>
      <c r="C10" s="105"/>
      <c r="D10" s="77"/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21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6"/>
      <c r="B11" s="55"/>
      <c r="C11" s="105"/>
      <c r="D11" s="77"/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21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6"/>
      <c r="B12" s="55"/>
      <c r="C12" s="105"/>
      <c r="D12" s="77"/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21</v>
      </c>
      <c r="W12" s="153" t="s">
        <v>8</v>
      </c>
      <c r="X12" s="153" t="s">
        <v>7</v>
      </c>
      <c r="Y12" s="153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/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21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21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21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21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21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21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21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21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21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21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21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21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21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21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21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21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21</v>
      </c>
      <c r="W29" s="151" t="s">
        <v>30</v>
      </c>
      <c r="X29" s="152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21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21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21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21</v>
      </c>
      <c r="W33" s="225" t="s">
        <v>66</v>
      </c>
      <c r="X33" s="226"/>
      <c r="Y33" s="226"/>
      <c r="Z33" s="227"/>
      <c r="AA33" s="88">
        <f>SUMPRODUCT((D5:D34=0)*(D5:D34&lt;&gt;"")*(E5:E34&lt;&gt;"*"))</f>
        <v>0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21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31" priority="1" operator="greaterThan">
      <formula>0</formula>
    </cfRule>
  </conditionalFormatting>
  <dataValidations count="1">
    <dataValidation type="list" allowBlank="1" showInputMessage="1" showErrorMessage="1" sqref="G5:G34" xr:uid="{92ED3401-2280-F246-B283-E89D12BA326D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CD6DF-1E3B-5247-A26C-CCD74170F8F1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157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74" t="s">
        <v>21</v>
      </c>
      <c r="E4" s="174" t="s">
        <v>60</v>
      </c>
      <c r="F4" s="174" t="s">
        <v>59</v>
      </c>
      <c r="G4" s="174" t="s">
        <v>74</v>
      </c>
      <c r="H4" s="174">
        <v>4</v>
      </c>
      <c r="I4" s="174">
        <v>6</v>
      </c>
      <c r="J4" s="13"/>
      <c r="K4" s="69" t="s">
        <v>16</v>
      </c>
      <c r="L4" s="174" t="s">
        <v>15</v>
      </c>
      <c r="M4" s="174" t="s">
        <v>14</v>
      </c>
      <c r="N4" s="174" t="s">
        <v>13</v>
      </c>
      <c r="O4" s="70"/>
      <c r="P4" s="60" t="s">
        <v>58</v>
      </c>
      <c r="Q4" s="60" t="s">
        <v>57</v>
      </c>
      <c r="R4" s="13"/>
      <c r="S4" s="174" t="s">
        <v>8</v>
      </c>
      <c r="T4" s="174" t="s">
        <v>7</v>
      </c>
      <c r="U4" s="174" t="s">
        <v>6</v>
      </c>
      <c r="W4" s="173" t="s">
        <v>15</v>
      </c>
      <c r="X4" s="173" t="s">
        <v>23</v>
      </c>
      <c r="Y4" s="173" t="s">
        <v>22</v>
      </c>
      <c r="Z4" s="173" t="s">
        <v>21</v>
      </c>
      <c r="AA4" s="242" t="s">
        <v>20</v>
      </c>
      <c r="AB4" s="242"/>
      <c r="AC4" s="242" t="s">
        <v>11</v>
      </c>
      <c r="AD4" s="242"/>
      <c r="AE4" s="173" t="s">
        <v>10</v>
      </c>
      <c r="AF4" s="173">
        <v>4</v>
      </c>
      <c r="AG4" s="173">
        <v>6</v>
      </c>
      <c r="AH4" s="173" t="s">
        <v>19</v>
      </c>
      <c r="AI4" s="173" t="s">
        <v>18</v>
      </c>
      <c r="AK4" s="173" t="s">
        <v>56</v>
      </c>
      <c r="AL4" s="173" t="s">
        <v>23</v>
      </c>
      <c r="AM4" s="92" t="s">
        <v>11</v>
      </c>
    </row>
    <row r="5" spans="1:39" ht="17" customHeight="1">
      <c r="A5" s="181" t="s">
        <v>160</v>
      </c>
      <c r="B5" s="55"/>
      <c r="C5" s="105"/>
      <c r="D5" s="74">
        <v>15</v>
      </c>
      <c r="E5" s="75"/>
      <c r="F5" s="73"/>
      <c r="G5" s="76"/>
      <c r="H5" s="73"/>
      <c r="I5" s="73"/>
      <c r="J5" s="9"/>
      <c r="K5" s="78">
        <v>6</v>
      </c>
      <c r="L5" s="73">
        <v>0</v>
      </c>
      <c r="M5" s="73">
        <v>15</v>
      </c>
      <c r="N5" s="73">
        <v>2</v>
      </c>
      <c r="O5" s="79"/>
      <c r="P5" s="80"/>
      <c r="Q5" s="80"/>
      <c r="R5" s="9"/>
      <c r="S5" s="73"/>
      <c r="T5" s="73"/>
      <c r="U5" s="73"/>
      <c r="V5" s="71">
        <f>SUM($D$5:$D5)/(COUNTA($D$5:$D5)-COUNTA($E$5:$E5))</f>
        <v>15</v>
      </c>
      <c r="W5" s="90">
        <f>COUNTA(A5:A34)</f>
        <v>3</v>
      </c>
      <c r="X5" s="90">
        <f>COUNTA(D5:D34)</f>
        <v>2</v>
      </c>
      <c r="Y5" s="90">
        <f>COUNTA(E5:E34)</f>
        <v>1</v>
      </c>
      <c r="Z5" s="97">
        <f>IF(X5=0,"-",SUM(D5:D34))</f>
        <v>22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15(0)</v>
      </c>
      <c r="AB5" s="260"/>
      <c r="AC5" s="258">
        <f>IF($X5-$Y5,$Z5/($X5-$Y5),"-")</f>
        <v>22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130" t="s">
        <v>187</v>
      </c>
      <c r="B6" s="55"/>
      <c r="C6" s="105"/>
      <c r="D6" s="74">
        <v>7</v>
      </c>
      <c r="E6" s="75" t="s">
        <v>60</v>
      </c>
      <c r="F6" s="73"/>
      <c r="G6" s="76"/>
      <c r="H6" s="73"/>
      <c r="I6" s="73"/>
      <c r="J6" s="9"/>
      <c r="K6" s="78">
        <v>5</v>
      </c>
      <c r="L6" s="73">
        <v>0</v>
      </c>
      <c r="M6" s="73">
        <v>14</v>
      </c>
      <c r="N6" s="73">
        <v>2</v>
      </c>
      <c r="O6" s="79"/>
      <c r="P6" s="80"/>
      <c r="Q6" s="80"/>
      <c r="R6" s="9"/>
      <c r="S6" s="73"/>
      <c r="T6" s="73"/>
      <c r="U6" s="73"/>
      <c r="V6" s="72">
        <f>SUM($D$5:$D6)/(COUNTA($D$5:$D6)-COUNTA($E$5:$E6))</f>
        <v>22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130" t="s">
        <v>189</v>
      </c>
      <c r="B7" s="55"/>
      <c r="C7" s="105"/>
      <c r="D7" s="74"/>
      <c r="E7" s="75"/>
      <c r="F7" s="73"/>
      <c r="G7" s="73"/>
      <c r="H7" s="73"/>
      <c r="I7" s="73"/>
      <c r="J7" s="9"/>
      <c r="K7" s="78">
        <v>4</v>
      </c>
      <c r="L7" s="73">
        <v>0</v>
      </c>
      <c r="M7" s="73">
        <v>32</v>
      </c>
      <c r="N7" s="73">
        <v>0</v>
      </c>
      <c r="O7" s="79"/>
      <c r="P7" s="80"/>
      <c r="Q7" s="80"/>
      <c r="R7" s="9"/>
      <c r="S7" s="73"/>
      <c r="T7" s="73"/>
      <c r="U7" s="73"/>
      <c r="V7" s="72">
        <f>SUM($D$5:$D7)/(COUNTA($D$5:$D7)-COUNTA($E$5:$E7))</f>
        <v>22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7"/>
      <c r="B8" s="55"/>
      <c r="C8" s="105"/>
      <c r="D8" s="74"/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>
        <f>SUM($D$5:$D8)/(COUNTA($D$5:$D8)-COUNTA($E$5:$E8))</f>
        <v>22</v>
      </c>
      <c r="W8" s="173" t="s">
        <v>16</v>
      </c>
      <c r="X8" s="173" t="s">
        <v>15</v>
      </c>
      <c r="Y8" s="173" t="s">
        <v>14</v>
      </c>
      <c r="Z8" s="173" t="s">
        <v>13</v>
      </c>
      <c r="AA8" s="242" t="s">
        <v>12</v>
      </c>
      <c r="AB8" s="242"/>
      <c r="AC8" s="242" t="s">
        <v>11</v>
      </c>
      <c r="AD8" s="242"/>
      <c r="AE8" s="173" t="s">
        <v>10</v>
      </c>
      <c r="AF8" s="173" t="s">
        <v>72</v>
      </c>
      <c r="AG8" s="173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7"/>
      <c r="B9" s="59"/>
      <c r="C9" s="106"/>
      <c r="D9" s="77"/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>
        <f>SUM($D$5:$D9)/(COUNTA($D$5:$D9)-COUNTA($E$5:$E9))</f>
        <v>22</v>
      </c>
      <c r="W9" s="99">
        <f t="array" ref="W9">IF(SUM(K5:K34)=0,"-",SUM(INT(K5:K34))+INT(ROUND(SUM(K5:K34-INT(K5:K34)),1)/0.6)+MOD(ROUND(SUM(K5:K34-INT(K5:K34)),1),0.6))</f>
        <v>15</v>
      </c>
      <c r="X9" s="100">
        <f>IF($W$9="-","-",SUM(L5:L34))</f>
        <v>0</v>
      </c>
      <c r="Y9" s="100">
        <f>IF($W$9="-","-",SUM(M5:M34))</f>
        <v>61</v>
      </c>
      <c r="Z9" s="97">
        <f>IF($W$9="-","-",SUM(N5:N34))</f>
        <v>4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2/14(5)</v>
      </c>
      <c r="AB9" s="257"/>
      <c r="AC9" s="258">
        <f>IF($Z$9="-","-",IF($Z$9=0,"-",$Y$9/$Z$9))</f>
        <v>15.25</v>
      </c>
      <c r="AD9" s="259"/>
      <c r="AE9" s="101">
        <f>IF(ISERROR(ROUND((INT(W9)*6+((W9-INT(W9))*10))/Z9,2)),"-",ROUND((INT(W9)*6+((W9-INT(W9))*10))/Z9,2))</f>
        <v>22.5</v>
      </c>
      <c r="AF9" s="98">
        <f>IF(ISERROR(ROUND(Y9/(INT(W9)*6+((W9-INT(W9))*10))*6,2)),"-",ROUND(Y9/(INT(W9)*6+((W9-INT(W9))*10))*6,2))</f>
        <v>4.07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6"/>
      <c r="B10" s="55"/>
      <c r="C10" s="105"/>
      <c r="D10" s="77"/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22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6"/>
      <c r="B11" s="55"/>
      <c r="C11" s="105"/>
      <c r="D11" s="77"/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22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6"/>
      <c r="B12" s="55"/>
      <c r="C12" s="105"/>
      <c r="D12" s="77"/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22</v>
      </c>
      <c r="W12" s="173" t="s">
        <v>8</v>
      </c>
      <c r="X12" s="173" t="s">
        <v>7</v>
      </c>
      <c r="Y12" s="173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/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22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22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22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22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22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22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22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22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22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22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22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22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22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22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22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22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22</v>
      </c>
      <c r="W29" s="175" t="s">
        <v>30</v>
      </c>
      <c r="X29" s="176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22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22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22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22</v>
      </c>
      <c r="W33" s="225" t="s">
        <v>66</v>
      </c>
      <c r="X33" s="226"/>
      <c r="Y33" s="226"/>
      <c r="Z33" s="227"/>
      <c r="AA33" s="88">
        <f>SUMPRODUCT((D5:D34=0)*(D5:D34&lt;&gt;"")*(E5:E34&lt;&gt;"*"))</f>
        <v>0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22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30" priority="1" operator="greaterThan">
      <formula>0</formula>
    </cfRule>
  </conditionalFormatting>
  <dataValidations count="1">
    <dataValidation type="list" allowBlank="1" showInputMessage="1" showErrorMessage="1" sqref="G5:G34" xr:uid="{25CC77BE-DC0E-884C-92DF-B7971BE3E931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27CCA-09C7-A84D-AA3E-4B4B7C99DF23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176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97" t="s">
        <v>21</v>
      </c>
      <c r="E4" s="197" t="s">
        <v>60</v>
      </c>
      <c r="F4" s="197" t="s">
        <v>59</v>
      </c>
      <c r="G4" s="197" t="s">
        <v>74</v>
      </c>
      <c r="H4" s="197">
        <v>4</v>
      </c>
      <c r="I4" s="197">
        <v>6</v>
      </c>
      <c r="J4" s="13"/>
      <c r="K4" s="69" t="s">
        <v>16</v>
      </c>
      <c r="L4" s="197" t="s">
        <v>15</v>
      </c>
      <c r="M4" s="197" t="s">
        <v>14</v>
      </c>
      <c r="N4" s="197" t="s">
        <v>13</v>
      </c>
      <c r="O4" s="70"/>
      <c r="P4" s="60" t="s">
        <v>58</v>
      </c>
      <c r="Q4" s="60" t="s">
        <v>57</v>
      </c>
      <c r="R4" s="13"/>
      <c r="S4" s="197" t="s">
        <v>8</v>
      </c>
      <c r="T4" s="197" t="s">
        <v>7</v>
      </c>
      <c r="U4" s="197" t="s">
        <v>6</v>
      </c>
      <c r="W4" s="196" t="s">
        <v>15</v>
      </c>
      <c r="X4" s="196" t="s">
        <v>23</v>
      </c>
      <c r="Y4" s="196" t="s">
        <v>22</v>
      </c>
      <c r="Z4" s="196" t="s">
        <v>21</v>
      </c>
      <c r="AA4" s="242" t="s">
        <v>20</v>
      </c>
      <c r="AB4" s="242"/>
      <c r="AC4" s="242" t="s">
        <v>11</v>
      </c>
      <c r="AD4" s="242"/>
      <c r="AE4" s="196" t="s">
        <v>10</v>
      </c>
      <c r="AF4" s="196">
        <v>4</v>
      </c>
      <c r="AG4" s="196">
        <v>6</v>
      </c>
      <c r="AH4" s="196" t="s">
        <v>19</v>
      </c>
      <c r="AI4" s="196" t="s">
        <v>18</v>
      </c>
      <c r="AK4" s="196" t="s">
        <v>56</v>
      </c>
      <c r="AL4" s="196" t="s">
        <v>23</v>
      </c>
      <c r="AM4" s="92" t="s">
        <v>11</v>
      </c>
    </row>
    <row r="5" spans="1:39" ht="17" customHeight="1">
      <c r="A5" s="66" t="s">
        <v>177</v>
      </c>
      <c r="B5" s="55"/>
      <c r="C5" s="105"/>
      <c r="D5" s="74">
        <v>2</v>
      </c>
      <c r="E5" s="75"/>
      <c r="F5" s="73"/>
      <c r="G5" s="76"/>
      <c r="H5" s="73"/>
      <c r="I5" s="73"/>
      <c r="J5" s="9"/>
      <c r="K5" s="78"/>
      <c r="L5" s="73"/>
      <c r="M5" s="73"/>
      <c r="N5" s="73"/>
      <c r="O5" s="79"/>
      <c r="P5" s="80"/>
      <c r="Q5" s="80"/>
      <c r="R5" s="9"/>
      <c r="S5" s="73"/>
      <c r="T5" s="73"/>
      <c r="U5" s="73"/>
      <c r="V5" s="71">
        <f>SUM($D$5:$D5)/(COUNTA($D$5:$D5)-COUNTA($E$5:$E5))</f>
        <v>2</v>
      </c>
      <c r="W5" s="90">
        <f>COUNTA(A5:A34)</f>
        <v>1</v>
      </c>
      <c r="X5" s="90">
        <f>COUNTA(D5:D34)</f>
        <v>1</v>
      </c>
      <c r="Y5" s="90">
        <f>COUNTA(E5:E34)</f>
        <v>0</v>
      </c>
      <c r="Z5" s="97">
        <f>IF(X5=0,"-",SUM(D5:D34))</f>
        <v>2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2(0)</v>
      </c>
      <c r="AB5" s="260"/>
      <c r="AC5" s="258">
        <f>IF($X5-$Y5,$Z5/($X5-$Y5),"-")</f>
        <v>2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160"/>
      <c r="B6" s="55"/>
      <c r="C6" s="105"/>
      <c r="D6" s="74"/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>
        <f>SUM($D$5:$D6)/(COUNTA($D$5:$D6)-COUNTA($E$5:$E6))</f>
        <v>2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129"/>
      <c r="B7" s="55"/>
      <c r="C7" s="105"/>
      <c r="D7" s="74"/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>
        <f>SUM($D$5:$D7)/(COUNTA($D$5:$D7)-COUNTA($E$5:$E7))</f>
        <v>2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6"/>
      <c r="B8" s="55"/>
      <c r="C8" s="105"/>
      <c r="D8" s="74"/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>
        <f>SUM($D$5:$D8)/(COUNTA($D$5:$D8)-COUNTA($E$5:$E8))</f>
        <v>2</v>
      </c>
      <c r="W8" s="196" t="s">
        <v>16</v>
      </c>
      <c r="X8" s="196" t="s">
        <v>15</v>
      </c>
      <c r="Y8" s="196" t="s">
        <v>14</v>
      </c>
      <c r="Z8" s="196" t="s">
        <v>13</v>
      </c>
      <c r="AA8" s="242" t="s">
        <v>12</v>
      </c>
      <c r="AB8" s="242"/>
      <c r="AC8" s="242" t="s">
        <v>11</v>
      </c>
      <c r="AD8" s="242"/>
      <c r="AE8" s="196" t="s">
        <v>10</v>
      </c>
      <c r="AF8" s="196" t="s">
        <v>72</v>
      </c>
      <c r="AG8" s="196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160"/>
      <c r="B9" s="59"/>
      <c r="C9" s="106"/>
      <c r="D9" s="77"/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>
        <f>SUM($D$5:$D9)/(COUNTA($D$5:$D9)-COUNTA($E$5:$E9))</f>
        <v>2</v>
      </c>
      <c r="W9" s="99" t="str">
        <f t="array" ref="W9">IF(SUM(K5:K34)=0,"-",SUM(INT(K5:K34))+INT(ROUND(SUM(K5:K34-INT(K5:K34)),1)/0.6)+MOD(ROUND(SUM(K5:K34-INT(K5:K34)),1),0.6))</f>
        <v>-</v>
      </c>
      <c r="X9" s="100" t="str">
        <f>IF($W$9="-","-",SUM(L5:L34))</f>
        <v>-</v>
      </c>
      <c r="Y9" s="100" t="str">
        <f>IF($W$9="-","-",SUM(M5:M34))</f>
        <v>-</v>
      </c>
      <c r="Z9" s="97" t="str">
        <f>IF($W$9="-","-",SUM(N5:N34))</f>
        <v>-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57"/>
      <c r="AC9" s="258" t="str">
        <f>IF($Z$9="-","-",IF($Z$9=0,"-",$Y$9/$Z$9))</f>
        <v>-</v>
      </c>
      <c r="AD9" s="259"/>
      <c r="AE9" s="101" t="str">
        <f>IF(ISERROR(ROUND((INT(W9)*6+((W9-INT(W9))*10))/Z9,2)),"-",ROUND((INT(W9)*6+((W9-INT(W9))*10))/Z9,2))</f>
        <v>-</v>
      </c>
      <c r="AF9" s="98" t="str">
        <f>IF(ISERROR(ROUND(Y9/(INT(W9)*6+((W9-INT(W9))*10))*6,2)),"-",ROUND(Y9/(INT(W9)*6+((W9-INT(W9))*10))*6,2))</f>
        <v>-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6"/>
      <c r="B10" s="55"/>
      <c r="C10" s="105"/>
      <c r="D10" s="77"/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2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6"/>
      <c r="B11" s="55"/>
      <c r="C11" s="105"/>
      <c r="D11" s="77"/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2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6"/>
      <c r="B12" s="55"/>
      <c r="C12" s="105"/>
      <c r="D12" s="77"/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2</v>
      </c>
      <c r="W12" s="196" t="s">
        <v>8</v>
      </c>
      <c r="X12" s="196" t="s">
        <v>7</v>
      </c>
      <c r="Y12" s="196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/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2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2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2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2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2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2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2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2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2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2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2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2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2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2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2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2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2</v>
      </c>
      <c r="W29" s="194" t="s">
        <v>30</v>
      </c>
      <c r="X29" s="195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2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2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2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2</v>
      </c>
      <c r="W33" s="225" t="s">
        <v>66</v>
      </c>
      <c r="X33" s="226"/>
      <c r="Y33" s="226"/>
      <c r="Z33" s="227"/>
      <c r="AA33" s="88">
        <f>SUMPRODUCT((D5:D34=0)*(D5:D34&lt;&gt;"")*(E5:E34&lt;&gt;"*"))</f>
        <v>0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2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29" priority="1" operator="greaterThan">
      <formula>0</formula>
    </cfRule>
  </conditionalFormatting>
  <dataValidations count="1">
    <dataValidation type="list" allowBlank="1" showInputMessage="1" showErrorMessage="1" sqref="G5:G34" xr:uid="{CB6E9480-E734-DF4E-9D98-F9196D4B5C98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5857B-DCE4-CD43-8677-9BC69194BDC9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133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48" t="s">
        <v>21</v>
      </c>
      <c r="E4" s="148" t="s">
        <v>60</v>
      </c>
      <c r="F4" s="148" t="s">
        <v>59</v>
      </c>
      <c r="G4" s="148" t="s">
        <v>74</v>
      </c>
      <c r="H4" s="148">
        <v>4</v>
      </c>
      <c r="I4" s="148">
        <v>6</v>
      </c>
      <c r="J4" s="13"/>
      <c r="K4" s="69" t="s">
        <v>16</v>
      </c>
      <c r="L4" s="148" t="s">
        <v>15</v>
      </c>
      <c r="M4" s="148" t="s">
        <v>14</v>
      </c>
      <c r="N4" s="148" t="s">
        <v>13</v>
      </c>
      <c r="O4" s="70"/>
      <c r="P4" s="60" t="s">
        <v>58</v>
      </c>
      <c r="Q4" s="60" t="s">
        <v>57</v>
      </c>
      <c r="R4" s="13"/>
      <c r="S4" s="148" t="s">
        <v>8</v>
      </c>
      <c r="T4" s="148" t="s">
        <v>7</v>
      </c>
      <c r="U4" s="148" t="s">
        <v>6</v>
      </c>
      <c r="W4" s="147" t="s">
        <v>15</v>
      </c>
      <c r="X4" s="147" t="s">
        <v>23</v>
      </c>
      <c r="Y4" s="147" t="s">
        <v>22</v>
      </c>
      <c r="Z4" s="147" t="s">
        <v>21</v>
      </c>
      <c r="AA4" s="242" t="s">
        <v>20</v>
      </c>
      <c r="AB4" s="242"/>
      <c r="AC4" s="242" t="s">
        <v>11</v>
      </c>
      <c r="AD4" s="242"/>
      <c r="AE4" s="147" t="s">
        <v>10</v>
      </c>
      <c r="AF4" s="147">
        <v>4</v>
      </c>
      <c r="AG4" s="147">
        <v>6</v>
      </c>
      <c r="AH4" s="147" t="s">
        <v>19</v>
      </c>
      <c r="AI4" s="147" t="s">
        <v>18</v>
      </c>
      <c r="AK4" s="147" t="s">
        <v>56</v>
      </c>
      <c r="AL4" s="147" t="s">
        <v>23</v>
      </c>
      <c r="AM4" s="92" t="s">
        <v>11</v>
      </c>
    </row>
    <row r="5" spans="1:39" ht="17" customHeight="1">
      <c r="A5" s="129" t="s">
        <v>134</v>
      </c>
      <c r="B5" s="55"/>
      <c r="C5" s="105"/>
      <c r="D5" s="74">
        <v>0</v>
      </c>
      <c r="E5" s="75"/>
      <c r="F5" s="73"/>
      <c r="G5" s="76"/>
      <c r="H5" s="73"/>
      <c r="I5" s="73"/>
      <c r="J5" s="9"/>
      <c r="K5" s="78"/>
      <c r="L5" s="73"/>
      <c r="M5" s="73"/>
      <c r="N5" s="73"/>
      <c r="O5" s="79"/>
      <c r="P5" s="80"/>
      <c r="Q5" s="80"/>
      <c r="R5" s="9"/>
      <c r="S5" s="73"/>
      <c r="T5" s="73"/>
      <c r="U5" s="73"/>
      <c r="V5" s="71">
        <f>SUM($D$5:$D5)/(COUNTA($D$5:$D5)-COUNTA($E$5:$E5))</f>
        <v>0</v>
      </c>
      <c r="W5" s="90">
        <f>COUNTA(A5:A34)</f>
        <v>12</v>
      </c>
      <c r="X5" s="90">
        <f>COUNTA(D5:D34)</f>
        <v>10</v>
      </c>
      <c r="Y5" s="90">
        <f>COUNTA(E5:E34)</f>
        <v>3</v>
      </c>
      <c r="Z5" s="97">
        <f>IF(X5=0,"-",SUM(D5:D34))</f>
        <v>157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37(0)</v>
      </c>
      <c r="AB5" s="260"/>
      <c r="AC5" s="258">
        <f>IF($X5-$Y5,$Z5/($X5-$Y5),"-")</f>
        <v>22.428571428571427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160" t="s">
        <v>149</v>
      </c>
      <c r="B6" s="55"/>
      <c r="C6" s="105"/>
      <c r="D6" s="74">
        <v>1</v>
      </c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>
        <f>SUM($D$5:$D6)/(COUNTA($D$5:$D6)-COUNTA($E$5:$E6))</f>
        <v>0.5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129" t="s">
        <v>155</v>
      </c>
      <c r="B7" s="55"/>
      <c r="C7" s="105"/>
      <c r="D7" s="74">
        <v>24</v>
      </c>
      <c r="E7" s="75" t="s">
        <v>60</v>
      </c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>
        <f>SUM($D$5:$D7)/(COUNTA($D$5:$D7)-COUNTA($E$5:$E7))</f>
        <v>12.5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6" t="s">
        <v>165</v>
      </c>
      <c r="B8" s="55"/>
      <c r="C8" s="105"/>
      <c r="D8" s="74">
        <v>32</v>
      </c>
      <c r="E8" s="75" t="s">
        <v>60</v>
      </c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>
        <f>SUM($D$5:$D8)/(COUNTA($D$5:$D8)-COUNTA($E$5:$E8))</f>
        <v>28.5</v>
      </c>
      <c r="W8" s="147" t="s">
        <v>16</v>
      </c>
      <c r="X8" s="147" t="s">
        <v>15</v>
      </c>
      <c r="Y8" s="147" t="s">
        <v>14</v>
      </c>
      <c r="Z8" s="147" t="s">
        <v>13</v>
      </c>
      <c r="AA8" s="242" t="s">
        <v>12</v>
      </c>
      <c r="AB8" s="242"/>
      <c r="AC8" s="242" t="s">
        <v>11</v>
      </c>
      <c r="AD8" s="242"/>
      <c r="AE8" s="147" t="s">
        <v>10</v>
      </c>
      <c r="AF8" s="147" t="s">
        <v>72</v>
      </c>
      <c r="AG8" s="147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160" t="s">
        <v>171</v>
      </c>
      <c r="B9" s="59"/>
      <c r="C9" s="106"/>
      <c r="D9" s="77"/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>
        <f>SUM($D$5:$D9)/(COUNTA($D$5:$D9)-COUNTA($E$5:$E9))</f>
        <v>28.5</v>
      </c>
      <c r="W9" s="99" t="str">
        <f t="array" ref="W9">IF(SUM(K5:K34)=0,"-",SUM(INT(K5:K34))+INT(ROUND(SUM(K5:K34-INT(K5:K34)),1)/0.6)+MOD(ROUND(SUM(K5:K34-INT(K5:K34)),1),0.6))</f>
        <v>-</v>
      </c>
      <c r="X9" s="100" t="str">
        <f>IF($W$9="-","-",SUM(L5:L34))</f>
        <v>-</v>
      </c>
      <c r="Y9" s="100" t="str">
        <f>IF($W$9="-","-",SUM(M5:M34))</f>
        <v>-</v>
      </c>
      <c r="Z9" s="97" t="str">
        <f>IF($W$9="-","-",SUM(N5:N34))</f>
        <v>-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57"/>
      <c r="AC9" s="258" t="str">
        <f>IF($Z$9="-","-",IF($Z$9=0,"-",$Y$9/$Z$9))</f>
        <v>-</v>
      </c>
      <c r="AD9" s="259"/>
      <c r="AE9" s="101" t="str">
        <f>IF(ISERROR(ROUND((INT(W9)*6+((W9-INT(W9))*10))/Z9,2)),"-",ROUND((INT(W9)*6+((W9-INT(W9))*10))/Z9,2))</f>
        <v>-</v>
      </c>
      <c r="AF9" s="98" t="str">
        <f>IF(ISERROR(ROUND(Y9/(INT(W9)*6+((W9-INT(W9))*10))*6,2)),"-",ROUND(Y9/(INT(W9)*6+((W9-INT(W9))*10))*6,2))</f>
        <v>-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6" t="s">
        <v>175</v>
      </c>
      <c r="B10" s="55"/>
      <c r="C10" s="105"/>
      <c r="D10" s="77">
        <v>1</v>
      </c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19.333333333333332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160" t="s">
        <v>182</v>
      </c>
      <c r="B11" s="55"/>
      <c r="C11" s="105"/>
      <c r="D11" s="77">
        <v>37</v>
      </c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23.75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160" t="s">
        <v>184</v>
      </c>
      <c r="B12" s="55"/>
      <c r="C12" s="105"/>
      <c r="D12" s="77">
        <v>8</v>
      </c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20.6</v>
      </c>
      <c r="W12" s="147" t="s">
        <v>8</v>
      </c>
      <c r="X12" s="147" t="s">
        <v>7</v>
      </c>
      <c r="Y12" s="147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160" t="s">
        <v>186</v>
      </c>
      <c r="B13" s="55"/>
      <c r="C13" s="105"/>
      <c r="D13" s="77">
        <v>29</v>
      </c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22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6" t="s">
        <v>195</v>
      </c>
      <c r="B14" s="59"/>
      <c r="C14" s="106"/>
      <c r="D14" s="74">
        <v>6</v>
      </c>
      <c r="E14" s="75" t="s">
        <v>60</v>
      </c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23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160" t="s">
        <v>197</v>
      </c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23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 t="s">
        <v>201</v>
      </c>
      <c r="B16" s="59"/>
      <c r="C16" s="106"/>
      <c r="D16" s="77">
        <v>19</v>
      </c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22.428571428571427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22.428571428571427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22.428571428571427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22.428571428571427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22.428571428571427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22.428571428571427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22.428571428571427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22.428571428571427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22.428571428571427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22.428571428571427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22.428571428571427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22.428571428571427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22.428571428571427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22.428571428571427</v>
      </c>
      <c r="W29" s="149" t="s">
        <v>30</v>
      </c>
      <c r="X29" s="150"/>
      <c r="Y29" s="227">
        <v>20</v>
      </c>
      <c r="Z29" s="230"/>
      <c r="AA29" s="231">
        <f>IF(ISERROR(SUMIF(D5:D34,"&gt;="&amp;Y29)/SUMPRODUCT(--(D5:D34&gt;=Y29),--(E5:E34&lt;&gt;"*"))),"-",SUMIF(D5:D34,"&gt;="&amp;Y29)/SUMPRODUCT(--(D5:D34&gt;=Y29),--(E5:E34&lt;&gt;"*")))</f>
        <v>61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22.428571428571427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22.428571428571427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22.428571428571427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22.428571428571427</v>
      </c>
      <c r="W33" s="225" t="s">
        <v>66</v>
      </c>
      <c r="X33" s="226"/>
      <c r="Y33" s="226"/>
      <c r="Z33" s="227"/>
      <c r="AA33" s="88">
        <f>SUMPRODUCT((D5:D34=0)*(D5:D34&lt;&gt;"")*(E5:E34&lt;&gt;"*"))</f>
        <v>1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22.428571428571427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28" priority="1" operator="greaterThan">
      <formula>0</formula>
    </cfRule>
  </conditionalFormatting>
  <dataValidations count="1">
    <dataValidation type="list" allowBlank="1" showInputMessage="1" showErrorMessage="1" sqref="G5:G34" xr:uid="{FD22EF29-1A17-F541-9C4A-0A8201F92163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63F4D-5591-9E43-8493-5A2D3EDABB2F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93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20" t="s">
        <v>21</v>
      </c>
      <c r="E4" s="120" t="s">
        <v>60</v>
      </c>
      <c r="F4" s="120" t="s">
        <v>59</v>
      </c>
      <c r="G4" s="120" t="s">
        <v>74</v>
      </c>
      <c r="H4" s="120">
        <v>4</v>
      </c>
      <c r="I4" s="120">
        <v>6</v>
      </c>
      <c r="J4" s="13"/>
      <c r="K4" s="69" t="s">
        <v>16</v>
      </c>
      <c r="L4" s="120" t="s">
        <v>15</v>
      </c>
      <c r="M4" s="120" t="s">
        <v>14</v>
      </c>
      <c r="N4" s="120" t="s">
        <v>13</v>
      </c>
      <c r="O4" s="70"/>
      <c r="P4" s="60" t="s">
        <v>58</v>
      </c>
      <c r="Q4" s="60" t="s">
        <v>57</v>
      </c>
      <c r="R4" s="13"/>
      <c r="S4" s="120" t="s">
        <v>8</v>
      </c>
      <c r="T4" s="120" t="s">
        <v>7</v>
      </c>
      <c r="U4" s="120" t="s">
        <v>6</v>
      </c>
      <c r="W4" s="119" t="s">
        <v>15</v>
      </c>
      <c r="X4" s="119" t="s">
        <v>23</v>
      </c>
      <c r="Y4" s="119" t="s">
        <v>22</v>
      </c>
      <c r="Z4" s="119" t="s">
        <v>21</v>
      </c>
      <c r="AA4" s="242" t="s">
        <v>20</v>
      </c>
      <c r="AB4" s="242"/>
      <c r="AC4" s="242" t="s">
        <v>11</v>
      </c>
      <c r="AD4" s="242"/>
      <c r="AE4" s="119" t="s">
        <v>10</v>
      </c>
      <c r="AF4" s="119">
        <v>4</v>
      </c>
      <c r="AG4" s="119">
        <v>6</v>
      </c>
      <c r="AH4" s="119" t="s">
        <v>19</v>
      </c>
      <c r="AI4" s="119" t="s">
        <v>18</v>
      </c>
      <c r="AK4" s="119" t="s">
        <v>56</v>
      </c>
      <c r="AL4" s="119" t="s">
        <v>23</v>
      </c>
      <c r="AM4" s="92" t="s">
        <v>11</v>
      </c>
    </row>
    <row r="5" spans="1:39" ht="17" customHeight="1">
      <c r="A5" s="68" t="s">
        <v>94</v>
      </c>
      <c r="B5" s="55"/>
      <c r="C5" s="105"/>
      <c r="D5" s="74">
        <v>25</v>
      </c>
      <c r="E5" s="75"/>
      <c r="F5" s="73"/>
      <c r="G5" s="76"/>
      <c r="H5" s="73"/>
      <c r="I5" s="73"/>
      <c r="J5" s="9"/>
      <c r="K5" s="78">
        <v>1</v>
      </c>
      <c r="L5" s="73">
        <v>0</v>
      </c>
      <c r="M5" s="73">
        <v>11</v>
      </c>
      <c r="N5" s="73">
        <v>0</v>
      </c>
      <c r="O5" s="79"/>
      <c r="P5" s="80"/>
      <c r="Q5" s="80"/>
      <c r="R5" s="9"/>
      <c r="S5" s="73"/>
      <c r="T5" s="73"/>
      <c r="U5" s="73"/>
      <c r="V5" s="71">
        <f>SUM($D$5:$D5)/(COUNTA($D$5:$D5)-COUNTA($E$5:$E5))</f>
        <v>25</v>
      </c>
      <c r="W5" s="90">
        <f>COUNTA(A5:A34)</f>
        <v>11</v>
      </c>
      <c r="X5" s="90">
        <f>COUNTA(D5:D34)</f>
        <v>11</v>
      </c>
      <c r="Y5" s="90">
        <f>COUNTA(E5:E34)</f>
        <v>1</v>
      </c>
      <c r="Z5" s="97">
        <f>IF(X5=0,"-",SUM(D5:D34))</f>
        <v>208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53(0)</v>
      </c>
      <c r="AB5" s="260"/>
      <c r="AC5" s="258">
        <f>IF($X5-$Y5,$Z5/($X5-$Y5),"-")</f>
        <v>20.8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1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8" t="s">
        <v>119</v>
      </c>
      <c r="B6" s="55"/>
      <c r="C6" s="105"/>
      <c r="D6" s="74">
        <v>9</v>
      </c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>
        <f>SUM($D$5:$D6)/(COUNTA($D$5:$D6)-COUNTA($E$5:$E6))</f>
        <v>17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8" t="s">
        <v>124</v>
      </c>
      <c r="B7" s="55"/>
      <c r="C7" s="105"/>
      <c r="D7" s="74">
        <v>1</v>
      </c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>
        <f>SUM($D$5:$D7)/(COUNTA($D$5:$D7)-COUNTA($E$5:$E7))</f>
        <v>11.666666666666666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8" t="s">
        <v>127</v>
      </c>
      <c r="B8" s="55"/>
      <c r="C8" s="105"/>
      <c r="D8" s="74">
        <v>19</v>
      </c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>
        <f>SUM($D$5:$D8)/(COUNTA($D$5:$D8)-COUNTA($E$5:$E8))</f>
        <v>13.5</v>
      </c>
      <c r="W8" s="119" t="s">
        <v>16</v>
      </c>
      <c r="X8" s="119" t="s">
        <v>15</v>
      </c>
      <c r="Y8" s="119" t="s">
        <v>14</v>
      </c>
      <c r="Z8" s="119" t="s">
        <v>13</v>
      </c>
      <c r="AA8" s="242" t="s">
        <v>12</v>
      </c>
      <c r="AB8" s="242"/>
      <c r="AC8" s="242" t="s">
        <v>11</v>
      </c>
      <c r="AD8" s="242"/>
      <c r="AE8" s="119" t="s">
        <v>10</v>
      </c>
      <c r="AF8" s="119" t="s">
        <v>72</v>
      </c>
      <c r="AG8" s="119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155" t="s">
        <v>136</v>
      </c>
      <c r="B9" s="59"/>
      <c r="C9" s="106"/>
      <c r="D9" s="77">
        <v>39</v>
      </c>
      <c r="E9" s="75" t="s">
        <v>60</v>
      </c>
      <c r="F9" s="73"/>
      <c r="G9" s="76"/>
      <c r="H9" s="73"/>
      <c r="I9" s="73"/>
      <c r="J9" s="9"/>
      <c r="K9" s="78">
        <v>6.5</v>
      </c>
      <c r="L9" s="73">
        <v>1</v>
      </c>
      <c r="M9" s="73">
        <v>37</v>
      </c>
      <c r="N9" s="73">
        <v>3</v>
      </c>
      <c r="O9" s="79"/>
      <c r="P9" s="80"/>
      <c r="Q9" s="80"/>
      <c r="R9" s="9"/>
      <c r="S9" s="73"/>
      <c r="T9" s="73"/>
      <c r="U9" s="73"/>
      <c r="V9" s="71">
        <f>SUM($D$5:$D9)/(COUNTA($D$5:$D9)-COUNTA($E$5:$E9))</f>
        <v>23.25</v>
      </c>
      <c r="W9" s="99">
        <f t="array" ref="W9">IF(SUM(K5:K34)=0,"-",SUM(INT(K5:K34))+INT(ROUND(SUM(K5:K34-INT(K5:K34)),1)/0.6)+MOD(ROUND(SUM(K5:K34-INT(K5:K34)),1),0.6))</f>
        <v>27.5</v>
      </c>
      <c r="X9" s="100">
        <f>IF($W$9="-","-",SUM(L5:L34))</f>
        <v>1</v>
      </c>
      <c r="Y9" s="100">
        <f>IF($W$9="-","-",SUM(M5:M34))</f>
        <v>167</v>
      </c>
      <c r="Z9" s="97">
        <f>IF($W$9="-","-",SUM(N5:N34))</f>
        <v>5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3/37(6.5)</v>
      </c>
      <c r="AB9" s="257"/>
      <c r="AC9" s="258">
        <f>IF($Z$9="-","-",IF($Z$9=0,"-",$Y$9/$Z$9))</f>
        <v>33.4</v>
      </c>
      <c r="AD9" s="259"/>
      <c r="AE9" s="101">
        <f>IF(ISERROR(ROUND((INT(W9)*6+((W9-INT(W9))*10))/Z9,2)),"-",ROUND((INT(W9)*6+((W9-INT(W9))*10))/Z9,2))</f>
        <v>33.4</v>
      </c>
      <c r="AF9" s="98">
        <f>IF(ISERROR(ROUND(Y9/(INT(W9)*6+((W9-INT(W9))*10))*6,2)),"-",ROUND(Y9/(INT(W9)*6+((W9-INT(W9))*10))*6,2))</f>
        <v>6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8" t="s">
        <v>150</v>
      </c>
      <c r="B10" s="55"/>
      <c r="C10" s="105"/>
      <c r="D10" s="77">
        <v>18</v>
      </c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22.2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8" t="s">
        <v>167</v>
      </c>
      <c r="B11" s="55"/>
      <c r="C11" s="105"/>
      <c r="D11" s="77">
        <v>5</v>
      </c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19.333333333333332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8" t="s">
        <v>172</v>
      </c>
      <c r="B12" s="55"/>
      <c r="C12" s="105"/>
      <c r="D12" s="77">
        <v>21</v>
      </c>
      <c r="E12" s="75"/>
      <c r="F12" s="73"/>
      <c r="G12" s="76"/>
      <c r="H12" s="73"/>
      <c r="I12" s="73"/>
      <c r="J12" s="9"/>
      <c r="K12" s="78">
        <v>3</v>
      </c>
      <c r="L12" s="73">
        <v>0</v>
      </c>
      <c r="M12" s="73">
        <v>22</v>
      </c>
      <c r="N12" s="73">
        <v>0</v>
      </c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19.571428571428573</v>
      </c>
      <c r="W12" s="119" t="s">
        <v>8</v>
      </c>
      <c r="X12" s="119" t="s">
        <v>7</v>
      </c>
      <c r="Y12" s="119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8" t="s">
        <v>179</v>
      </c>
      <c r="B13" s="55"/>
      <c r="C13" s="105"/>
      <c r="D13" s="77">
        <v>53</v>
      </c>
      <c r="E13" s="75"/>
      <c r="F13" s="73"/>
      <c r="G13" s="76"/>
      <c r="H13" s="73"/>
      <c r="I13" s="73"/>
      <c r="J13" s="9"/>
      <c r="K13" s="78">
        <v>10</v>
      </c>
      <c r="L13" s="73">
        <v>0</v>
      </c>
      <c r="M13" s="73">
        <v>60</v>
      </c>
      <c r="N13" s="73">
        <v>2</v>
      </c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23.75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8" t="s">
        <v>183</v>
      </c>
      <c r="B14" s="59"/>
      <c r="C14" s="106"/>
      <c r="D14" s="74">
        <v>14</v>
      </c>
      <c r="E14" s="75"/>
      <c r="F14" s="73"/>
      <c r="G14" s="73"/>
      <c r="H14" s="73"/>
      <c r="I14" s="73"/>
      <c r="J14" s="9"/>
      <c r="K14" s="78">
        <v>7</v>
      </c>
      <c r="L14" s="73">
        <v>0</v>
      </c>
      <c r="M14" s="73">
        <v>37</v>
      </c>
      <c r="N14" s="73">
        <v>0</v>
      </c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22.666666666666668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8" t="s">
        <v>193</v>
      </c>
      <c r="B15" s="59"/>
      <c r="C15" s="106"/>
      <c r="D15" s="77">
        <v>4</v>
      </c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20.8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20.8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20.8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20.8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20.8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20.8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20.8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20.8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20.8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20.8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20.8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20.8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20.8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20.8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20.8</v>
      </c>
      <c r="W29" s="117" t="s">
        <v>30</v>
      </c>
      <c r="X29" s="118"/>
      <c r="Y29" s="227">
        <v>20</v>
      </c>
      <c r="Z29" s="230"/>
      <c r="AA29" s="231">
        <f>IF(ISERROR(SUMIF(D5:D34,"&gt;="&amp;Y29)/SUMPRODUCT(--(D5:D34&gt;=Y29),--(E5:E34&lt;&gt;"*"))),"-",SUMIF(D5:D34,"&gt;="&amp;Y29)/SUMPRODUCT(--(D5:D34&gt;=Y29),--(E5:E34&lt;&gt;"*")))</f>
        <v>46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20.8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20.8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20.8</v>
      </c>
      <c r="W32" s="225" t="s">
        <v>27</v>
      </c>
      <c r="X32" s="226"/>
      <c r="Y32" s="226"/>
      <c r="Z32" s="227"/>
      <c r="AA32" s="228">
        <f>IF(SUM($AH5:$AI5),$AI5/SUM($AH5:$AI5),"-")</f>
        <v>0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20.8</v>
      </c>
      <c r="W33" s="225" t="s">
        <v>66</v>
      </c>
      <c r="X33" s="226"/>
      <c r="Y33" s="226"/>
      <c r="Z33" s="227"/>
      <c r="AA33" s="88">
        <f>SUMPRODUCT((D5:D34=0)*(D5:D34&lt;&gt;"")*(E5:E34&lt;&gt;"*"))</f>
        <v>0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20.8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27" priority="1" operator="greaterThan">
      <formula>0</formula>
    </cfRule>
  </conditionalFormatting>
  <dataValidations count="1">
    <dataValidation type="list" allowBlank="1" showInputMessage="1" showErrorMessage="1" sqref="G5:G34" xr:uid="{681A0AA9-5DD7-904D-999F-6C709C072931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3CAD9-640F-854E-9CFC-037FA26D7C96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146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59" t="s">
        <v>21</v>
      </c>
      <c r="E4" s="159" t="s">
        <v>60</v>
      </c>
      <c r="F4" s="159" t="s">
        <v>59</v>
      </c>
      <c r="G4" s="159" t="s">
        <v>74</v>
      </c>
      <c r="H4" s="159">
        <v>4</v>
      </c>
      <c r="I4" s="159">
        <v>6</v>
      </c>
      <c r="J4" s="13"/>
      <c r="K4" s="69" t="s">
        <v>16</v>
      </c>
      <c r="L4" s="159" t="s">
        <v>15</v>
      </c>
      <c r="M4" s="159" t="s">
        <v>14</v>
      </c>
      <c r="N4" s="159" t="s">
        <v>13</v>
      </c>
      <c r="O4" s="70"/>
      <c r="P4" s="60" t="s">
        <v>58</v>
      </c>
      <c r="Q4" s="60" t="s">
        <v>57</v>
      </c>
      <c r="R4" s="13"/>
      <c r="S4" s="159" t="s">
        <v>8</v>
      </c>
      <c r="T4" s="159" t="s">
        <v>7</v>
      </c>
      <c r="U4" s="159" t="s">
        <v>6</v>
      </c>
      <c r="W4" s="158" t="s">
        <v>15</v>
      </c>
      <c r="X4" s="158" t="s">
        <v>23</v>
      </c>
      <c r="Y4" s="158" t="s">
        <v>22</v>
      </c>
      <c r="Z4" s="158" t="s">
        <v>21</v>
      </c>
      <c r="AA4" s="242" t="s">
        <v>20</v>
      </c>
      <c r="AB4" s="242"/>
      <c r="AC4" s="242" t="s">
        <v>11</v>
      </c>
      <c r="AD4" s="242"/>
      <c r="AE4" s="158" t="s">
        <v>10</v>
      </c>
      <c r="AF4" s="158">
        <v>4</v>
      </c>
      <c r="AG4" s="158">
        <v>6</v>
      </c>
      <c r="AH4" s="158" t="s">
        <v>19</v>
      </c>
      <c r="AI4" s="158" t="s">
        <v>18</v>
      </c>
      <c r="AK4" s="158" t="s">
        <v>56</v>
      </c>
      <c r="AL4" s="158" t="s">
        <v>23</v>
      </c>
      <c r="AM4" s="92" t="s">
        <v>11</v>
      </c>
    </row>
    <row r="5" spans="1:39" ht="17" customHeight="1">
      <c r="A5" s="160" t="s">
        <v>141</v>
      </c>
      <c r="B5" s="55"/>
      <c r="C5" s="105"/>
      <c r="D5" s="74">
        <v>1</v>
      </c>
      <c r="E5" s="75"/>
      <c r="F5" s="73"/>
      <c r="G5" s="76"/>
      <c r="H5" s="73"/>
      <c r="I5" s="73"/>
      <c r="J5" s="9"/>
      <c r="K5" s="78">
        <v>5</v>
      </c>
      <c r="L5" s="73">
        <v>0</v>
      </c>
      <c r="M5" s="73">
        <v>30</v>
      </c>
      <c r="N5" s="73">
        <v>0</v>
      </c>
      <c r="O5" s="79"/>
      <c r="P5" s="80"/>
      <c r="Q5" s="80"/>
      <c r="R5" s="9"/>
      <c r="S5" s="73"/>
      <c r="T5" s="73"/>
      <c r="U5" s="73"/>
      <c r="V5" s="71">
        <f>SUM($D$5:$D5)/(COUNTA($D$5:$D5)-COUNTA($E$5:$E5))</f>
        <v>1</v>
      </c>
      <c r="W5" s="90">
        <f>COUNTA(A5:A34)</f>
        <v>7</v>
      </c>
      <c r="X5" s="90">
        <f>COUNTA(D5:D34)</f>
        <v>4</v>
      </c>
      <c r="Y5" s="90">
        <f>COUNTA(E5:E34)</f>
        <v>1</v>
      </c>
      <c r="Z5" s="97">
        <f>IF(X5=0,"-",SUM(D5:D34))</f>
        <v>18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16*(0)</v>
      </c>
      <c r="AB5" s="260"/>
      <c r="AC5" s="258">
        <f>IF($X5-$Y5,$Z5/($X5-$Y5),"-")</f>
        <v>6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160" t="s">
        <v>149</v>
      </c>
      <c r="B6" s="55"/>
      <c r="C6" s="105"/>
      <c r="D6" s="74">
        <v>0</v>
      </c>
      <c r="E6" s="75"/>
      <c r="F6" s="73"/>
      <c r="G6" s="76"/>
      <c r="H6" s="73"/>
      <c r="I6" s="73"/>
      <c r="J6" s="9"/>
      <c r="K6" s="78">
        <v>4</v>
      </c>
      <c r="L6" s="73">
        <v>0</v>
      </c>
      <c r="M6" s="73">
        <v>22</v>
      </c>
      <c r="N6" s="73">
        <v>0</v>
      </c>
      <c r="O6" s="79"/>
      <c r="P6" s="80"/>
      <c r="Q6" s="80"/>
      <c r="R6" s="9"/>
      <c r="S6" s="73"/>
      <c r="T6" s="73"/>
      <c r="U6" s="73"/>
      <c r="V6" s="72">
        <f>SUM($D$5:$D6)/(COUNTA($D$5:$D6)-COUNTA($E$5:$E6))</f>
        <v>0.5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160" t="s">
        <v>158</v>
      </c>
      <c r="B7" s="55"/>
      <c r="C7" s="105"/>
      <c r="D7" s="74">
        <v>1</v>
      </c>
      <c r="E7" s="75"/>
      <c r="F7" s="73"/>
      <c r="G7" s="73"/>
      <c r="H7" s="73"/>
      <c r="I7" s="73"/>
      <c r="J7" s="9"/>
      <c r="K7" s="78">
        <v>3</v>
      </c>
      <c r="L7" s="73">
        <v>0</v>
      </c>
      <c r="M7" s="73">
        <v>26</v>
      </c>
      <c r="N7" s="73">
        <v>1</v>
      </c>
      <c r="O7" s="79"/>
      <c r="P7" s="80"/>
      <c r="Q7" s="80"/>
      <c r="R7" s="9"/>
      <c r="S7" s="73"/>
      <c r="T7" s="73"/>
      <c r="U7" s="73"/>
      <c r="V7" s="72">
        <f>SUM($D$5:$D7)/(COUNTA($D$5:$D7)-COUNTA($E$5:$E7))</f>
        <v>0.66666666666666663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160" t="s">
        <v>182</v>
      </c>
      <c r="B8" s="55"/>
      <c r="C8" s="105"/>
      <c r="D8" s="74">
        <v>16</v>
      </c>
      <c r="E8" s="75" t="s">
        <v>60</v>
      </c>
      <c r="F8" s="73"/>
      <c r="G8" s="76"/>
      <c r="H8" s="73"/>
      <c r="I8" s="73"/>
      <c r="J8" s="9"/>
      <c r="K8" s="78">
        <v>5</v>
      </c>
      <c r="L8" s="73">
        <v>0</v>
      </c>
      <c r="M8" s="73">
        <v>36</v>
      </c>
      <c r="N8" s="78">
        <v>0</v>
      </c>
      <c r="O8" s="81"/>
      <c r="P8" s="82"/>
      <c r="Q8" s="82"/>
      <c r="R8" s="9"/>
      <c r="S8" s="73"/>
      <c r="T8" s="73"/>
      <c r="U8" s="73"/>
      <c r="V8" s="72">
        <f>SUM($D$5:$D8)/(COUNTA($D$5:$D8)-COUNTA($E$5:$E8))</f>
        <v>6</v>
      </c>
      <c r="W8" s="158" t="s">
        <v>16</v>
      </c>
      <c r="X8" s="158" t="s">
        <v>15</v>
      </c>
      <c r="Y8" s="158" t="s">
        <v>14</v>
      </c>
      <c r="Z8" s="158" t="s">
        <v>13</v>
      </c>
      <c r="AA8" s="242" t="s">
        <v>12</v>
      </c>
      <c r="AB8" s="242"/>
      <c r="AC8" s="242" t="s">
        <v>11</v>
      </c>
      <c r="AD8" s="242"/>
      <c r="AE8" s="158" t="s">
        <v>10</v>
      </c>
      <c r="AF8" s="158" t="s">
        <v>72</v>
      </c>
      <c r="AG8" s="158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160" t="s">
        <v>186</v>
      </c>
      <c r="B9" s="59"/>
      <c r="C9" s="106"/>
      <c r="D9" s="77"/>
      <c r="E9" s="75"/>
      <c r="F9" s="73"/>
      <c r="G9" s="76"/>
      <c r="H9" s="73"/>
      <c r="I9" s="73"/>
      <c r="J9" s="9"/>
      <c r="K9" s="78">
        <v>2</v>
      </c>
      <c r="L9" s="73">
        <v>0</v>
      </c>
      <c r="M9" s="73">
        <v>5</v>
      </c>
      <c r="N9" s="73">
        <v>1</v>
      </c>
      <c r="O9" s="79"/>
      <c r="P9" s="80"/>
      <c r="Q9" s="80"/>
      <c r="R9" s="9"/>
      <c r="S9" s="73"/>
      <c r="T9" s="73"/>
      <c r="U9" s="73"/>
      <c r="V9" s="71">
        <f>SUM($D$5:$D9)/(COUNTA($D$5:$D9)-COUNTA($E$5:$E9))</f>
        <v>6</v>
      </c>
      <c r="W9" s="99">
        <f t="array" ref="W9">IF(SUM(K5:K34)=0,"-",SUM(INT(K5:K34))+INT(ROUND(SUM(K5:K34-INT(K5:K34)),1)/0.6)+MOD(ROUND(SUM(K5:K34-INT(K5:K34)),1),0.6))</f>
        <v>27</v>
      </c>
      <c r="X9" s="100">
        <f>IF($W$9="-","-",SUM(L5:L34))</f>
        <v>1</v>
      </c>
      <c r="Y9" s="100">
        <f>IF($W$9="-","-",SUM(M5:M34))</f>
        <v>160</v>
      </c>
      <c r="Z9" s="97">
        <f>IF($W$9="-","-",SUM(N5:N34))</f>
        <v>5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3/15(5)</v>
      </c>
      <c r="AB9" s="257"/>
      <c r="AC9" s="258">
        <f>IF($Z$9="-","-",IF($Z$9=0,"-",$Y$9/$Z$9))</f>
        <v>32</v>
      </c>
      <c r="AD9" s="259"/>
      <c r="AE9" s="101">
        <f>IF(ISERROR(ROUND((INT(W9)*6+((W9-INT(W9))*10))/Z9,2)),"-",ROUND((INT(W9)*6+((W9-INT(W9))*10))/Z9,2))</f>
        <v>32.4</v>
      </c>
      <c r="AF9" s="98">
        <f>IF(ISERROR(ROUND(Y9/(INT(W9)*6+((W9-INT(W9))*10))*6,2)),"-",ROUND(Y9/(INT(W9)*6+((W9-INT(W9))*10))*6,2))</f>
        <v>5.93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160" t="s">
        <v>197</v>
      </c>
      <c r="B10" s="55"/>
      <c r="C10" s="105"/>
      <c r="D10" s="77"/>
      <c r="E10" s="75"/>
      <c r="F10" s="73"/>
      <c r="G10" s="76"/>
      <c r="H10" s="73"/>
      <c r="I10" s="73"/>
      <c r="J10" s="9"/>
      <c r="K10" s="78">
        <v>5</v>
      </c>
      <c r="L10" s="73">
        <v>1</v>
      </c>
      <c r="M10" s="73">
        <v>15</v>
      </c>
      <c r="N10" s="73">
        <v>3</v>
      </c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6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6" t="s">
        <v>202</v>
      </c>
      <c r="B11" s="55"/>
      <c r="C11" s="105"/>
      <c r="D11" s="77"/>
      <c r="E11" s="75"/>
      <c r="F11" s="73"/>
      <c r="G11" s="73"/>
      <c r="H11" s="73"/>
      <c r="I11" s="73"/>
      <c r="J11" s="9"/>
      <c r="K11" s="78">
        <v>3</v>
      </c>
      <c r="L11" s="73">
        <v>0</v>
      </c>
      <c r="M11" s="73">
        <v>26</v>
      </c>
      <c r="N11" s="73">
        <v>0</v>
      </c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6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6"/>
      <c r="B12" s="55"/>
      <c r="C12" s="105"/>
      <c r="D12" s="77"/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6</v>
      </c>
      <c r="W12" s="158" t="s">
        <v>8</v>
      </c>
      <c r="X12" s="158" t="s">
        <v>7</v>
      </c>
      <c r="Y12" s="158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/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6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6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6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6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6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6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6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6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6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6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6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6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6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6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6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6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6</v>
      </c>
      <c r="W29" s="156" t="s">
        <v>30</v>
      </c>
      <c r="X29" s="157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6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6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6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6</v>
      </c>
      <c r="W33" s="225" t="s">
        <v>66</v>
      </c>
      <c r="X33" s="226"/>
      <c r="Y33" s="226"/>
      <c r="Z33" s="227"/>
      <c r="AA33" s="88">
        <f>SUMPRODUCT((D5:D34=0)*(D5:D34&lt;&gt;"")*(E5:E34&lt;&gt;"*"))</f>
        <v>1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6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26" priority="1" operator="greaterThan">
      <formula>0</formula>
    </cfRule>
  </conditionalFormatting>
  <dataValidations count="1">
    <dataValidation type="list" allowBlank="1" showInputMessage="1" showErrorMessage="1" sqref="G5:G34" xr:uid="{860F3C4F-3CC2-9B43-8075-0B8C4DA18766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AF202-95C1-C84A-B41C-2FA777885740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87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12" t="s">
        <v>21</v>
      </c>
      <c r="E4" s="112" t="s">
        <v>60</v>
      </c>
      <c r="F4" s="112" t="s">
        <v>59</v>
      </c>
      <c r="G4" s="112" t="s">
        <v>74</v>
      </c>
      <c r="H4" s="112">
        <v>4</v>
      </c>
      <c r="I4" s="112">
        <v>6</v>
      </c>
      <c r="J4" s="13"/>
      <c r="K4" s="69" t="s">
        <v>16</v>
      </c>
      <c r="L4" s="112" t="s">
        <v>15</v>
      </c>
      <c r="M4" s="112" t="s">
        <v>14</v>
      </c>
      <c r="N4" s="112" t="s">
        <v>13</v>
      </c>
      <c r="O4" s="70"/>
      <c r="P4" s="60" t="s">
        <v>58</v>
      </c>
      <c r="Q4" s="60" t="s">
        <v>57</v>
      </c>
      <c r="R4" s="13"/>
      <c r="S4" s="112" t="s">
        <v>8</v>
      </c>
      <c r="T4" s="112" t="s">
        <v>7</v>
      </c>
      <c r="U4" s="112" t="s">
        <v>6</v>
      </c>
      <c r="W4" s="111" t="s">
        <v>15</v>
      </c>
      <c r="X4" s="111" t="s">
        <v>23</v>
      </c>
      <c r="Y4" s="111" t="s">
        <v>22</v>
      </c>
      <c r="Z4" s="111" t="s">
        <v>21</v>
      </c>
      <c r="AA4" s="242" t="s">
        <v>20</v>
      </c>
      <c r="AB4" s="242"/>
      <c r="AC4" s="242" t="s">
        <v>11</v>
      </c>
      <c r="AD4" s="242"/>
      <c r="AE4" s="111" t="s">
        <v>10</v>
      </c>
      <c r="AF4" s="111">
        <v>4</v>
      </c>
      <c r="AG4" s="111">
        <v>6</v>
      </c>
      <c r="AH4" s="111" t="s">
        <v>19</v>
      </c>
      <c r="AI4" s="111" t="s">
        <v>18</v>
      </c>
      <c r="AK4" s="111" t="s">
        <v>56</v>
      </c>
      <c r="AL4" s="111" t="s">
        <v>23</v>
      </c>
      <c r="AM4" s="92" t="s">
        <v>11</v>
      </c>
    </row>
    <row r="5" spans="1:39" ht="17" customHeight="1">
      <c r="A5" s="68" t="s">
        <v>89</v>
      </c>
      <c r="B5" s="55"/>
      <c r="C5" s="105"/>
      <c r="D5" s="74">
        <v>13</v>
      </c>
      <c r="E5" s="75"/>
      <c r="F5" s="73"/>
      <c r="G5" s="76"/>
      <c r="H5" s="73"/>
      <c r="I5" s="73"/>
      <c r="J5" s="9"/>
      <c r="K5" s="78">
        <v>3</v>
      </c>
      <c r="L5" s="73">
        <v>0</v>
      </c>
      <c r="M5" s="73">
        <v>20</v>
      </c>
      <c r="N5" s="73">
        <v>0</v>
      </c>
      <c r="O5" s="79"/>
      <c r="P5" s="80"/>
      <c r="Q5" s="80"/>
      <c r="R5" s="9"/>
      <c r="S5" s="73"/>
      <c r="T5" s="73"/>
      <c r="U5" s="73"/>
      <c r="V5" s="71">
        <f>SUM($D$5:$D5)/(COUNTA($D$5:$D5)-COUNTA($E$5:$E5))</f>
        <v>13</v>
      </c>
      <c r="W5" s="90">
        <f>COUNTA(A5:A34)</f>
        <v>5</v>
      </c>
      <c r="X5" s="90">
        <f>COUNTA(D5:D34)</f>
        <v>4</v>
      </c>
      <c r="Y5" s="90">
        <f>COUNTA(E5:E34)</f>
        <v>0</v>
      </c>
      <c r="Z5" s="97">
        <f>IF(X5=0,"-",SUM(D5:D34))</f>
        <v>35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13(0)</v>
      </c>
      <c r="AB5" s="260"/>
      <c r="AC5" s="258">
        <f>IF($X5-$Y5,$Z5/($X5-$Y5),"-")</f>
        <v>8.75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8" t="s">
        <v>94</v>
      </c>
      <c r="B6" s="55"/>
      <c r="C6" s="105"/>
      <c r="D6" s="74">
        <v>11</v>
      </c>
      <c r="E6" s="75"/>
      <c r="F6" s="73"/>
      <c r="G6" s="76"/>
      <c r="H6" s="73"/>
      <c r="I6" s="73"/>
      <c r="J6" s="9"/>
      <c r="K6" s="78">
        <v>4</v>
      </c>
      <c r="L6" s="73">
        <v>0</v>
      </c>
      <c r="M6" s="73">
        <v>36</v>
      </c>
      <c r="N6" s="73">
        <v>2</v>
      </c>
      <c r="O6" s="79"/>
      <c r="P6" s="80"/>
      <c r="Q6" s="80"/>
      <c r="R6" s="9"/>
      <c r="S6" s="73"/>
      <c r="T6" s="73"/>
      <c r="U6" s="73"/>
      <c r="V6" s="72">
        <f>SUM($D$5:$D6)/(COUNTA($D$5:$D6)-COUNTA($E$5:$E6))</f>
        <v>12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8" t="s">
        <v>95</v>
      </c>
      <c r="B7" s="55"/>
      <c r="C7" s="105"/>
      <c r="D7" s="74">
        <v>0</v>
      </c>
      <c r="E7" s="75"/>
      <c r="F7" s="73"/>
      <c r="G7" s="73"/>
      <c r="H7" s="73"/>
      <c r="I7" s="73"/>
      <c r="J7" s="9"/>
      <c r="K7" s="78">
        <v>4</v>
      </c>
      <c r="L7" s="73">
        <v>0</v>
      </c>
      <c r="M7" s="73">
        <v>11</v>
      </c>
      <c r="N7" s="73">
        <v>1</v>
      </c>
      <c r="O7" s="79"/>
      <c r="P7" s="80"/>
      <c r="Q7" s="80"/>
      <c r="R7" s="9"/>
      <c r="S7" s="73"/>
      <c r="T7" s="73"/>
      <c r="U7" s="73"/>
      <c r="V7" s="72">
        <f>SUM($D$5:$D7)/(COUNTA($D$5:$D7)-COUNTA($E$5:$E7))</f>
        <v>8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8" t="s">
        <v>119</v>
      </c>
      <c r="B8" s="55"/>
      <c r="C8" s="105"/>
      <c r="D8" s="74">
        <v>11</v>
      </c>
      <c r="E8" s="75"/>
      <c r="F8" s="73"/>
      <c r="G8" s="76"/>
      <c r="H8" s="73"/>
      <c r="I8" s="73"/>
      <c r="J8" s="9"/>
      <c r="K8" s="78">
        <v>2</v>
      </c>
      <c r="L8" s="73">
        <v>0</v>
      </c>
      <c r="M8" s="73">
        <v>18</v>
      </c>
      <c r="N8" s="78">
        <v>0</v>
      </c>
      <c r="O8" s="81"/>
      <c r="P8" s="82"/>
      <c r="Q8" s="82"/>
      <c r="R8" s="9"/>
      <c r="S8" s="73"/>
      <c r="T8" s="73"/>
      <c r="U8" s="73"/>
      <c r="V8" s="72">
        <f>SUM($D$5:$D8)/(COUNTA($D$5:$D8)-COUNTA($E$5:$E8))</f>
        <v>8.75</v>
      </c>
      <c r="W8" s="111" t="s">
        <v>16</v>
      </c>
      <c r="X8" s="111" t="s">
        <v>15</v>
      </c>
      <c r="Y8" s="111" t="s">
        <v>14</v>
      </c>
      <c r="Z8" s="111" t="s">
        <v>13</v>
      </c>
      <c r="AA8" s="242" t="s">
        <v>12</v>
      </c>
      <c r="AB8" s="242"/>
      <c r="AC8" s="242" t="s">
        <v>11</v>
      </c>
      <c r="AD8" s="242"/>
      <c r="AE8" s="111" t="s">
        <v>10</v>
      </c>
      <c r="AF8" s="111" t="s">
        <v>72</v>
      </c>
      <c r="AG8" s="111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8" t="s">
        <v>124</v>
      </c>
      <c r="B9" s="59"/>
      <c r="C9" s="106"/>
      <c r="D9" s="77"/>
      <c r="E9" s="75"/>
      <c r="F9" s="73"/>
      <c r="G9" s="76"/>
      <c r="H9" s="73"/>
      <c r="I9" s="73"/>
      <c r="J9" s="9"/>
      <c r="K9" s="78">
        <v>4</v>
      </c>
      <c r="L9" s="73">
        <v>1</v>
      </c>
      <c r="M9" s="73">
        <v>11</v>
      </c>
      <c r="N9" s="73">
        <v>2</v>
      </c>
      <c r="O9" s="79"/>
      <c r="P9" s="80"/>
      <c r="Q9" s="80"/>
      <c r="R9" s="9"/>
      <c r="S9" s="73"/>
      <c r="T9" s="73"/>
      <c r="U9" s="73"/>
      <c r="V9" s="71">
        <f>SUM($D$5:$D9)/(COUNTA($D$5:$D9)-COUNTA($E$5:$E9))</f>
        <v>8.75</v>
      </c>
      <c r="W9" s="99">
        <f t="array" ref="W9">IF(SUM(K5:K34)=0,"-",SUM(INT(K5:K34))+INT(ROUND(SUM(K5:K34-INT(K5:K34)),1)/0.6)+MOD(ROUND(SUM(K5:K34-INT(K5:K34)),1),0.6))</f>
        <v>17</v>
      </c>
      <c r="X9" s="100">
        <f>IF($W$9="-","-",SUM(L5:L34))</f>
        <v>1</v>
      </c>
      <c r="Y9" s="100">
        <f>IF($W$9="-","-",SUM(M5:M34))</f>
        <v>96</v>
      </c>
      <c r="Z9" s="97">
        <f>IF($W$9="-","-",SUM(N5:N34))</f>
        <v>5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2/11(4)</v>
      </c>
      <c r="AB9" s="257"/>
      <c r="AC9" s="258">
        <f>IF($Z$9="-","-",IF($Z$9=0,"-",$Y$9/$Z$9))</f>
        <v>19.2</v>
      </c>
      <c r="AD9" s="259"/>
      <c r="AE9" s="101">
        <f>IF(ISERROR(ROUND((INT(W9)*6+((W9-INT(W9))*10))/Z9,2)),"-",ROUND((INT(W9)*6+((W9-INT(W9))*10))/Z9,2))</f>
        <v>20.399999999999999</v>
      </c>
      <c r="AF9" s="98">
        <f>IF(ISERROR(ROUND(Y9/(INT(W9)*6+((W9-INT(W9))*10))*6,2)),"-",ROUND(Y9/(INT(W9)*6+((W9-INT(W9))*10))*6,2))</f>
        <v>5.65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6"/>
      <c r="B10" s="55"/>
      <c r="C10" s="105"/>
      <c r="D10" s="77"/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8.75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6"/>
      <c r="B11" s="55"/>
      <c r="C11" s="105"/>
      <c r="D11" s="77"/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8.75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6"/>
      <c r="B12" s="55"/>
      <c r="C12" s="105"/>
      <c r="D12" s="77"/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8.75</v>
      </c>
      <c r="W12" s="111" t="s">
        <v>8</v>
      </c>
      <c r="X12" s="111" t="s">
        <v>7</v>
      </c>
      <c r="Y12" s="111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/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8.75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8.75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8.75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8.75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8.75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8.75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8.75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8.75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8.75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8.75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8.75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8.75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8.75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8.75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8.75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8.75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8.75</v>
      </c>
      <c r="W29" s="109" t="s">
        <v>30</v>
      </c>
      <c r="X29" s="110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8.75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8.75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8.75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8.75</v>
      </c>
      <c r="W33" s="225" t="s">
        <v>66</v>
      </c>
      <c r="X33" s="226"/>
      <c r="Y33" s="226"/>
      <c r="Z33" s="227"/>
      <c r="AA33" s="88">
        <f>SUMPRODUCT((D5:D34=0)*(D5:D34&lt;&gt;"")*(E5:E34&lt;&gt;"*"))</f>
        <v>1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8.75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25" priority="1" operator="greaterThan">
      <formula>0</formula>
    </cfRule>
  </conditionalFormatting>
  <dataValidations count="1">
    <dataValidation type="list" allowBlank="1" showInputMessage="1" showErrorMessage="1" sqref="G5:G34" xr:uid="{0A912372-DDAF-4B4A-BC86-4DD94CC9D21D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C7377-9CA8-E049-812D-CB6C906F7A26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178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99" t="s">
        <v>21</v>
      </c>
      <c r="E4" s="199" t="s">
        <v>60</v>
      </c>
      <c r="F4" s="199" t="s">
        <v>59</v>
      </c>
      <c r="G4" s="199" t="s">
        <v>74</v>
      </c>
      <c r="H4" s="199">
        <v>4</v>
      </c>
      <c r="I4" s="199">
        <v>6</v>
      </c>
      <c r="J4" s="13"/>
      <c r="K4" s="69" t="s">
        <v>16</v>
      </c>
      <c r="L4" s="199" t="s">
        <v>15</v>
      </c>
      <c r="M4" s="199" t="s">
        <v>14</v>
      </c>
      <c r="N4" s="199" t="s">
        <v>13</v>
      </c>
      <c r="O4" s="70"/>
      <c r="P4" s="60" t="s">
        <v>58</v>
      </c>
      <c r="Q4" s="60" t="s">
        <v>57</v>
      </c>
      <c r="R4" s="13"/>
      <c r="S4" s="199" t="s">
        <v>8</v>
      </c>
      <c r="T4" s="199" t="s">
        <v>7</v>
      </c>
      <c r="U4" s="199" t="s">
        <v>6</v>
      </c>
      <c r="W4" s="198" t="s">
        <v>15</v>
      </c>
      <c r="X4" s="198" t="s">
        <v>23</v>
      </c>
      <c r="Y4" s="198" t="s">
        <v>22</v>
      </c>
      <c r="Z4" s="198" t="s">
        <v>21</v>
      </c>
      <c r="AA4" s="242" t="s">
        <v>20</v>
      </c>
      <c r="AB4" s="242"/>
      <c r="AC4" s="242" t="s">
        <v>11</v>
      </c>
      <c r="AD4" s="242"/>
      <c r="AE4" s="198" t="s">
        <v>10</v>
      </c>
      <c r="AF4" s="198">
        <v>4</v>
      </c>
      <c r="AG4" s="198">
        <v>6</v>
      </c>
      <c r="AH4" s="198" t="s">
        <v>19</v>
      </c>
      <c r="AI4" s="198" t="s">
        <v>18</v>
      </c>
      <c r="AK4" s="198" t="s">
        <v>56</v>
      </c>
      <c r="AL4" s="198" t="s">
        <v>23</v>
      </c>
      <c r="AM4" s="92" t="s">
        <v>11</v>
      </c>
    </row>
    <row r="5" spans="1:39" ht="17" customHeight="1">
      <c r="A5" s="68" t="s">
        <v>179</v>
      </c>
      <c r="B5" s="55"/>
      <c r="C5" s="105"/>
      <c r="D5" s="74">
        <v>18</v>
      </c>
      <c r="E5" s="75"/>
      <c r="F5" s="73"/>
      <c r="G5" s="76"/>
      <c r="H5" s="73"/>
      <c r="I5" s="73"/>
      <c r="J5" s="9"/>
      <c r="K5" s="78"/>
      <c r="L5" s="73"/>
      <c r="M5" s="73"/>
      <c r="N5" s="73"/>
      <c r="O5" s="79"/>
      <c r="P5" s="80"/>
      <c r="Q5" s="80"/>
      <c r="R5" s="9"/>
      <c r="S5" s="73"/>
      <c r="T5" s="73"/>
      <c r="U5" s="73"/>
      <c r="V5" s="71">
        <f>SUM($D$5:$D5)/(COUNTA($D$5:$D5)-COUNTA($E$5:$E5))</f>
        <v>18</v>
      </c>
      <c r="W5" s="90">
        <f>COUNTA(A5:A34)</f>
        <v>7</v>
      </c>
      <c r="X5" s="90">
        <f>COUNTA(D5:D34)</f>
        <v>7</v>
      </c>
      <c r="Y5" s="90">
        <f>COUNTA(E5:E34)</f>
        <v>0</v>
      </c>
      <c r="Z5" s="97">
        <f>IF(X5=0,"-",SUM(D5:D34))</f>
        <v>122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29(0)</v>
      </c>
      <c r="AB5" s="260"/>
      <c r="AC5" s="258">
        <f>IF($X5-$Y5,$Z5/($X5-$Y5),"-")</f>
        <v>17.428571428571427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8" t="s">
        <v>183</v>
      </c>
      <c r="B6" s="55"/>
      <c r="C6" s="105"/>
      <c r="D6" s="74">
        <v>29</v>
      </c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>
        <f>SUM($D$5:$D6)/(COUNTA($D$5:$D6)-COUNTA($E$5:$E6))</f>
        <v>23.5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8" t="s">
        <v>185</v>
      </c>
      <c r="B7" s="55"/>
      <c r="C7" s="105"/>
      <c r="D7" s="74">
        <v>16</v>
      </c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>
        <f>SUM($D$5:$D7)/(COUNTA($D$5:$D7)-COUNTA($E$5:$E7))</f>
        <v>21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8" t="s">
        <v>193</v>
      </c>
      <c r="B8" s="55"/>
      <c r="C8" s="105"/>
      <c r="D8" s="74">
        <v>22</v>
      </c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>
        <f>SUM($D$5:$D8)/(COUNTA($D$5:$D8)-COUNTA($E$5:$E8))</f>
        <v>21.25</v>
      </c>
      <c r="W8" s="198" t="s">
        <v>16</v>
      </c>
      <c r="X8" s="198" t="s">
        <v>15</v>
      </c>
      <c r="Y8" s="198" t="s">
        <v>14</v>
      </c>
      <c r="Z8" s="198" t="s">
        <v>13</v>
      </c>
      <c r="AA8" s="242" t="s">
        <v>12</v>
      </c>
      <c r="AB8" s="242"/>
      <c r="AC8" s="242" t="s">
        <v>11</v>
      </c>
      <c r="AD8" s="242"/>
      <c r="AE8" s="198" t="s">
        <v>10</v>
      </c>
      <c r="AF8" s="198" t="s">
        <v>72</v>
      </c>
      <c r="AG8" s="198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8" t="s">
        <v>194</v>
      </c>
      <c r="B9" s="59"/>
      <c r="C9" s="106"/>
      <c r="D9" s="77">
        <v>0</v>
      </c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>
        <f>SUM($D$5:$D9)/(COUNTA($D$5:$D9)-COUNTA($E$5:$E9))</f>
        <v>17</v>
      </c>
      <c r="W9" s="99" t="str">
        <f t="array" ref="W9">IF(SUM(K5:K34)=0,"-",SUM(INT(K5:K34))+INT(ROUND(SUM(K5:K34-INT(K5:K34)),1)/0.6)+MOD(ROUND(SUM(K5:K34-INT(K5:K34)),1),0.6))</f>
        <v>-</v>
      </c>
      <c r="X9" s="100" t="str">
        <f>IF($W$9="-","-",SUM(L5:L34))</f>
        <v>-</v>
      </c>
      <c r="Y9" s="100" t="str">
        <f>IF($W$9="-","-",SUM(M5:M34))</f>
        <v>-</v>
      </c>
      <c r="Z9" s="97" t="str">
        <f>IF($W$9="-","-",SUM(N5:N34))</f>
        <v>-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57"/>
      <c r="AC9" s="258" t="str">
        <f>IF($Z$9="-","-",IF($Z$9=0,"-",$Y$9/$Z$9))</f>
        <v>-</v>
      </c>
      <c r="AD9" s="259"/>
      <c r="AE9" s="101" t="str">
        <f>IF(ISERROR(ROUND((INT(W9)*6+((W9-INT(W9))*10))/Z9,2)),"-",ROUND((INT(W9)*6+((W9-INT(W9))*10))/Z9,2))</f>
        <v>-</v>
      </c>
      <c r="AF9" s="98" t="str">
        <f>IF(ISERROR(ROUND(Y9/(INT(W9)*6+((W9-INT(W9))*10))*6,2)),"-",ROUND(Y9/(INT(W9)*6+((W9-INT(W9))*10))*6,2))</f>
        <v>-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8" t="s">
        <v>199</v>
      </c>
      <c r="B10" s="55"/>
      <c r="C10" s="105"/>
      <c r="D10" s="77">
        <v>26</v>
      </c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18.5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8" t="s">
        <v>200</v>
      </c>
      <c r="B11" s="55"/>
      <c r="C11" s="105"/>
      <c r="D11" s="77">
        <v>11</v>
      </c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17.428571428571427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6"/>
      <c r="B12" s="55"/>
      <c r="C12" s="105"/>
      <c r="D12" s="77"/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17.428571428571427</v>
      </c>
      <c r="W12" s="198" t="s">
        <v>8</v>
      </c>
      <c r="X12" s="198" t="s">
        <v>7</v>
      </c>
      <c r="Y12" s="198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/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17.428571428571427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17.428571428571427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17.428571428571427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17.428571428571427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17.428571428571427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17.428571428571427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17.428571428571427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17.428571428571427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17.428571428571427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17.428571428571427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17.428571428571427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17.428571428571427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17.428571428571427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17.428571428571427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17.428571428571427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17.428571428571427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17.428571428571427</v>
      </c>
      <c r="W29" s="200" t="s">
        <v>30</v>
      </c>
      <c r="X29" s="201"/>
      <c r="Y29" s="227">
        <v>20</v>
      </c>
      <c r="Z29" s="230"/>
      <c r="AA29" s="231">
        <f>IF(ISERROR(SUMIF(D5:D34,"&gt;="&amp;Y29)/SUMPRODUCT(--(D5:D34&gt;=Y29),--(E5:E34&lt;&gt;"*"))),"-",SUMIF(D5:D34,"&gt;="&amp;Y29)/SUMPRODUCT(--(D5:D34&gt;=Y29),--(E5:E34&lt;&gt;"*")))</f>
        <v>25.666666666666668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17.428571428571427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17.428571428571427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17.428571428571427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17.428571428571427</v>
      </c>
      <c r="W33" s="225" t="s">
        <v>66</v>
      </c>
      <c r="X33" s="226"/>
      <c r="Y33" s="226"/>
      <c r="Z33" s="227"/>
      <c r="AA33" s="88">
        <f>SUMPRODUCT((D5:D34=0)*(D5:D34&lt;&gt;"")*(E5:E34&lt;&gt;"*"))</f>
        <v>1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17.428571428571427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24" priority="1" operator="greaterThan">
      <formula>0</formula>
    </cfRule>
  </conditionalFormatting>
  <dataValidations count="1">
    <dataValidation type="list" allowBlank="1" showInputMessage="1" showErrorMessage="1" sqref="G5:G34" xr:uid="{8983B86D-5A8A-9B4B-A7D7-653AA44C3336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CB246-3E82-AE49-B73E-18740D6924C6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83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12" t="s">
        <v>21</v>
      </c>
      <c r="E4" s="112" t="s">
        <v>60</v>
      </c>
      <c r="F4" s="112" t="s">
        <v>59</v>
      </c>
      <c r="G4" s="112" t="s">
        <v>74</v>
      </c>
      <c r="H4" s="112">
        <v>4</v>
      </c>
      <c r="I4" s="112">
        <v>6</v>
      </c>
      <c r="J4" s="13"/>
      <c r="K4" s="69" t="s">
        <v>16</v>
      </c>
      <c r="L4" s="112" t="s">
        <v>15</v>
      </c>
      <c r="M4" s="112" t="s">
        <v>14</v>
      </c>
      <c r="N4" s="112" t="s">
        <v>13</v>
      </c>
      <c r="O4" s="70"/>
      <c r="P4" s="60" t="s">
        <v>58</v>
      </c>
      <c r="Q4" s="60" t="s">
        <v>57</v>
      </c>
      <c r="R4" s="13"/>
      <c r="S4" s="112" t="s">
        <v>8</v>
      </c>
      <c r="T4" s="112" t="s">
        <v>7</v>
      </c>
      <c r="U4" s="112" t="s">
        <v>6</v>
      </c>
      <c r="W4" s="111" t="s">
        <v>15</v>
      </c>
      <c r="X4" s="111" t="s">
        <v>23</v>
      </c>
      <c r="Y4" s="111" t="s">
        <v>22</v>
      </c>
      <c r="Z4" s="111" t="s">
        <v>21</v>
      </c>
      <c r="AA4" s="242" t="s">
        <v>20</v>
      </c>
      <c r="AB4" s="242"/>
      <c r="AC4" s="242" t="s">
        <v>11</v>
      </c>
      <c r="AD4" s="242"/>
      <c r="AE4" s="111" t="s">
        <v>10</v>
      </c>
      <c r="AF4" s="111">
        <v>4</v>
      </c>
      <c r="AG4" s="111">
        <v>6</v>
      </c>
      <c r="AH4" s="111" t="s">
        <v>19</v>
      </c>
      <c r="AI4" s="111" t="s">
        <v>18</v>
      </c>
      <c r="AK4" s="111" t="s">
        <v>56</v>
      </c>
      <c r="AL4" s="111" t="s">
        <v>23</v>
      </c>
      <c r="AM4" s="92" t="s">
        <v>11</v>
      </c>
    </row>
    <row r="5" spans="1:39" ht="17" customHeight="1">
      <c r="A5" s="68" t="s">
        <v>89</v>
      </c>
      <c r="B5" s="55"/>
      <c r="C5" s="105"/>
      <c r="D5" s="74">
        <v>0</v>
      </c>
      <c r="E5" s="75"/>
      <c r="F5" s="73"/>
      <c r="G5" s="76"/>
      <c r="H5" s="73"/>
      <c r="I5" s="73"/>
      <c r="J5" s="9"/>
      <c r="K5" s="78">
        <v>4</v>
      </c>
      <c r="L5" s="73">
        <v>0</v>
      </c>
      <c r="M5" s="73">
        <v>23</v>
      </c>
      <c r="N5" s="73">
        <v>1</v>
      </c>
      <c r="O5" s="79"/>
      <c r="P5" s="80"/>
      <c r="Q5" s="80"/>
      <c r="R5" s="9"/>
      <c r="S5" s="73"/>
      <c r="T5" s="73"/>
      <c r="U5" s="73"/>
      <c r="V5" s="71">
        <f>SUM($D$5:$D5)/(COUNTA($D$5:$D5)-COUNTA($E$5:$E5))</f>
        <v>0</v>
      </c>
      <c r="W5" s="90">
        <f>COUNTA(A5:A34)</f>
        <v>6</v>
      </c>
      <c r="X5" s="90">
        <f>COUNTA(D5:D34)</f>
        <v>6</v>
      </c>
      <c r="Y5" s="90">
        <f>COUNTA(E5:E34)</f>
        <v>0</v>
      </c>
      <c r="Z5" s="97">
        <f>IF(X5=0,"-",SUM(D5:D34))</f>
        <v>49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28(0)</v>
      </c>
      <c r="AB5" s="260"/>
      <c r="AC5" s="258">
        <f>IF($X5-$Y5,$Z5/($X5-$Y5),"-")</f>
        <v>8.1666666666666661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8" t="s">
        <v>95</v>
      </c>
      <c r="B6" s="55"/>
      <c r="C6" s="105"/>
      <c r="D6" s="74">
        <v>6</v>
      </c>
      <c r="E6" s="75"/>
      <c r="F6" s="73"/>
      <c r="G6" s="76"/>
      <c r="H6" s="73"/>
      <c r="I6" s="73"/>
      <c r="J6" s="9"/>
      <c r="K6" s="78">
        <v>2</v>
      </c>
      <c r="L6" s="73">
        <v>0</v>
      </c>
      <c r="M6" s="73">
        <v>11</v>
      </c>
      <c r="N6" s="73">
        <v>0</v>
      </c>
      <c r="O6" s="79"/>
      <c r="P6" s="80"/>
      <c r="Q6" s="80"/>
      <c r="R6" s="9"/>
      <c r="S6" s="73"/>
      <c r="T6" s="73"/>
      <c r="U6" s="73"/>
      <c r="V6" s="72">
        <f>SUM($D$5:$D6)/(COUNTA($D$5:$D6)-COUNTA($E$5:$E6))</f>
        <v>3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8" t="s">
        <v>119</v>
      </c>
      <c r="B7" s="55"/>
      <c r="C7" s="105"/>
      <c r="D7" s="74">
        <v>28</v>
      </c>
      <c r="E7" s="75"/>
      <c r="F7" s="73"/>
      <c r="G7" s="73"/>
      <c r="H7" s="73"/>
      <c r="I7" s="73"/>
      <c r="J7" s="9"/>
      <c r="K7" s="78">
        <v>3</v>
      </c>
      <c r="L7" s="73">
        <v>0</v>
      </c>
      <c r="M7" s="73">
        <v>10</v>
      </c>
      <c r="N7" s="73">
        <v>0</v>
      </c>
      <c r="O7" s="79"/>
      <c r="P7" s="80"/>
      <c r="Q7" s="80"/>
      <c r="R7" s="9"/>
      <c r="S7" s="73"/>
      <c r="T7" s="73"/>
      <c r="U7" s="73"/>
      <c r="V7" s="72">
        <f>SUM($D$5:$D7)/(COUNTA($D$5:$D7)-COUNTA($E$5:$E7))</f>
        <v>11.333333333333334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8" t="s">
        <v>124</v>
      </c>
      <c r="B8" s="55"/>
      <c r="C8" s="105"/>
      <c r="D8" s="74">
        <v>1</v>
      </c>
      <c r="E8" s="75"/>
      <c r="F8" s="73"/>
      <c r="G8" s="76"/>
      <c r="H8" s="73"/>
      <c r="I8" s="73"/>
      <c r="J8" s="9"/>
      <c r="K8" s="78">
        <v>4</v>
      </c>
      <c r="L8" s="73">
        <v>1</v>
      </c>
      <c r="M8" s="73">
        <v>23</v>
      </c>
      <c r="N8" s="78">
        <v>2</v>
      </c>
      <c r="O8" s="81"/>
      <c r="P8" s="82"/>
      <c r="Q8" s="82"/>
      <c r="R8" s="9"/>
      <c r="S8" s="73"/>
      <c r="T8" s="73"/>
      <c r="U8" s="73"/>
      <c r="V8" s="72">
        <f>SUM($D$5:$D8)/(COUNTA($D$5:$D8)-COUNTA($E$5:$E8))</f>
        <v>8.75</v>
      </c>
      <c r="W8" s="111" t="s">
        <v>16</v>
      </c>
      <c r="X8" s="111" t="s">
        <v>15</v>
      </c>
      <c r="Y8" s="111" t="s">
        <v>14</v>
      </c>
      <c r="Z8" s="111" t="s">
        <v>13</v>
      </c>
      <c r="AA8" s="242" t="s">
        <v>12</v>
      </c>
      <c r="AB8" s="242"/>
      <c r="AC8" s="242" t="s">
        <v>11</v>
      </c>
      <c r="AD8" s="242"/>
      <c r="AE8" s="111" t="s">
        <v>10</v>
      </c>
      <c r="AF8" s="111" t="s">
        <v>72</v>
      </c>
      <c r="AG8" s="111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8" t="s">
        <v>127</v>
      </c>
      <c r="B9" s="59"/>
      <c r="C9" s="106"/>
      <c r="D9" s="77">
        <v>14</v>
      </c>
      <c r="E9" s="75"/>
      <c r="F9" s="73"/>
      <c r="G9" s="76"/>
      <c r="H9" s="73"/>
      <c r="I9" s="73"/>
      <c r="J9" s="9"/>
      <c r="K9" s="78">
        <v>4</v>
      </c>
      <c r="L9" s="73">
        <v>0</v>
      </c>
      <c r="M9" s="73">
        <v>26</v>
      </c>
      <c r="N9" s="73">
        <v>0</v>
      </c>
      <c r="O9" s="79"/>
      <c r="P9" s="80"/>
      <c r="Q9" s="80"/>
      <c r="R9" s="9"/>
      <c r="S9" s="73"/>
      <c r="T9" s="73"/>
      <c r="U9" s="73"/>
      <c r="V9" s="71">
        <f>SUM($D$5:$D9)/(COUNTA($D$5:$D9)-COUNTA($E$5:$E9))</f>
        <v>9.8000000000000007</v>
      </c>
      <c r="W9" s="99">
        <f t="array" ref="W9">IF(SUM(K5:K34)=0,"-",SUM(INT(K5:K34))+INT(ROUND(SUM(K5:K34-INT(K5:K34)),1)/0.6)+MOD(ROUND(SUM(K5:K34-INT(K5:K34)),1),0.6))</f>
        <v>20</v>
      </c>
      <c r="X9" s="100">
        <f>IF($W$9="-","-",SUM(L5:L34))</f>
        <v>1</v>
      </c>
      <c r="Y9" s="100">
        <f>IF($W$9="-","-",SUM(M5:M34))</f>
        <v>107</v>
      </c>
      <c r="Z9" s="97">
        <f>IF($W$9="-","-",SUM(N5:N34))</f>
        <v>5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2/14(3)</v>
      </c>
      <c r="AB9" s="257"/>
      <c r="AC9" s="258">
        <f>IF($Z$9="-","-",IF($Z$9=0,"-",$Y$9/$Z$9))</f>
        <v>21.4</v>
      </c>
      <c r="AD9" s="259"/>
      <c r="AE9" s="101">
        <f>IF(ISERROR(ROUND((INT(W9)*6+((W9-INT(W9))*10))/Z9,2)),"-",ROUND((INT(W9)*6+((W9-INT(W9))*10))/Z9,2))</f>
        <v>24</v>
      </c>
      <c r="AF9" s="98">
        <f>IF(ISERROR(ROUND(Y9/(INT(W9)*6+((W9-INT(W9))*10))*6,2)),"-",ROUND(Y9/(INT(W9)*6+((W9-INT(W9))*10))*6,2))</f>
        <v>5.35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8" t="s">
        <v>199</v>
      </c>
      <c r="B10" s="55"/>
      <c r="C10" s="105"/>
      <c r="D10" s="77">
        <v>0</v>
      </c>
      <c r="E10" s="75"/>
      <c r="F10" s="73"/>
      <c r="G10" s="76"/>
      <c r="H10" s="73"/>
      <c r="I10" s="73"/>
      <c r="J10" s="9"/>
      <c r="K10" s="78">
        <v>3</v>
      </c>
      <c r="L10" s="73">
        <v>0</v>
      </c>
      <c r="M10" s="73">
        <v>14</v>
      </c>
      <c r="N10" s="73">
        <v>2</v>
      </c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8.1666666666666661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6"/>
      <c r="B11" s="55"/>
      <c r="C11" s="105"/>
      <c r="D11" s="77"/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8.1666666666666661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6"/>
      <c r="B12" s="55"/>
      <c r="C12" s="105"/>
      <c r="D12" s="77"/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8.1666666666666661</v>
      </c>
      <c r="W12" s="111" t="s">
        <v>8</v>
      </c>
      <c r="X12" s="111" t="s">
        <v>7</v>
      </c>
      <c r="Y12" s="111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/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8.1666666666666661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8.1666666666666661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8.1666666666666661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8.1666666666666661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8.1666666666666661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8.1666666666666661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8.1666666666666661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8.1666666666666661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8.1666666666666661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8.1666666666666661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8.1666666666666661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8.1666666666666661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8.1666666666666661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8.1666666666666661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8.1666666666666661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8.1666666666666661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8.1666666666666661</v>
      </c>
      <c r="W29" s="109" t="s">
        <v>30</v>
      </c>
      <c r="X29" s="110"/>
      <c r="Y29" s="227">
        <v>20</v>
      </c>
      <c r="Z29" s="230"/>
      <c r="AA29" s="231">
        <f>IF(ISERROR(SUMIF(D5:D34,"&gt;="&amp;Y29)/SUMPRODUCT(--(D5:D34&gt;=Y29),--(E5:E34&lt;&gt;"*"))),"-",SUMIF(D5:D34,"&gt;="&amp;Y29)/SUMPRODUCT(--(D5:D34&gt;=Y29),--(E5:E34&lt;&gt;"*")))</f>
        <v>28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8.1666666666666661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8.1666666666666661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8.1666666666666661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8.1666666666666661</v>
      </c>
      <c r="W33" s="225" t="s">
        <v>66</v>
      </c>
      <c r="X33" s="226"/>
      <c r="Y33" s="226"/>
      <c r="Z33" s="227"/>
      <c r="AA33" s="88">
        <f>SUMPRODUCT((D5:D34=0)*(D5:D34&lt;&gt;"")*(E5:E34&lt;&gt;"*"))</f>
        <v>2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8.1666666666666661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23" priority="1" operator="greaterThan">
      <formula>0</formula>
    </cfRule>
  </conditionalFormatting>
  <dataValidations count="1">
    <dataValidation type="list" allowBlank="1" showInputMessage="1" showErrorMessage="1" sqref="G5:G34" xr:uid="{A6CB921E-CE71-4D4F-9DB0-DEF237A1E9DA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E8C28-22CF-5742-99D8-245C0780BA2A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113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24" t="s">
        <v>21</v>
      </c>
      <c r="E4" s="124" t="s">
        <v>60</v>
      </c>
      <c r="F4" s="124" t="s">
        <v>59</v>
      </c>
      <c r="G4" s="124" t="s">
        <v>74</v>
      </c>
      <c r="H4" s="124">
        <v>4</v>
      </c>
      <c r="I4" s="124">
        <v>6</v>
      </c>
      <c r="J4" s="13"/>
      <c r="K4" s="69" t="s">
        <v>16</v>
      </c>
      <c r="L4" s="124" t="s">
        <v>15</v>
      </c>
      <c r="M4" s="124" t="s">
        <v>14</v>
      </c>
      <c r="N4" s="124" t="s">
        <v>13</v>
      </c>
      <c r="O4" s="70"/>
      <c r="P4" s="60" t="s">
        <v>58</v>
      </c>
      <c r="Q4" s="60" t="s">
        <v>57</v>
      </c>
      <c r="R4" s="13"/>
      <c r="S4" s="124" t="s">
        <v>8</v>
      </c>
      <c r="T4" s="124" t="s">
        <v>7</v>
      </c>
      <c r="U4" s="124" t="s">
        <v>6</v>
      </c>
      <c r="W4" s="123" t="s">
        <v>15</v>
      </c>
      <c r="X4" s="123" t="s">
        <v>23</v>
      </c>
      <c r="Y4" s="123" t="s">
        <v>22</v>
      </c>
      <c r="Z4" s="123" t="s">
        <v>21</v>
      </c>
      <c r="AA4" s="242" t="s">
        <v>20</v>
      </c>
      <c r="AB4" s="242"/>
      <c r="AC4" s="242" t="s">
        <v>11</v>
      </c>
      <c r="AD4" s="242"/>
      <c r="AE4" s="123" t="s">
        <v>10</v>
      </c>
      <c r="AF4" s="123">
        <v>4</v>
      </c>
      <c r="AG4" s="123">
        <v>6</v>
      </c>
      <c r="AH4" s="123" t="s">
        <v>19</v>
      </c>
      <c r="AI4" s="123" t="s">
        <v>18</v>
      </c>
      <c r="AK4" s="123" t="s">
        <v>56</v>
      </c>
      <c r="AL4" s="123" t="s">
        <v>23</v>
      </c>
      <c r="AM4" s="92" t="s">
        <v>11</v>
      </c>
    </row>
    <row r="5" spans="1:39" ht="17" customHeight="1">
      <c r="A5" s="129" t="s">
        <v>117</v>
      </c>
      <c r="B5" s="55"/>
      <c r="C5" s="105"/>
      <c r="D5" s="74">
        <v>24</v>
      </c>
      <c r="E5" s="75" t="s">
        <v>60</v>
      </c>
      <c r="F5" s="73"/>
      <c r="G5" s="76"/>
      <c r="H5" s="73"/>
      <c r="I5" s="73"/>
      <c r="J5" s="9"/>
      <c r="K5" s="78">
        <v>3.4</v>
      </c>
      <c r="L5" s="73">
        <v>0</v>
      </c>
      <c r="M5" s="73">
        <v>29</v>
      </c>
      <c r="N5" s="73">
        <v>1</v>
      </c>
      <c r="O5" s="79"/>
      <c r="P5" s="80"/>
      <c r="Q5" s="80"/>
      <c r="R5" s="9"/>
      <c r="S5" s="73"/>
      <c r="T5" s="73"/>
      <c r="U5" s="73"/>
      <c r="V5" s="71" t="e">
        <f>SUM($D$5:$D5)/(COUNTA($D$5:$D5)-COUNTA($E$5:$E5))</f>
        <v>#DIV/0!</v>
      </c>
      <c r="W5" s="90">
        <f>COUNTA(A5:A34)</f>
        <v>17</v>
      </c>
      <c r="X5" s="90">
        <f>COUNTA(D5:D34)</f>
        <v>11</v>
      </c>
      <c r="Y5" s="90">
        <f>COUNTA(E5:E34)</f>
        <v>7</v>
      </c>
      <c r="Z5" s="97">
        <f>IF(X5=0,"-",SUM(D5:D34))</f>
        <v>119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26*(0)</v>
      </c>
      <c r="AB5" s="260"/>
      <c r="AC5" s="258">
        <f>IF($X5-$Y5,$Z5/($X5-$Y5),"-")</f>
        <v>29.75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6" t="s">
        <v>120</v>
      </c>
      <c r="B6" s="55"/>
      <c r="C6" s="105"/>
      <c r="D6" s="74">
        <v>1</v>
      </c>
      <c r="E6" s="75" t="s">
        <v>60</v>
      </c>
      <c r="F6" s="73"/>
      <c r="G6" s="76"/>
      <c r="H6" s="73"/>
      <c r="I6" s="73"/>
      <c r="J6" s="9"/>
      <c r="K6" s="78">
        <v>3</v>
      </c>
      <c r="L6" s="73">
        <v>0</v>
      </c>
      <c r="M6" s="73">
        <v>22</v>
      </c>
      <c r="N6" s="73">
        <v>1</v>
      </c>
      <c r="O6" s="79"/>
      <c r="P6" s="80"/>
      <c r="Q6" s="80"/>
      <c r="R6" s="9"/>
      <c r="S6" s="73"/>
      <c r="T6" s="73"/>
      <c r="U6" s="73"/>
      <c r="V6" s="72" t="e">
        <f>SUM($D$5:$D6)/(COUNTA($D$5:$D6)-COUNTA($E$5:$E6))</f>
        <v>#DIV/0!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6" t="s">
        <v>122</v>
      </c>
      <c r="B7" s="55"/>
      <c r="C7" s="105"/>
      <c r="D7" s="74">
        <v>12</v>
      </c>
      <c r="E7" s="75"/>
      <c r="F7" s="73"/>
      <c r="G7" s="73"/>
      <c r="H7" s="73"/>
      <c r="I7" s="73"/>
      <c r="J7" s="9"/>
      <c r="K7" s="78">
        <v>3</v>
      </c>
      <c r="L7" s="73">
        <v>0</v>
      </c>
      <c r="M7" s="73">
        <v>8</v>
      </c>
      <c r="N7" s="73">
        <v>0</v>
      </c>
      <c r="O7" s="79"/>
      <c r="P7" s="80"/>
      <c r="Q7" s="80"/>
      <c r="R7" s="9"/>
      <c r="S7" s="73"/>
      <c r="T7" s="73"/>
      <c r="U7" s="73"/>
      <c r="V7" s="72">
        <f>SUM($D$5:$D7)/(COUNTA($D$5:$D7)-COUNTA($E$5:$E7))</f>
        <v>37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6" t="s">
        <v>128</v>
      </c>
      <c r="B8" s="55"/>
      <c r="C8" s="105"/>
      <c r="D8" s="74">
        <v>6</v>
      </c>
      <c r="E8" s="75"/>
      <c r="F8" s="73"/>
      <c r="G8" s="76"/>
      <c r="H8" s="73"/>
      <c r="I8" s="73"/>
      <c r="J8" s="9"/>
      <c r="K8" s="78">
        <v>4</v>
      </c>
      <c r="L8" s="73">
        <v>0</v>
      </c>
      <c r="M8" s="73">
        <v>26</v>
      </c>
      <c r="N8" s="78">
        <v>0</v>
      </c>
      <c r="O8" s="81"/>
      <c r="P8" s="82"/>
      <c r="Q8" s="82"/>
      <c r="R8" s="9"/>
      <c r="S8" s="73"/>
      <c r="T8" s="73"/>
      <c r="U8" s="73"/>
      <c r="V8" s="72">
        <f>SUM($D$5:$D8)/(COUNTA($D$5:$D8)-COUNTA($E$5:$E8))</f>
        <v>21.5</v>
      </c>
      <c r="W8" s="123" t="s">
        <v>16</v>
      </c>
      <c r="X8" s="123" t="s">
        <v>15</v>
      </c>
      <c r="Y8" s="123" t="s">
        <v>14</v>
      </c>
      <c r="Z8" s="123" t="s">
        <v>13</v>
      </c>
      <c r="AA8" s="242" t="s">
        <v>12</v>
      </c>
      <c r="AB8" s="242"/>
      <c r="AC8" s="242" t="s">
        <v>11</v>
      </c>
      <c r="AD8" s="242"/>
      <c r="AE8" s="123" t="s">
        <v>10</v>
      </c>
      <c r="AF8" s="123" t="s">
        <v>72</v>
      </c>
      <c r="AG8" s="123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130" t="s">
        <v>147</v>
      </c>
      <c r="B9" s="59"/>
      <c r="C9" s="106"/>
      <c r="D9" s="77">
        <v>0</v>
      </c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>
        <f>SUM($D$5:$D9)/(COUNTA($D$5:$D9)-COUNTA($E$5:$E9))</f>
        <v>14.333333333333334</v>
      </c>
      <c r="W9" s="99">
        <f t="array" ref="W9">IF(SUM(K5:K34)=0,"-",SUM(INT(K5:K34))+INT(ROUND(SUM(K5:K34-INT(K5:K34)),1)/0.6)+MOD(ROUND(SUM(K5:K34-INT(K5:K34)),1),0.6))</f>
        <v>55.4</v>
      </c>
      <c r="X9" s="100">
        <f>IF($W$9="-","-",SUM(L5:L34))</f>
        <v>2</v>
      </c>
      <c r="Y9" s="100">
        <f>IF($W$9="-","-",SUM(M5:M34))</f>
        <v>304</v>
      </c>
      <c r="Z9" s="97">
        <f>IF($W$9="-","-",SUM(N5:N34))</f>
        <v>14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3/5(5)</v>
      </c>
      <c r="AB9" s="257"/>
      <c r="AC9" s="258">
        <f>IF($Z$9="-","-",IF($Z$9=0,"-",$Y$9/$Z$9))</f>
        <v>21.714285714285715</v>
      </c>
      <c r="AD9" s="259"/>
      <c r="AE9" s="101">
        <f>IF(ISERROR(ROUND((INT(W9)*6+((W9-INT(W9))*10))/Z9,2)),"-",ROUND((INT(W9)*6+((W9-INT(W9))*10))/Z9,2))</f>
        <v>23.86</v>
      </c>
      <c r="AF9" s="98">
        <f>IF(ISERROR(ROUND(Y9/(INT(W9)*6+((W9-INT(W9))*10))*6,2)),"-",ROUND(Y9/(INT(W9)*6+((W9-INT(W9))*10))*6,2))</f>
        <v>5.46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129" t="s">
        <v>155</v>
      </c>
      <c r="B10" s="55"/>
      <c r="C10" s="105"/>
      <c r="D10" s="77">
        <v>9</v>
      </c>
      <c r="E10" s="75" t="s">
        <v>60</v>
      </c>
      <c r="F10" s="73"/>
      <c r="G10" s="76"/>
      <c r="H10" s="73"/>
      <c r="I10" s="73"/>
      <c r="J10" s="9"/>
      <c r="K10" s="78">
        <v>4</v>
      </c>
      <c r="L10" s="73">
        <v>0</v>
      </c>
      <c r="M10" s="73">
        <v>22</v>
      </c>
      <c r="N10" s="73">
        <v>0</v>
      </c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17.333333333333332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129" t="s">
        <v>161</v>
      </c>
      <c r="B11" s="55"/>
      <c r="C11" s="105"/>
      <c r="D11" s="77">
        <v>26</v>
      </c>
      <c r="E11" s="75" t="s">
        <v>60</v>
      </c>
      <c r="F11" s="73"/>
      <c r="G11" s="73"/>
      <c r="H11" s="73"/>
      <c r="I11" s="73"/>
      <c r="J11" s="9"/>
      <c r="K11" s="78">
        <v>2</v>
      </c>
      <c r="L11" s="73">
        <v>0</v>
      </c>
      <c r="M11" s="73">
        <v>16</v>
      </c>
      <c r="N11" s="73">
        <v>0</v>
      </c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26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160" t="s">
        <v>171</v>
      </c>
      <c r="B12" s="55"/>
      <c r="C12" s="105"/>
      <c r="D12" s="77">
        <v>22</v>
      </c>
      <c r="E12" s="75" t="s">
        <v>60</v>
      </c>
      <c r="F12" s="73"/>
      <c r="G12" s="76"/>
      <c r="H12" s="73"/>
      <c r="I12" s="73"/>
      <c r="J12" s="9"/>
      <c r="K12" s="78">
        <v>5</v>
      </c>
      <c r="L12" s="73">
        <v>1</v>
      </c>
      <c r="M12" s="73">
        <v>5</v>
      </c>
      <c r="N12" s="73">
        <v>3</v>
      </c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33.333333333333336</v>
      </c>
      <c r="W12" s="123" t="s">
        <v>8</v>
      </c>
      <c r="X12" s="123" t="s">
        <v>7</v>
      </c>
      <c r="Y12" s="123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130" t="s">
        <v>174</v>
      </c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33.333333333333336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6" t="s">
        <v>175</v>
      </c>
      <c r="B14" s="59"/>
      <c r="C14" s="106"/>
      <c r="D14" s="74"/>
      <c r="E14" s="75"/>
      <c r="F14" s="73"/>
      <c r="G14" s="73"/>
      <c r="H14" s="73"/>
      <c r="I14" s="73"/>
      <c r="J14" s="9"/>
      <c r="K14" s="78">
        <v>5</v>
      </c>
      <c r="L14" s="73">
        <v>0</v>
      </c>
      <c r="M14" s="73">
        <v>47</v>
      </c>
      <c r="N14" s="73">
        <v>2</v>
      </c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33.333333333333336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 t="s">
        <v>177</v>
      </c>
      <c r="B15" s="59"/>
      <c r="C15" s="106"/>
      <c r="D15" s="77">
        <v>18</v>
      </c>
      <c r="E15" s="75" t="s">
        <v>60</v>
      </c>
      <c r="F15" s="73"/>
      <c r="G15" s="76"/>
      <c r="H15" s="73"/>
      <c r="I15" s="73"/>
      <c r="J15" s="9"/>
      <c r="K15" s="78">
        <v>4</v>
      </c>
      <c r="L15" s="73">
        <v>0</v>
      </c>
      <c r="M15" s="73">
        <v>21</v>
      </c>
      <c r="N15" s="73">
        <v>2</v>
      </c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39.333333333333336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160" t="s">
        <v>182</v>
      </c>
      <c r="B16" s="59"/>
      <c r="C16" s="106"/>
      <c r="D16" s="77">
        <v>0</v>
      </c>
      <c r="E16" s="75"/>
      <c r="F16" s="73"/>
      <c r="G16" s="76"/>
      <c r="H16" s="73"/>
      <c r="I16" s="73"/>
      <c r="J16" s="9"/>
      <c r="K16" s="78">
        <v>4</v>
      </c>
      <c r="L16" s="73">
        <v>0</v>
      </c>
      <c r="M16" s="73">
        <v>24</v>
      </c>
      <c r="N16" s="73">
        <v>0</v>
      </c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29.5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130" t="s">
        <v>187</v>
      </c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29.5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 t="s">
        <v>195</v>
      </c>
      <c r="B18" s="59"/>
      <c r="C18" s="106"/>
      <c r="D18" s="77"/>
      <c r="E18" s="75"/>
      <c r="F18" s="73"/>
      <c r="G18" s="76"/>
      <c r="H18" s="73"/>
      <c r="I18" s="73"/>
      <c r="J18" s="9"/>
      <c r="K18" s="78">
        <v>6</v>
      </c>
      <c r="L18" s="73">
        <v>0</v>
      </c>
      <c r="M18" s="73">
        <v>43</v>
      </c>
      <c r="N18" s="73">
        <v>2</v>
      </c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29.5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160" t="s">
        <v>197</v>
      </c>
      <c r="B19" s="59"/>
      <c r="C19" s="106"/>
      <c r="D19" s="77">
        <v>1</v>
      </c>
      <c r="E19" s="75" t="s">
        <v>60</v>
      </c>
      <c r="F19" s="73"/>
      <c r="G19" s="76"/>
      <c r="H19" s="73"/>
      <c r="I19" s="73"/>
      <c r="J19" s="9"/>
      <c r="K19" s="78">
        <v>3</v>
      </c>
      <c r="L19" s="73">
        <v>0</v>
      </c>
      <c r="M19" s="73">
        <v>6</v>
      </c>
      <c r="N19" s="73">
        <v>0</v>
      </c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29.75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 t="s">
        <v>198</v>
      </c>
      <c r="B20" s="55"/>
      <c r="C20" s="105"/>
      <c r="D20" s="74"/>
      <c r="E20" s="75"/>
      <c r="F20" s="73"/>
      <c r="G20" s="76"/>
      <c r="H20" s="73"/>
      <c r="I20" s="73"/>
      <c r="J20" s="9"/>
      <c r="K20" s="78">
        <v>4</v>
      </c>
      <c r="L20" s="73">
        <v>0</v>
      </c>
      <c r="M20" s="73">
        <v>18</v>
      </c>
      <c r="N20" s="73">
        <v>1</v>
      </c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29.75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6" t="s">
        <v>201</v>
      </c>
      <c r="B21" s="55"/>
      <c r="C21" s="105"/>
      <c r="D21" s="74"/>
      <c r="E21" s="75"/>
      <c r="F21" s="73"/>
      <c r="G21" s="76"/>
      <c r="H21" s="73"/>
      <c r="I21" s="73"/>
      <c r="J21" s="9"/>
      <c r="K21" s="78">
        <v>5</v>
      </c>
      <c r="L21" s="73">
        <v>1</v>
      </c>
      <c r="M21" s="73">
        <v>17</v>
      </c>
      <c r="N21" s="73">
        <v>2</v>
      </c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29.75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29.75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29.75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29.75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29.75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29.75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29.75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29.75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29.75</v>
      </c>
      <c r="W29" s="121" t="s">
        <v>30</v>
      </c>
      <c r="X29" s="122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29.75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29.75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29.75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29.75</v>
      </c>
      <c r="W33" s="225" t="s">
        <v>66</v>
      </c>
      <c r="X33" s="226"/>
      <c r="Y33" s="226"/>
      <c r="Z33" s="227"/>
      <c r="AA33" s="88">
        <f>SUMPRODUCT((D5:D34=0)*(D5:D34&lt;&gt;"")*(E5:E34&lt;&gt;"*"))</f>
        <v>2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29.75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22" priority="1" operator="greaterThan">
      <formula>0</formula>
    </cfRule>
  </conditionalFormatting>
  <dataValidations count="1">
    <dataValidation type="list" allowBlank="1" showInputMessage="1" showErrorMessage="1" sqref="G5:G34" xr:uid="{4E594F04-E855-9642-A11D-52CE11BF304B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B4206-CF8E-D942-815F-A8508B72DAA6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108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24" t="s">
        <v>21</v>
      </c>
      <c r="E4" s="124" t="s">
        <v>60</v>
      </c>
      <c r="F4" s="124" t="s">
        <v>59</v>
      </c>
      <c r="G4" s="124" t="s">
        <v>74</v>
      </c>
      <c r="H4" s="124">
        <v>4</v>
      </c>
      <c r="I4" s="124">
        <v>6</v>
      </c>
      <c r="J4" s="13"/>
      <c r="K4" s="69" t="s">
        <v>16</v>
      </c>
      <c r="L4" s="124" t="s">
        <v>15</v>
      </c>
      <c r="M4" s="124" t="s">
        <v>14</v>
      </c>
      <c r="N4" s="124" t="s">
        <v>13</v>
      </c>
      <c r="O4" s="70"/>
      <c r="P4" s="60" t="s">
        <v>58</v>
      </c>
      <c r="Q4" s="60" t="s">
        <v>57</v>
      </c>
      <c r="R4" s="13"/>
      <c r="S4" s="124" t="s">
        <v>8</v>
      </c>
      <c r="T4" s="124" t="s">
        <v>7</v>
      </c>
      <c r="U4" s="124" t="s">
        <v>6</v>
      </c>
      <c r="W4" s="123" t="s">
        <v>15</v>
      </c>
      <c r="X4" s="123" t="s">
        <v>23</v>
      </c>
      <c r="Y4" s="123" t="s">
        <v>22</v>
      </c>
      <c r="Z4" s="123" t="s">
        <v>21</v>
      </c>
      <c r="AA4" s="242" t="s">
        <v>20</v>
      </c>
      <c r="AB4" s="242"/>
      <c r="AC4" s="242" t="s">
        <v>11</v>
      </c>
      <c r="AD4" s="242"/>
      <c r="AE4" s="123" t="s">
        <v>10</v>
      </c>
      <c r="AF4" s="123">
        <v>4</v>
      </c>
      <c r="AG4" s="123">
        <v>6</v>
      </c>
      <c r="AH4" s="123" t="s">
        <v>19</v>
      </c>
      <c r="AI4" s="123" t="s">
        <v>18</v>
      </c>
      <c r="AK4" s="123" t="s">
        <v>56</v>
      </c>
      <c r="AL4" s="123" t="s">
        <v>23</v>
      </c>
      <c r="AM4" s="92" t="s">
        <v>11</v>
      </c>
    </row>
    <row r="5" spans="1:39" ht="17" customHeight="1">
      <c r="A5" s="129" t="s">
        <v>117</v>
      </c>
      <c r="B5" s="55"/>
      <c r="C5" s="105"/>
      <c r="D5" s="74">
        <v>11</v>
      </c>
      <c r="E5" s="75"/>
      <c r="F5" s="73"/>
      <c r="G5" s="76"/>
      <c r="H5" s="73"/>
      <c r="I5" s="73"/>
      <c r="J5" s="9"/>
      <c r="K5" s="78">
        <v>3</v>
      </c>
      <c r="L5" s="73">
        <v>0</v>
      </c>
      <c r="M5" s="73">
        <v>11</v>
      </c>
      <c r="N5" s="73">
        <v>0</v>
      </c>
      <c r="O5" s="79"/>
      <c r="P5" s="80"/>
      <c r="Q5" s="80"/>
      <c r="R5" s="9"/>
      <c r="S5" s="73"/>
      <c r="T5" s="73"/>
      <c r="U5" s="73"/>
      <c r="V5" s="71">
        <f>SUM($D$5:$D5)/(COUNTA($D$5:$D5)-COUNTA($E$5:$E5))</f>
        <v>11</v>
      </c>
      <c r="W5" s="90">
        <f>COUNTA(A5:A34)</f>
        <v>12</v>
      </c>
      <c r="X5" s="90">
        <f>COUNTA(D5:D34)</f>
        <v>9</v>
      </c>
      <c r="Y5" s="90">
        <f>COUNTA(E5:E34)</f>
        <v>6</v>
      </c>
      <c r="Z5" s="97">
        <f>IF(X5=0,"-",SUM(D5:D34))</f>
        <v>155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32(0)</v>
      </c>
      <c r="AB5" s="260"/>
      <c r="AC5" s="258">
        <f>IF($X5-$Y5,$Z5/($X5-$Y5),"-")</f>
        <v>51.666666666666664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6" t="s">
        <v>120</v>
      </c>
      <c r="B6" s="55"/>
      <c r="C6" s="105"/>
      <c r="D6" s="74"/>
      <c r="E6" s="75"/>
      <c r="F6" s="73"/>
      <c r="G6" s="76"/>
      <c r="H6" s="73"/>
      <c r="I6" s="73"/>
      <c r="J6" s="9"/>
      <c r="K6" s="78">
        <v>4</v>
      </c>
      <c r="L6" s="73">
        <v>0</v>
      </c>
      <c r="M6" s="73">
        <v>23</v>
      </c>
      <c r="N6" s="73">
        <v>2</v>
      </c>
      <c r="O6" s="79"/>
      <c r="P6" s="80"/>
      <c r="Q6" s="80"/>
      <c r="R6" s="9"/>
      <c r="S6" s="73"/>
      <c r="T6" s="73"/>
      <c r="U6" s="73"/>
      <c r="V6" s="72">
        <f>SUM($D$5:$D6)/(COUNTA($D$5:$D6)-COUNTA($E$5:$E6))</f>
        <v>11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6" t="s">
        <v>122</v>
      </c>
      <c r="B7" s="55"/>
      <c r="C7" s="105"/>
      <c r="D7" s="74">
        <v>9</v>
      </c>
      <c r="E7" s="75" t="s">
        <v>60</v>
      </c>
      <c r="F7" s="73"/>
      <c r="G7" s="73"/>
      <c r="H7" s="73"/>
      <c r="I7" s="73"/>
      <c r="J7" s="9"/>
      <c r="K7" s="78">
        <v>2</v>
      </c>
      <c r="L7" s="73">
        <v>0</v>
      </c>
      <c r="M7" s="73">
        <v>13</v>
      </c>
      <c r="N7" s="73">
        <v>1</v>
      </c>
      <c r="O7" s="79"/>
      <c r="P7" s="80"/>
      <c r="Q7" s="80"/>
      <c r="R7" s="9"/>
      <c r="S7" s="73"/>
      <c r="T7" s="73"/>
      <c r="U7" s="73"/>
      <c r="V7" s="72">
        <f>SUM($D$5:$D7)/(COUNTA($D$5:$D7)-COUNTA($E$5:$E7))</f>
        <v>20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6" t="s">
        <v>128</v>
      </c>
      <c r="B8" s="55"/>
      <c r="C8" s="105"/>
      <c r="D8" s="74">
        <v>7</v>
      </c>
      <c r="E8" s="75" t="s">
        <v>60</v>
      </c>
      <c r="F8" s="73"/>
      <c r="G8" s="76"/>
      <c r="H8" s="73"/>
      <c r="I8" s="73"/>
      <c r="J8" s="9"/>
      <c r="K8" s="78">
        <v>3</v>
      </c>
      <c r="L8" s="73">
        <v>0</v>
      </c>
      <c r="M8" s="73">
        <v>9</v>
      </c>
      <c r="N8" s="78">
        <v>0</v>
      </c>
      <c r="O8" s="81"/>
      <c r="P8" s="82"/>
      <c r="Q8" s="82"/>
      <c r="R8" s="9"/>
      <c r="S8" s="73"/>
      <c r="T8" s="73"/>
      <c r="U8" s="73"/>
      <c r="V8" s="72">
        <f>SUM($D$5:$D8)/(COUNTA($D$5:$D8)-COUNTA($E$5:$E8))</f>
        <v>27</v>
      </c>
      <c r="W8" s="123" t="s">
        <v>16</v>
      </c>
      <c r="X8" s="123" t="s">
        <v>15</v>
      </c>
      <c r="Y8" s="123" t="s">
        <v>14</v>
      </c>
      <c r="Z8" s="123" t="s">
        <v>13</v>
      </c>
      <c r="AA8" s="242" t="s">
        <v>12</v>
      </c>
      <c r="AB8" s="242"/>
      <c r="AC8" s="242" t="s">
        <v>11</v>
      </c>
      <c r="AD8" s="242"/>
      <c r="AE8" s="123" t="s">
        <v>10</v>
      </c>
      <c r="AF8" s="123" t="s">
        <v>72</v>
      </c>
      <c r="AG8" s="123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129" t="s">
        <v>134</v>
      </c>
      <c r="B9" s="59"/>
      <c r="C9" s="106"/>
      <c r="D9" s="77">
        <v>24</v>
      </c>
      <c r="E9" s="75" t="s">
        <v>60</v>
      </c>
      <c r="F9" s="73"/>
      <c r="G9" s="76"/>
      <c r="H9" s="73"/>
      <c r="I9" s="73"/>
      <c r="J9" s="9"/>
      <c r="K9" s="78">
        <v>5</v>
      </c>
      <c r="L9" s="73">
        <v>0</v>
      </c>
      <c r="M9" s="73">
        <v>25</v>
      </c>
      <c r="N9" s="73">
        <v>2</v>
      </c>
      <c r="O9" s="79"/>
      <c r="P9" s="80"/>
      <c r="Q9" s="80"/>
      <c r="R9" s="9"/>
      <c r="S9" s="73"/>
      <c r="T9" s="73"/>
      <c r="U9" s="73"/>
      <c r="V9" s="71">
        <f>SUM($D$5:$D9)/(COUNTA($D$5:$D9)-COUNTA($E$5:$E9))</f>
        <v>51</v>
      </c>
      <c r="W9" s="99">
        <f t="array" ref="W9">IF(SUM(K5:K34)=0,"-",SUM(INT(K5:K34))+INT(ROUND(SUM(K5:K34-INT(K5:K34)),1)/0.6)+MOD(ROUND(SUM(K5:K34-INT(K5:K34)),1),0.6))</f>
        <v>46</v>
      </c>
      <c r="X9" s="100">
        <f>IF($W$9="-","-",SUM(L5:L34))</f>
        <v>0</v>
      </c>
      <c r="Y9" s="100">
        <f>IF($W$9="-","-",SUM(M5:M34))</f>
        <v>255</v>
      </c>
      <c r="Z9" s="97">
        <f>IF($W$9="-","-",SUM(N5:N34))</f>
        <v>11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2/23(4)</v>
      </c>
      <c r="AB9" s="257"/>
      <c r="AC9" s="258">
        <f>IF($Z$9="-","-",IF($Z$9=0,"-",$Y$9/$Z$9))</f>
        <v>23.181818181818183</v>
      </c>
      <c r="AD9" s="259"/>
      <c r="AE9" s="101">
        <f>IF(ISERROR(ROUND((INT(W9)*6+((W9-INT(W9))*10))/Z9,2)),"-",ROUND((INT(W9)*6+((W9-INT(W9))*10))/Z9,2))</f>
        <v>25.09</v>
      </c>
      <c r="AF9" s="98">
        <f>IF(ISERROR(ROUND(Y9/(INT(W9)*6+((W9-INT(W9))*10))*6,2)),"-",ROUND(Y9/(INT(W9)*6+((W9-INT(W9))*10))*6,2))</f>
        <v>5.54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129" t="s">
        <v>155</v>
      </c>
      <c r="B10" s="55"/>
      <c r="C10" s="105"/>
      <c r="D10" s="77"/>
      <c r="E10" s="75"/>
      <c r="F10" s="73"/>
      <c r="G10" s="76"/>
      <c r="H10" s="73"/>
      <c r="I10" s="73"/>
      <c r="J10" s="9"/>
      <c r="K10" s="78">
        <v>2</v>
      </c>
      <c r="L10" s="73">
        <v>0</v>
      </c>
      <c r="M10" s="73">
        <v>23</v>
      </c>
      <c r="N10" s="73">
        <v>1</v>
      </c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51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129" t="s">
        <v>161</v>
      </c>
      <c r="B11" s="55"/>
      <c r="C11" s="105"/>
      <c r="D11" s="77">
        <v>32</v>
      </c>
      <c r="E11" s="75"/>
      <c r="F11" s="73"/>
      <c r="G11" s="73"/>
      <c r="H11" s="73"/>
      <c r="I11" s="73"/>
      <c r="J11" s="9"/>
      <c r="K11" s="78">
        <v>5</v>
      </c>
      <c r="L11" s="73">
        <v>0</v>
      </c>
      <c r="M11" s="73">
        <v>40</v>
      </c>
      <c r="N11" s="73">
        <v>1</v>
      </c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41.5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160" t="s">
        <v>186</v>
      </c>
      <c r="B12" s="55"/>
      <c r="C12" s="105"/>
      <c r="D12" s="77">
        <v>24</v>
      </c>
      <c r="E12" s="75" t="s">
        <v>60</v>
      </c>
      <c r="F12" s="73"/>
      <c r="G12" s="76"/>
      <c r="H12" s="73"/>
      <c r="I12" s="73"/>
      <c r="J12" s="9"/>
      <c r="K12" s="78">
        <v>5</v>
      </c>
      <c r="L12" s="73">
        <v>0</v>
      </c>
      <c r="M12" s="73">
        <v>16</v>
      </c>
      <c r="N12" s="73">
        <v>1</v>
      </c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53.5</v>
      </c>
      <c r="W12" s="123" t="s">
        <v>8</v>
      </c>
      <c r="X12" s="123" t="s">
        <v>7</v>
      </c>
      <c r="Y12" s="123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 t="s">
        <v>190</v>
      </c>
      <c r="B13" s="55"/>
      <c r="C13" s="105"/>
      <c r="D13" s="77"/>
      <c r="E13" s="75"/>
      <c r="F13" s="73"/>
      <c r="G13" s="76"/>
      <c r="H13" s="73"/>
      <c r="I13" s="73"/>
      <c r="J13" s="9"/>
      <c r="K13" s="78">
        <v>3</v>
      </c>
      <c r="L13" s="73">
        <v>0</v>
      </c>
      <c r="M13" s="73">
        <v>8</v>
      </c>
      <c r="N13" s="73">
        <v>1</v>
      </c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53.5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130" t="s">
        <v>191</v>
      </c>
      <c r="B14" s="59"/>
      <c r="C14" s="106"/>
      <c r="D14" s="74">
        <v>28</v>
      </c>
      <c r="E14" s="75" t="s">
        <v>60</v>
      </c>
      <c r="F14" s="73"/>
      <c r="G14" s="73"/>
      <c r="H14" s="73"/>
      <c r="I14" s="73"/>
      <c r="J14" s="9"/>
      <c r="K14" s="78">
        <v>5</v>
      </c>
      <c r="L14" s="73">
        <v>0</v>
      </c>
      <c r="M14" s="73">
        <v>28</v>
      </c>
      <c r="N14" s="73">
        <v>1</v>
      </c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67.5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 t="s">
        <v>198</v>
      </c>
      <c r="B15" s="59"/>
      <c r="C15" s="106"/>
      <c r="D15" s="77">
        <v>0</v>
      </c>
      <c r="E15" s="75"/>
      <c r="F15" s="73"/>
      <c r="G15" s="76"/>
      <c r="H15" s="73"/>
      <c r="I15" s="73"/>
      <c r="J15" s="9"/>
      <c r="K15" s="78">
        <v>4</v>
      </c>
      <c r="L15" s="73">
        <v>0</v>
      </c>
      <c r="M15" s="73">
        <v>19</v>
      </c>
      <c r="N15" s="73">
        <v>1</v>
      </c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45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 t="s">
        <v>201</v>
      </c>
      <c r="B16" s="59"/>
      <c r="C16" s="106"/>
      <c r="D16" s="77">
        <v>20</v>
      </c>
      <c r="E16" s="75" t="s">
        <v>60</v>
      </c>
      <c r="F16" s="73"/>
      <c r="G16" s="76"/>
      <c r="H16" s="73"/>
      <c r="I16" s="73"/>
      <c r="J16" s="9"/>
      <c r="K16" s="78">
        <v>5</v>
      </c>
      <c r="L16" s="73">
        <v>0</v>
      </c>
      <c r="M16" s="73">
        <v>40</v>
      </c>
      <c r="N16" s="73">
        <v>0</v>
      </c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51.666666666666664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51.666666666666664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51.666666666666664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51.666666666666664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51.666666666666664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51.666666666666664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51.666666666666664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51.666666666666664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51.666666666666664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51.666666666666664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51.666666666666664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51.666666666666664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51.666666666666664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51.666666666666664</v>
      </c>
      <c r="W29" s="121" t="s">
        <v>30</v>
      </c>
      <c r="X29" s="122"/>
      <c r="Y29" s="227">
        <v>20</v>
      </c>
      <c r="Z29" s="230"/>
      <c r="AA29" s="231">
        <f>IF(ISERROR(SUMIF(D5:D34,"&gt;="&amp;Y29)/SUMPRODUCT(--(D5:D34&gt;=Y29),--(E5:E34&lt;&gt;"*"))),"-",SUMIF(D5:D34,"&gt;="&amp;Y29)/SUMPRODUCT(--(D5:D34&gt;=Y29),--(E5:E34&lt;&gt;"*")))</f>
        <v>128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51.666666666666664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51.666666666666664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51.666666666666664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51.666666666666664</v>
      </c>
      <c r="W33" s="225" t="s">
        <v>66</v>
      </c>
      <c r="X33" s="226"/>
      <c r="Y33" s="226"/>
      <c r="Z33" s="227"/>
      <c r="AA33" s="88">
        <f>SUMPRODUCT((D5:D34=0)*(D5:D34&lt;&gt;"")*(E5:E34&lt;&gt;"*"))</f>
        <v>1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51.666666666666664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21" priority="1" operator="greaterThan">
      <formula>0</formula>
    </cfRule>
  </conditionalFormatting>
  <dataValidations count="1">
    <dataValidation type="list" allowBlank="1" showInputMessage="1" showErrorMessage="1" sqref="G5:G34" xr:uid="{C936A8F2-6AF6-B94A-BA2B-35B0054B1711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046D5-190B-454A-B1F3-2AC769FCADB2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84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12" t="s">
        <v>21</v>
      </c>
      <c r="E4" s="112" t="s">
        <v>60</v>
      </c>
      <c r="F4" s="112" t="s">
        <v>59</v>
      </c>
      <c r="G4" s="112" t="s">
        <v>74</v>
      </c>
      <c r="H4" s="112">
        <v>4</v>
      </c>
      <c r="I4" s="112">
        <v>6</v>
      </c>
      <c r="J4" s="13"/>
      <c r="K4" s="69" t="s">
        <v>16</v>
      </c>
      <c r="L4" s="112" t="s">
        <v>15</v>
      </c>
      <c r="M4" s="112" t="s">
        <v>14</v>
      </c>
      <c r="N4" s="112" t="s">
        <v>13</v>
      </c>
      <c r="O4" s="70"/>
      <c r="P4" s="60" t="s">
        <v>58</v>
      </c>
      <c r="Q4" s="60" t="s">
        <v>57</v>
      </c>
      <c r="R4" s="13"/>
      <c r="S4" s="112" t="s">
        <v>8</v>
      </c>
      <c r="T4" s="112" t="s">
        <v>7</v>
      </c>
      <c r="U4" s="112" t="s">
        <v>6</v>
      </c>
      <c r="W4" s="111" t="s">
        <v>15</v>
      </c>
      <c r="X4" s="111" t="s">
        <v>23</v>
      </c>
      <c r="Y4" s="111" t="s">
        <v>22</v>
      </c>
      <c r="Z4" s="111" t="s">
        <v>21</v>
      </c>
      <c r="AA4" s="242" t="s">
        <v>20</v>
      </c>
      <c r="AB4" s="242"/>
      <c r="AC4" s="242" t="s">
        <v>11</v>
      </c>
      <c r="AD4" s="242"/>
      <c r="AE4" s="111" t="s">
        <v>10</v>
      </c>
      <c r="AF4" s="111">
        <v>4</v>
      </c>
      <c r="AG4" s="111">
        <v>6</v>
      </c>
      <c r="AH4" s="111" t="s">
        <v>19</v>
      </c>
      <c r="AI4" s="111" t="s">
        <v>18</v>
      </c>
      <c r="AK4" s="111" t="s">
        <v>56</v>
      </c>
      <c r="AL4" s="111" t="s">
        <v>23</v>
      </c>
      <c r="AM4" s="92" t="s">
        <v>11</v>
      </c>
    </row>
    <row r="5" spans="1:39" ht="17" customHeight="1">
      <c r="A5" s="68" t="s">
        <v>89</v>
      </c>
      <c r="B5" s="55"/>
      <c r="C5" s="105"/>
      <c r="D5" s="74"/>
      <c r="E5" s="75"/>
      <c r="F5" s="73"/>
      <c r="G5" s="76"/>
      <c r="H5" s="73"/>
      <c r="I5" s="73"/>
      <c r="J5" s="9"/>
      <c r="K5" s="78">
        <v>2</v>
      </c>
      <c r="L5" s="73">
        <v>0</v>
      </c>
      <c r="M5" s="73">
        <v>15</v>
      </c>
      <c r="N5" s="73">
        <v>0</v>
      </c>
      <c r="O5" s="79"/>
      <c r="P5" s="80"/>
      <c r="Q5" s="80"/>
      <c r="R5" s="9"/>
      <c r="S5" s="73"/>
      <c r="T5" s="73"/>
      <c r="U5" s="73"/>
      <c r="V5" s="71" t="e">
        <f>SUM($D$5:$D5)/(COUNTA($D$5:$D5)-COUNTA($E$5:$E5))</f>
        <v>#DIV/0!</v>
      </c>
      <c r="W5" s="90">
        <f>COUNTA(A5:A34)</f>
        <v>19</v>
      </c>
      <c r="X5" s="90">
        <f>COUNTA(D5:D34)</f>
        <v>14</v>
      </c>
      <c r="Y5" s="90">
        <f>COUNTA(E5:E34)</f>
        <v>4</v>
      </c>
      <c r="Z5" s="97">
        <f>IF(X5=0,"-",SUM(D5:D34))</f>
        <v>182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41*(0)</v>
      </c>
      <c r="AB5" s="260"/>
      <c r="AC5" s="258">
        <f>IF($X5-$Y5,$Z5/($X5-$Y5),"-")</f>
        <v>18.2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8" t="s">
        <v>94</v>
      </c>
      <c r="B6" s="55"/>
      <c r="C6" s="105"/>
      <c r="D6" s="74">
        <v>11</v>
      </c>
      <c r="E6" s="75" t="s">
        <v>60</v>
      </c>
      <c r="F6" s="73"/>
      <c r="G6" s="76"/>
      <c r="H6" s="73"/>
      <c r="I6" s="73"/>
      <c r="J6" s="9"/>
      <c r="K6" s="78">
        <v>3</v>
      </c>
      <c r="L6" s="73">
        <v>0</v>
      </c>
      <c r="M6" s="73">
        <v>29</v>
      </c>
      <c r="N6" s="73">
        <v>0</v>
      </c>
      <c r="O6" s="79"/>
      <c r="P6" s="80"/>
      <c r="Q6" s="80"/>
      <c r="R6" s="9"/>
      <c r="S6" s="73"/>
      <c r="T6" s="73"/>
      <c r="U6" s="73"/>
      <c r="V6" s="72" t="e">
        <f>SUM($D$5:$D6)/(COUNTA($D$5:$D6)-COUNTA($E$5:$E6))</f>
        <v>#DIV/0!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8" t="s">
        <v>95</v>
      </c>
      <c r="B7" s="55"/>
      <c r="C7" s="105"/>
      <c r="D7" s="74">
        <v>10</v>
      </c>
      <c r="E7" s="75"/>
      <c r="F7" s="73"/>
      <c r="G7" s="73"/>
      <c r="H7" s="73"/>
      <c r="I7" s="73"/>
      <c r="J7" s="9"/>
      <c r="K7" s="78">
        <v>4</v>
      </c>
      <c r="L7" s="73">
        <v>0</v>
      </c>
      <c r="M7" s="73">
        <v>18</v>
      </c>
      <c r="N7" s="73">
        <v>1</v>
      </c>
      <c r="O7" s="79"/>
      <c r="P7" s="80"/>
      <c r="Q7" s="80"/>
      <c r="R7" s="9"/>
      <c r="S7" s="73"/>
      <c r="T7" s="73"/>
      <c r="U7" s="73"/>
      <c r="V7" s="72">
        <f>SUM($D$5:$D7)/(COUNTA($D$5:$D7)-COUNTA($E$5:$E7))</f>
        <v>21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8" t="s">
        <v>119</v>
      </c>
      <c r="B8" s="55"/>
      <c r="C8" s="105"/>
      <c r="D8" s="74"/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>
        <f>SUM($D$5:$D8)/(COUNTA($D$5:$D8)-COUNTA($E$5:$E8))</f>
        <v>21</v>
      </c>
      <c r="W8" s="111" t="s">
        <v>16</v>
      </c>
      <c r="X8" s="111" t="s">
        <v>15</v>
      </c>
      <c r="Y8" s="111" t="s">
        <v>14</v>
      </c>
      <c r="Z8" s="111" t="s">
        <v>13</v>
      </c>
      <c r="AA8" s="242" t="s">
        <v>12</v>
      </c>
      <c r="AB8" s="242"/>
      <c r="AC8" s="242" t="s">
        <v>11</v>
      </c>
      <c r="AD8" s="242"/>
      <c r="AE8" s="111" t="s">
        <v>10</v>
      </c>
      <c r="AF8" s="111" t="s">
        <v>72</v>
      </c>
      <c r="AG8" s="111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8" t="s">
        <v>124</v>
      </c>
      <c r="B9" s="59"/>
      <c r="C9" s="106"/>
      <c r="D9" s="77"/>
      <c r="E9" s="75"/>
      <c r="F9" s="73"/>
      <c r="G9" s="76"/>
      <c r="H9" s="73"/>
      <c r="I9" s="73"/>
      <c r="J9" s="9"/>
      <c r="K9" s="78">
        <v>4</v>
      </c>
      <c r="L9" s="73">
        <v>0</v>
      </c>
      <c r="M9" s="73">
        <v>22</v>
      </c>
      <c r="N9" s="73">
        <v>0</v>
      </c>
      <c r="O9" s="79"/>
      <c r="P9" s="80"/>
      <c r="Q9" s="80"/>
      <c r="R9" s="9"/>
      <c r="S9" s="73"/>
      <c r="T9" s="73"/>
      <c r="U9" s="73"/>
      <c r="V9" s="71">
        <f>SUM($D$5:$D9)/(COUNTA($D$5:$D9)-COUNTA($E$5:$E9))</f>
        <v>21</v>
      </c>
      <c r="W9" s="99">
        <f t="array" ref="W9">IF(SUM(K5:K34)=0,"-",SUM(INT(K5:K34))+INT(ROUND(SUM(K5:K34-INT(K5:K34)),1)/0.6)+MOD(ROUND(SUM(K5:K34-INT(K5:K34)),1),0.6))</f>
        <v>73</v>
      </c>
      <c r="X9" s="100">
        <f>IF($W$9="-","-",SUM(L5:L34))</f>
        <v>7</v>
      </c>
      <c r="Y9" s="100">
        <f>IF($W$9="-","-",SUM(M5:M34))</f>
        <v>387</v>
      </c>
      <c r="Z9" s="97">
        <f>IF($W$9="-","-",SUM(N5:N34))</f>
        <v>11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3/18(10)</v>
      </c>
      <c r="AB9" s="257"/>
      <c r="AC9" s="258">
        <f>IF($Z$9="-","-",IF($Z$9=0,"-",$Y$9/$Z$9))</f>
        <v>35.18181818181818</v>
      </c>
      <c r="AD9" s="259"/>
      <c r="AE9" s="101">
        <f>IF(ISERROR(ROUND((INT(W9)*6+((W9-INT(W9))*10))/Z9,2)),"-",ROUND((INT(W9)*6+((W9-INT(W9))*10))/Z9,2))</f>
        <v>39.82</v>
      </c>
      <c r="AF9" s="98">
        <f>IF(ISERROR(ROUND(Y9/(INT(W9)*6+((W9-INT(W9))*10))*6,2)),"-",ROUND(Y9/(INT(W9)*6+((W9-INT(W9))*10))*6,2))</f>
        <v>5.3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8" t="s">
        <v>127</v>
      </c>
      <c r="B10" s="55"/>
      <c r="C10" s="105"/>
      <c r="D10" s="77">
        <v>22</v>
      </c>
      <c r="E10" s="75" t="s">
        <v>60</v>
      </c>
      <c r="F10" s="73"/>
      <c r="G10" s="76"/>
      <c r="H10" s="73"/>
      <c r="I10" s="73"/>
      <c r="J10" s="9"/>
      <c r="K10" s="78">
        <v>2</v>
      </c>
      <c r="L10" s="73">
        <v>0</v>
      </c>
      <c r="M10" s="73">
        <v>29</v>
      </c>
      <c r="N10" s="73">
        <v>0</v>
      </c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43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8" t="s">
        <v>135</v>
      </c>
      <c r="B11" s="55"/>
      <c r="C11" s="105"/>
      <c r="D11" s="77">
        <v>3</v>
      </c>
      <c r="E11" s="75"/>
      <c r="F11" s="73"/>
      <c r="G11" s="73"/>
      <c r="H11" s="73"/>
      <c r="I11" s="73"/>
      <c r="J11" s="9"/>
      <c r="K11" s="78">
        <v>10</v>
      </c>
      <c r="L11" s="73">
        <v>1</v>
      </c>
      <c r="M11" s="73">
        <v>40</v>
      </c>
      <c r="N11" s="73">
        <v>1</v>
      </c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23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155" t="s">
        <v>136</v>
      </c>
      <c r="B12" s="55"/>
      <c r="C12" s="105"/>
      <c r="D12" s="77"/>
      <c r="E12" s="75"/>
      <c r="F12" s="73"/>
      <c r="G12" s="76"/>
      <c r="H12" s="73"/>
      <c r="I12" s="73"/>
      <c r="J12" s="9"/>
      <c r="K12" s="78">
        <v>5</v>
      </c>
      <c r="L12" s="73">
        <v>1</v>
      </c>
      <c r="M12" s="73">
        <v>20</v>
      </c>
      <c r="N12" s="73">
        <v>2</v>
      </c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23</v>
      </c>
      <c r="W12" s="111" t="s">
        <v>8</v>
      </c>
      <c r="X12" s="111" t="s">
        <v>7</v>
      </c>
      <c r="Y12" s="111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8" t="s">
        <v>150</v>
      </c>
      <c r="B13" s="55"/>
      <c r="C13" s="105"/>
      <c r="D13" s="77">
        <v>0</v>
      </c>
      <c r="E13" s="75"/>
      <c r="F13" s="73"/>
      <c r="G13" s="76"/>
      <c r="H13" s="73"/>
      <c r="I13" s="73"/>
      <c r="J13" s="9"/>
      <c r="K13" s="78">
        <v>1</v>
      </c>
      <c r="L13" s="73">
        <v>0</v>
      </c>
      <c r="M13" s="73">
        <v>15</v>
      </c>
      <c r="N13" s="73">
        <v>0</v>
      </c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15.333333333333334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8" t="s">
        <v>156</v>
      </c>
      <c r="B14" s="59"/>
      <c r="C14" s="106"/>
      <c r="D14" s="74">
        <v>21</v>
      </c>
      <c r="E14" s="75" t="s">
        <v>60</v>
      </c>
      <c r="F14" s="73"/>
      <c r="G14" s="73"/>
      <c r="H14" s="73"/>
      <c r="I14" s="73"/>
      <c r="J14" s="9"/>
      <c r="K14" s="78">
        <v>10</v>
      </c>
      <c r="L14" s="73">
        <v>2</v>
      </c>
      <c r="M14" s="73">
        <v>18</v>
      </c>
      <c r="N14" s="73">
        <v>3</v>
      </c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22.333333333333332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8" t="s">
        <v>166</v>
      </c>
      <c r="B15" s="59"/>
      <c r="C15" s="106"/>
      <c r="D15" s="77">
        <v>41</v>
      </c>
      <c r="E15" s="75" t="s">
        <v>60</v>
      </c>
      <c r="F15" s="73"/>
      <c r="G15" s="76"/>
      <c r="H15" s="73"/>
      <c r="I15" s="73"/>
      <c r="J15" s="9"/>
      <c r="K15" s="78">
        <v>10</v>
      </c>
      <c r="L15" s="73">
        <v>0</v>
      </c>
      <c r="M15" s="73">
        <v>62</v>
      </c>
      <c r="N15" s="73">
        <v>1</v>
      </c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36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8" t="s">
        <v>167</v>
      </c>
      <c r="B16" s="59"/>
      <c r="C16" s="106"/>
      <c r="D16" s="77">
        <v>20</v>
      </c>
      <c r="E16" s="75"/>
      <c r="F16" s="73"/>
      <c r="G16" s="76"/>
      <c r="H16" s="73"/>
      <c r="I16" s="73"/>
      <c r="J16" s="9"/>
      <c r="K16" s="78">
        <v>2</v>
      </c>
      <c r="L16" s="73">
        <v>0</v>
      </c>
      <c r="M16" s="73">
        <v>10</v>
      </c>
      <c r="N16" s="73">
        <v>0</v>
      </c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32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8" t="s">
        <v>172</v>
      </c>
      <c r="B17" s="59"/>
      <c r="C17" s="106"/>
      <c r="D17" s="77">
        <v>8</v>
      </c>
      <c r="E17" s="75"/>
      <c r="F17" s="73"/>
      <c r="G17" s="76"/>
      <c r="H17" s="73"/>
      <c r="I17" s="73"/>
      <c r="J17" s="9"/>
      <c r="K17" s="78">
        <v>4</v>
      </c>
      <c r="L17" s="73">
        <v>0</v>
      </c>
      <c r="M17" s="73">
        <v>24</v>
      </c>
      <c r="N17" s="73">
        <v>0</v>
      </c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27.2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8" t="s">
        <v>179</v>
      </c>
      <c r="B18" s="59"/>
      <c r="C18" s="106"/>
      <c r="D18" s="77">
        <v>28</v>
      </c>
      <c r="E18" s="75"/>
      <c r="F18" s="73"/>
      <c r="G18" s="76"/>
      <c r="H18" s="73"/>
      <c r="I18" s="73"/>
      <c r="J18" s="9"/>
      <c r="K18" s="78">
        <v>4</v>
      </c>
      <c r="L18" s="73">
        <v>1</v>
      </c>
      <c r="M18" s="73">
        <v>30</v>
      </c>
      <c r="N18" s="73">
        <v>0</v>
      </c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27.333333333333332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8" t="s">
        <v>183</v>
      </c>
      <c r="B19" s="59"/>
      <c r="C19" s="106"/>
      <c r="D19" s="77">
        <v>2</v>
      </c>
      <c r="E19" s="75"/>
      <c r="F19" s="73"/>
      <c r="G19" s="76"/>
      <c r="H19" s="73"/>
      <c r="I19" s="73"/>
      <c r="J19" s="9"/>
      <c r="K19" s="78">
        <v>1</v>
      </c>
      <c r="L19" s="73">
        <v>0</v>
      </c>
      <c r="M19" s="73">
        <v>6</v>
      </c>
      <c r="N19" s="73">
        <v>1</v>
      </c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23.714285714285715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8" t="s">
        <v>185</v>
      </c>
      <c r="B20" s="55"/>
      <c r="C20" s="105"/>
      <c r="D20" s="74">
        <v>7</v>
      </c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21.625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8" t="s">
        <v>193</v>
      </c>
      <c r="B21" s="55"/>
      <c r="C21" s="105"/>
      <c r="D21" s="74">
        <v>2</v>
      </c>
      <c r="E21" s="75"/>
      <c r="F21" s="73"/>
      <c r="G21" s="76"/>
      <c r="H21" s="73"/>
      <c r="I21" s="73"/>
      <c r="J21" s="9"/>
      <c r="K21" s="78">
        <v>1</v>
      </c>
      <c r="L21" s="73">
        <v>0</v>
      </c>
      <c r="M21" s="73">
        <v>11</v>
      </c>
      <c r="N21" s="73">
        <v>0</v>
      </c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19.444444444444443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8" t="s">
        <v>199</v>
      </c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19.444444444444443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8" t="s">
        <v>200</v>
      </c>
      <c r="B23" s="55"/>
      <c r="C23" s="105"/>
      <c r="D23" s="74">
        <v>7</v>
      </c>
      <c r="E23" s="75"/>
      <c r="F23" s="73"/>
      <c r="G23" s="76"/>
      <c r="H23" s="73"/>
      <c r="I23" s="73"/>
      <c r="J23" s="9"/>
      <c r="K23" s="78">
        <v>10</v>
      </c>
      <c r="L23" s="73">
        <v>2</v>
      </c>
      <c r="M23" s="73">
        <v>38</v>
      </c>
      <c r="N23" s="78">
        <v>2</v>
      </c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18.2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18.2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18.2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18.2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18.2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18.2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18.2</v>
      </c>
      <c r="W29" s="109" t="s">
        <v>30</v>
      </c>
      <c r="X29" s="110"/>
      <c r="Y29" s="227">
        <v>20</v>
      </c>
      <c r="Z29" s="230"/>
      <c r="AA29" s="231">
        <f>IF(ISERROR(SUMIF(D5:D34,"&gt;="&amp;Y29)/SUMPRODUCT(--(D5:D34&gt;=Y29),--(E5:E34&lt;&gt;"*"))),"-",SUMIF(D5:D34,"&gt;="&amp;Y29)/SUMPRODUCT(--(D5:D34&gt;=Y29),--(E5:E34&lt;&gt;"*")))</f>
        <v>66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18.2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18.2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18.2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18.2</v>
      </c>
      <c r="W33" s="225" t="s">
        <v>66</v>
      </c>
      <c r="X33" s="226"/>
      <c r="Y33" s="226"/>
      <c r="Z33" s="227"/>
      <c r="AA33" s="88">
        <f>SUMPRODUCT((D5:D34=0)*(D5:D34&lt;&gt;"")*(E5:E34&lt;&gt;"*"))</f>
        <v>1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18.2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20" priority="1" operator="greaterThan">
      <formula>0</formula>
    </cfRule>
  </conditionalFormatting>
  <dataValidations count="1">
    <dataValidation type="list" allowBlank="1" showInputMessage="1" showErrorMessage="1" sqref="G5:G34" xr:uid="{F9F5A30C-6B14-0342-8458-07FB117AAFB7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82CEB-F6A4-B044-AC54-29824DFCF581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116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26" t="s">
        <v>21</v>
      </c>
      <c r="E4" s="126" t="s">
        <v>60</v>
      </c>
      <c r="F4" s="126" t="s">
        <v>59</v>
      </c>
      <c r="G4" s="126" t="s">
        <v>74</v>
      </c>
      <c r="H4" s="126">
        <v>4</v>
      </c>
      <c r="I4" s="126">
        <v>6</v>
      </c>
      <c r="J4" s="13"/>
      <c r="K4" s="69" t="s">
        <v>16</v>
      </c>
      <c r="L4" s="126" t="s">
        <v>15</v>
      </c>
      <c r="M4" s="126" t="s">
        <v>14</v>
      </c>
      <c r="N4" s="126" t="s">
        <v>13</v>
      </c>
      <c r="O4" s="70"/>
      <c r="P4" s="60" t="s">
        <v>58</v>
      </c>
      <c r="Q4" s="60" t="s">
        <v>57</v>
      </c>
      <c r="R4" s="13"/>
      <c r="S4" s="126" t="s">
        <v>8</v>
      </c>
      <c r="T4" s="126" t="s">
        <v>7</v>
      </c>
      <c r="U4" s="126" t="s">
        <v>6</v>
      </c>
      <c r="W4" s="125" t="s">
        <v>15</v>
      </c>
      <c r="X4" s="125" t="s">
        <v>23</v>
      </c>
      <c r="Y4" s="125" t="s">
        <v>22</v>
      </c>
      <c r="Z4" s="125" t="s">
        <v>21</v>
      </c>
      <c r="AA4" s="242" t="s">
        <v>20</v>
      </c>
      <c r="AB4" s="242"/>
      <c r="AC4" s="242" t="s">
        <v>11</v>
      </c>
      <c r="AD4" s="242"/>
      <c r="AE4" s="125" t="s">
        <v>10</v>
      </c>
      <c r="AF4" s="125">
        <v>4</v>
      </c>
      <c r="AG4" s="125">
        <v>6</v>
      </c>
      <c r="AH4" s="125" t="s">
        <v>19</v>
      </c>
      <c r="AI4" s="125" t="s">
        <v>18</v>
      </c>
      <c r="AK4" s="125" t="s">
        <v>56</v>
      </c>
      <c r="AL4" s="125" t="s">
        <v>23</v>
      </c>
      <c r="AM4" s="92" t="s">
        <v>11</v>
      </c>
    </row>
    <row r="5" spans="1:39" ht="17" customHeight="1">
      <c r="A5" s="130" t="s">
        <v>118</v>
      </c>
      <c r="B5" s="55"/>
      <c r="C5" s="105"/>
      <c r="D5" s="74">
        <v>1</v>
      </c>
      <c r="E5" s="75" t="s">
        <v>60</v>
      </c>
      <c r="F5" s="73"/>
      <c r="G5" s="76"/>
      <c r="H5" s="73"/>
      <c r="I5" s="73"/>
      <c r="J5" s="9"/>
      <c r="K5" s="78"/>
      <c r="L5" s="73"/>
      <c r="M5" s="73"/>
      <c r="N5" s="73"/>
      <c r="O5" s="79"/>
      <c r="P5" s="80"/>
      <c r="Q5" s="80"/>
      <c r="R5" s="9"/>
      <c r="S5" s="73"/>
      <c r="T5" s="73"/>
      <c r="U5" s="73"/>
      <c r="V5" s="71" t="e">
        <f>SUM($D$5:$D5)/(COUNTA($D$5:$D5)-COUNTA($E$5:$E5))</f>
        <v>#DIV/0!</v>
      </c>
      <c r="W5" s="90">
        <f>COUNTA(A5:A34)</f>
        <v>19</v>
      </c>
      <c r="X5" s="90">
        <f>COUNTA(D5:D34)</f>
        <v>12</v>
      </c>
      <c r="Y5" s="90">
        <f>COUNTA(E5:E34)</f>
        <v>5</v>
      </c>
      <c r="Z5" s="97">
        <f>IF(X5=0,"-",SUM(D5:D34))</f>
        <v>121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19(0)</v>
      </c>
      <c r="AB5" s="260"/>
      <c r="AC5" s="258">
        <f>IF($X5-$Y5,$Z5/($X5-$Y5),"-")</f>
        <v>17.285714285714285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130" t="s">
        <v>125</v>
      </c>
      <c r="B6" s="55"/>
      <c r="C6" s="105"/>
      <c r="D6" s="74"/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 t="e">
        <f>SUM($D$5:$D6)/(COUNTA($D$5:$D6)-COUNTA($E$5:$E6))</f>
        <v>#DIV/0!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130" t="s">
        <v>129</v>
      </c>
      <c r="B7" s="55"/>
      <c r="C7" s="105"/>
      <c r="D7" s="74">
        <v>17</v>
      </c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>
        <f>SUM($D$5:$D7)/(COUNTA($D$5:$D7)-COUNTA($E$5:$E7))</f>
        <v>18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130" t="s">
        <v>147</v>
      </c>
      <c r="B8" s="55"/>
      <c r="C8" s="105"/>
      <c r="D8" s="74">
        <v>18</v>
      </c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>
        <f>SUM($D$5:$D8)/(COUNTA($D$5:$D8)-COUNTA($E$5:$E8))</f>
        <v>18</v>
      </c>
      <c r="W8" s="125" t="s">
        <v>16</v>
      </c>
      <c r="X8" s="125" t="s">
        <v>15</v>
      </c>
      <c r="Y8" s="125" t="s">
        <v>14</v>
      </c>
      <c r="Z8" s="125" t="s">
        <v>13</v>
      </c>
      <c r="AA8" s="242" t="s">
        <v>12</v>
      </c>
      <c r="AB8" s="242"/>
      <c r="AC8" s="242" t="s">
        <v>11</v>
      </c>
      <c r="AD8" s="242"/>
      <c r="AE8" s="125" t="s">
        <v>10</v>
      </c>
      <c r="AF8" s="125" t="s">
        <v>72</v>
      </c>
      <c r="AG8" s="125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130" t="s">
        <v>153</v>
      </c>
      <c r="B9" s="59"/>
      <c r="C9" s="106"/>
      <c r="D9" s="77"/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>
        <f>SUM($D$5:$D9)/(COUNTA($D$5:$D9)-COUNTA($E$5:$E9))</f>
        <v>18</v>
      </c>
      <c r="W9" s="99" t="str">
        <f t="array" ref="W9">IF(SUM(K5:K34)=0,"-",SUM(INT(K5:K34))+INT(ROUND(SUM(K5:K34-INT(K5:K34)),1)/0.6)+MOD(ROUND(SUM(K5:K34-INT(K5:K34)),1),0.6))</f>
        <v>-</v>
      </c>
      <c r="X9" s="100" t="str">
        <f>IF($W$9="-","-",SUM(L5:L34))</f>
        <v>-</v>
      </c>
      <c r="Y9" s="100" t="str">
        <f>IF($W$9="-","-",SUM(M5:M34))</f>
        <v>-</v>
      </c>
      <c r="Z9" s="97" t="str">
        <f>IF($W$9="-","-",SUM(N5:N34))</f>
        <v>-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57"/>
      <c r="AC9" s="258" t="str">
        <f>IF($Z$9="-","-",IF($Z$9=0,"-",$Y$9/$Z$9))</f>
        <v>-</v>
      </c>
      <c r="AD9" s="259"/>
      <c r="AE9" s="101" t="str">
        <f>IF(ISERROR(ROUND((INT(W9)*6+((W9-INT(W9))*10))/Z9,2)),"-",ROUND((INT(W9)*6+((W9-INT(W9))*10))/Z9,2))</f>
        <v>-</v>
      </c>
      <c r="AF9" s="98" t="str">
        <f>IF(ISERROR(ROUND(Y9/(INT(W9)*6+((W9-INT(W9))*10))*6,2)),"-",ROUND(Y9/(INT(W9)*6+((W9-INT(W9))*10))*6,2))</f>
        <v>-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181" t="s">
        <v>160</v>
      </c>
      <c r="B10" s="55"/>
      <c r="C10" s="105"/>
      <c r="D10" s="77">
        <v>1</v>
      </c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12.333333333333334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129" t="s">
        <v>161</v>
      </c>
      <c r="B11" s="55"/>
      <c r="C11" s="105"/>
      <c r="D11" s="77">
        <v>10</v>
      </c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11.75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130" t="s">
        <v>162</v>
      </c>
      <c r="B12" s="55"/>
      <c r="C12" s="105"/>
      <c r="D12" s="77"/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11.75</v>
      </c>
      <c r="W12" s="125" t="s">
        <v>8</v>
      </c>
      <c r="X12" s="125" t="s">
        <v>7</v>
      </c>
      <c r="Y12" s="125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181" t="s">
        <v>164</v>
      </c>
      <c r="B13" s="55"/>
      <c r="C13" s="105"/>
      <c r="D13" s="77">
        <v>15</v>
      </c>
      <c r="E13" s="75" t="s">
        <v>60</v>
      </c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15.5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6" t="s">
        <v>169</v>
      </c>
      <c r="B14" s="59"/>
      <c r="C14" s="106"/>
      <c r="D14" s="74">
        <v>9</v>
      </c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14.2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130" t="s">
        <v>173</v>
      </c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14.2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130" t="s">
        <v>174</v>
      </c>
      <c r="B16" s="59"/>
      <c r="C16" s="106"/>
      <c r="D16" s="77">
        <v>10</v>
      </c>
      <c r="E16" s="75" t="s">
        <v>60</v>
      </c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16.2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 t="s">
        <v>177</v>
      </c>
      <c r="B17" s="59"/>
      <c r="C17" s="106"/>
      <c r="D17" s="77">
        <v>19</v>
      </c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16.666666666666668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130" t="s">
        <v>187</v>
      </c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16.666666666666668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130" t="s">
        <v>189</v>
      </c>
      <c r="B19" s="59"/>
      <c r="C19" s="106"/>
      <c r="D19" s="77">
        <v>17</v>
      </c>
      <c r="E19" s="75" t="s">
        <v>60</v>
      </c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19.5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130" t="s">
        <v>191</v>
      </c>
      <c r="B20" s="55"/>
      <c r="C20" s="105"/>
      <c r="D20" s="74">
        <v>2</v>
      </c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17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130" t="s">
        <v>192</v>
      </c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17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130" t="s">
        <v>196</v>
      </c>
      <c r="B22" s="55"/>
      <c r="C22" s="105"/>
      <c r="D22" s="74">
        <v>2</v>
      </c>
      <c r="E22" s="75" t="s">
        <v>60</v>
      </c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17.285714285714285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 t="s">
        <v>195</v>
      </c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17.285714285714285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17.285714285714285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17.285714285714285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17.285714285714285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17.285714285714285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17.285714285714285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17.285714285714285</v>
      </c>
      <c r="W29" s="127" t="s">
        <v>30</v>
      </c>
      <c r="X29" s="128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17.285714285714285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17.285714285714285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17.285714285714285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17.285714285714285</v>
      </c>
      <c r="W33" s="225" t="s">
        <v>66</v>
      </c>
      <c r="X33" s="226"/>
      <c r="Y33" s="226"/>
      <c r="Z33" s="227"/>
      <c r="AA33" s="88">
        <f>SUMPRODUCT((D5:D34=0)*(D5:D34&lt;&gt;"")*(E5:E34&lt;&gt;"*"))</f>
        <v>0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17.285714285714285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19" priority="1" operator="greaterThan">
      <formula>0</formula>
    </cfRule>
  </conditionalFormatting>
  <dataValidations count="1">
    <dataValidation type="list" allowBlank="1" showInputMessage="1" showErrorMessage="1" sqref="G5:G34" xr:uid="{1ECCCEC4-9D83-F442-973E-2DDD5EBB787E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1F5B7-227A-6646-B537-B08679DE755A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85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12" t="s">
        <v>21</v>
      </c>
      <c r="E4" s="112" t="s">
        <v>60</v>
      </c>
      <c r="F4" s="112" t="s">
        <v>59</v>
      </c>
      <c r="G4" s="112" t="s">
        <v>74</v>
      </c>
      <c r="H4" s="112">
        <v>4</v>
      </c>
      <c r="I4" s="112">
        <v>6</v>
      </c>
      <c r="J4" s="13"/>
      <c r="K4" s="69" t="s">
        <v>16</v>
      </c>
      <c r="L4" s="112" t="s">
        <v>15</v>
      </c>
      <c r="M4" s="112" t="s">
        <v>14</v>
      </c>
      <c r="N4" s="112" t="s">
        <v>13</v>
      </c>
      <c r="O4" s="70"/>
      <c r="P4" s="60" t="s">
        <v>58</v>
      </c>
      <c r="Q4" s="60" t="s">
        <v>57</v>
      </c>
      <c r="R4" s="13"/>
      <c r="S4" s="112" t="s">
        <v>8</v>
      </c>
      <c r="T4" s="112" t="s">
        <v>7</v>
      </c>
      <c r="U4" s="112" t="s">
        <v>6</v>
      </c>
      <c r="W4" s="111" t="s">
        <v>15</v>
      </c>
      <c r="X4" s="111" t="s">
        <v>23</v>
      </c>
      <c r="Y4" s="111" t="s">
        <v>22</v>
      </c>
      <c r="Z4" s="111" t="s">
        <v>21</v>
      </c>
      <c r="AA4" s="242" t="s">
        <v>20</v>
      </c>
      <c r="AB4" s="242"/>
      <c r="AC4" s="242" t="s">
        <v>11</v>
      </c>
      <c r="AD4" s="242"/>
      <c r="AE4" s="111" t="s">
        <v>10</v>
      </c>
      <c r="AF4" s="111">
        <v>4</v>
      </c>
      <c r="AG4" s="111">
        <v>6</v>
      </c>
      <c r="AH4" s="111" t="s">
        <v>19</v>
      </c>
      <c r="AI4" s="111" t="s">
        <v>18</v>
      </c>
      <c r="AK4" s="111" t="s">
        <v>56</v>
      </c>
      <c r="AL4" s="111" t="s">
        <v>23</v>
      </c>
      <c r="AM4" s="92" t="s">
        <v>11</v>
      </c>
    </row>
    <row r="5" spans="1:39" ht="17" customHeight="1">
      <c r="A5" s="68" t="s">
        <v>89</v>
      </c>
      <c r="B5" s="55"/>
      <c r="C5" s="105"/>
      <c r="D5" s="74"/>
      <c r="E5" s="75"/>
      <c r="F5" s="73"/>
      <c r="G5" s="76"/>
      <c r="H5" s="73"/>
      <c r="I5" s="73"/>
      <c r="J5" s="9"/>
      <c r="K5" s="78">
        <v>4</v>
      </c>
      <c r="L5" s="73">
        <v>0</v>
      </c>
      <c r="M5" s="73">
        <v>17</v>
      </c>
      <c r="N5" s="73">
        <v>0</v>
      </c>
      <c r="O5" s="79"/>
      <c r="P5" s="80"/>
      <c r="Q5" s="80"/>
      <c r="R5" s="9"/>
      <c r="S5" s="73"/>
      <c r="T5" s="73"/>
      <c r="U5" s="73"/>
      <c r="V5" s="71" t="e">
        <f>SUM($D$5:$D5)/(COUNTA($D$5:$D5)-COUNTA($E$5:$E5))</f>
        <v>#DIV/0!</v>
      </c>
      <c r="W5" s="90">
        <f>COUNTA(A5:A34)</f>
        <v>19</v>
      </c>
      <c r="X5" s="90">
        <f>COUNTA(D5:D34)</f>
        <v>13</v>
      </c>
      <c r="Y5" s="90">
        <f>COUNTA(E5:E34)</f>
        <v>3</v>
      </c>
      <c r="Z5" s="97">
        <f>IF(X5=0,"-",SUM(D5:D34))</f>
        <v>60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25(0)</v>
      </c>
      <c r="AB5" s="260"/>
      <c r="AC5" s="258">
        <f>IF($X5-$Y5,$Z5/($X5-$Y5),"-")</f>
        <v>6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8" t="s">
        <v>94</v>
      </c>
      <c r="B6" s="55"/>
      <c r="C6" s="105"/>
      <c r="D6" s="74">
        <v>2</v>
      </c>
      <c r="E6" s="75"/>
      <c r="F6" s="73"/>
      <c r="G6" s="76"/>
      <c r="H6" s="73"/>
      <c r="I6" s="73"/>
      <c r="J6" s="9"/>
      <c r="K6" s="78">
        <v>4</v>
      </c>
      <c r="L6" s="73">
        <v>0</v>
      </c>
      <c r="M6" s="73">
        <v>30</v>
      </c>
      <c r="N6" s="73">
        <v>0</v>
      </c>
      <c r="O6" s="79"/>
      <c r="P6" s="80"/>
      <c r="Q6" s="80"/>
      <c r="R6" s="9"/>
      <c r="S6" s="73"/>
      <c r="T6" s="73"/>
      <c r="U6" s="73"/>
      <c r="V6" s="72">
        <f>SUM($D$5:$D6)/(COUNTA($D$5:$D6)-COUNTA($E$5:$E6))</f>
        <v>2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8" t="s">
        <v>95</v>
      </c>
      <c r="B7" s="55"/>
      <c r="C7" s="105"/>
      <c r="D7" s="74">
        <v>3</v>
      </c>
      <c r="E7" s="75" t="s">
        <v>60</v>
      </c>
      <c r="F7" s="73"/>
      <c r="G7" s="73"/>
      <c r="H7" s="73"/>
      <c r="I7" s="73"/>
      <c r="J7" s="9"/>
      <c r="K7" s="78">
        <v>4</v>
      </c>
      <c r="L7" s="73">
        <v>0</v>
      </c>
      <c r="M7" s="73">
        <v>26</v>
      </c>
      <c r="N7" s="73">
        <v>0</v>
      </c>
      <c r="O7" s="79"/>
      <c r="P7" s="80"/>
      <c r="Q7" s="80"/>
      <c r="R7" s="9"/>
      <c r="S7" s="73"/>
      <c r="T7" s="73"/>
      <c r="U7" s="73"/>
      <c r="V7" s="72">
        <f>SUM($D$5:$D7)/(COUNTA($D$5:$D7)-COUNTA($E$5:$E7))</f>
        <v>5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8" t="s">
        <v>119</v>
      </c>
      <c r="B8" s="55"/>
      <c r="C8" s="105"/>
      <c r="D8" s="74">
        <v>6</v>
      </c>
      <c r="E8" s="75" t="s">
        <v>60</v>
      </c>
      <c r="F8" s="73"/>
      <c r="G8" s="76"/>
      <c r="H8" s="73"/>
      <c r="I8" s="73"/>
      <c r="J8" s="9"/>
      <c r="K8" s="78">
        <v>1.5</v>
      </c>
      <c r="L8" s="73">
        <v>0</v>
      </c>
      <c r="M8" s="73">
        <v>18</v>
      </c>
      <c r="N8" s="78">
        <v>1</v>
      </c>
      <c r="O8" s="81"/>
      <c r="P8" s="82"/>
      <c r="Q8" s="82"/>
      <c r="R8" s="9"/>
      <c r="S8" s="73"/>
      <c r="T8" s="73"/>
      <c r="U8" s="73"/>
      <c r="V8" s="72">
        <f>SUM($D$5:$D8)/(COUNTA($D$5:$D8)-COUNTA($E$5:$E8))</f>
        <v>11</v>
      </c>
      <c r="W8" s="111" t="s">
        <v>16</v>
      </c>
      <c r="X8" s="111" t="s">
        <v>15</v>
      </c>
      <c r="Y8" s="111" t="s">
        <v>14</v>
      </c>
      <c r="Z8" s="111" t="s">
        <v>13</v>
      </c>
      <c r="AA8" s="242" t="s">
        <v>12</v>
      </c>
      <c r="AB8" s="242"/>
      <c r="AC8" s="242" t="s">
        <v>11</v>
      </c>
      <c r="AD8" s="242"/>
      <c r="AE8" s="111" t="s">
        <v>10</v>
      </c>
      <c r="AF8" s="111" t="s">
        <v>72</v>
      </c>
      <c r="AG8" s="111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8" t="s">
        <v>124</v>
      </c>
      <c r="B9" s="59"/>
      <c r="C9" s="106"/>
      <c r="D9" s="77"/>
      <c r="E9" s="75"/>
      <c r="F9" s="73"/>
      <c r="G9" s="76"/>
      <c r="H9" s="73"/>
      <c r="I9" s="73"/>
      <c r="J9" s="9"/>
      <c r="K9" s="78">
        <v>4</v>
      </c>
      <c r="L9" s="73">
        <v>0</v>
      </c>
      <c r="M9" s="73">
        <v>21</v>
      </c>
      <c r="N9" s="73">
        <v>3</v>
      </c>
      <c r="O9" s="79"/>
      <c r="P9" s="80"/>
      <c r="Q9" s="80"/>
      <c r="R9" s="9"/>
      <c r="S9" s="73"/>
      <c r="T9" s="73"/>
      <c r="U9" s="73"/>
      <c r="V9" s="71">
        <f>SUM($D$5:$D9)/(COUNTA($D$5:$D9)-COUNTA($E$5:$E9))</f>
        <v>11</v>
      </c>
      <c r="W9" s="99">
        <f t="array" ref="W9">IF(SUM(K5:K34)=0,"-",SUM(INT(K5:K34))+INT(ROUND(SUM(K5:K34-INT(K5:K34)),1)/0.6)+MOD(ROUND(SUM(K5:K34-INT(K5:K34)),1),0.6))</f>
        <v>100.3</v>
      </c>
      <c r="X9" s="100">
        <f>IF($W$9="-","-",SUM(L5:L34))</f>
        <v>6</v>
      </c>
      <c r="Y9" s="100">
        <f>IF($W$9="-","-",SUM(M5:M34))</f>
        <v>593</v>
      </c>
      <c r="Z9" s="97">
        <f>IF($W$9="-","-",SUM(N5:N34))</f>
        <v>20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5/39(8)</v>
      </c>
      <c r="AB9" s="257"/>
      <c r="AC9" s="258">
        <f>IF($Z$9="-","-",IF($Z$9=0,"-",$Y$9/$Z$9))</f>
        <v>29.65</v>
      </c>
      <c r="AD9" s="259"/>
      <c r="AE9" s="101">
        <f>IF(ISERROR(ROUND((INT(W9)*6+((W9-INT(W9))*10))/Z9,2)),"-",ROUND((INT(W9)*6+((W9-INT(W9))*10))/Z9,2))</f>
        <v>30.15</v>
      </c>
      <c r="AF9" s="98">
        <f>IF(ISERROR(ROUND(Y9/(INT(W9)*6+((W9-INT(W9))*10))*6,2)),"-",ROUND(Y9/(INT(W9)*6+((W9-INT(W9))*10))*6,2))</f>
        <v>5.9</v>
      </c>
      <c r="AG9" s="107">
        <f>COUNTIF(N5:N34,"&gt;=5")</f>
        <v>1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8" t="s">
        <v>127</v>
      </c>
      <c r="B10" s="55"/>
      <c r="C10" s="105"/>
      <c r="D10" s="77">
        <v>1</v>
      </c>
      <c r="E10" s="75"/>
      <c r="F10" s="73"/>
      <c r="G10" s="76"/>
      <c r="H10" s="73"/>
      <c r="I10" s="73"/>
      <c r="J10" s="9"/>
      <c r="K10" s="78">
        <v>4</v>
      </c>
      <c r="L10" s="73">
        <v>0</v>
      </c>
      <c r="M10" s="73">
        <v>41</v>
      </c>
      <c r="N10" s="73">
        <v>1</v>
      </c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6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8" t="s">
        <v>135</v>
      </c>
      <c r="B11" s="55"/>
      <c r="C11" s="105"/>
      <c r="D11" s="77">
        <v>4</v>
      </c>
      <c r="E11" s="75"/>
      <c r="F11" s="73"/>
      <c r="G11" s="73"/>
      <c r="H11" s="73"/>
      <c r="I11" s="73"/>
      <c r="J11" s="9"/>
      <c r="K11" s="78">
        <v>7</v>
      </c>
      <c r="L11" s="73">
        <v>1</v>
      </c>
      <c r="M11" s="73">
        <v>45</v>
      </c>
      <c r="N11" s="73">
        <v>1</v>
      </c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5.333333333333333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8" t="s">
        <v>150</v>
      </c>
      <c r="B12" s="55"/>
      <c r="C12" s="105"/>
      <c r="D12" s="77">
        <v>0</v>
      </c>
      <c r="E12" s="75"/>
      <c r="F12" s="73"/>
      <c r="G12" s="76"/>
      <c r="H12" s="73"/>
      <c r="I12" s="73"/>
      <c r="J12" s="9"/>
      <c r="K12" s="78">
        <v>2.5</v>
      </c>
      <c r="L12" s="73">
        <v>1</v>
      </c>
      <c r="M12" s="73">
        <v>8</v>
      </c>
      <c r="N12" s="73">
        <v>1</v>
      </c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4</v>
      </c>
      <c r="W12" s="111" t="s">
        <v>8</v>
      </c>
      <c r="X12" s="111" t="s">
        <v>7</v>
      </c>
      <c r="Y12" s="111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8" t="s">
        <v>156</v>
      </c>
      <c r="B13" s="55"/>
      <c r="C13" s="105"/>
      <c r="D13" s="77">
        <v>15</v>
      </c>
      <c r="E13" s="75"/>
      <c r="F13" s="73"/>
      <c r="G13" s="76"/>
      <c r="H13" s="73"/>
      <c r="I13" s="73"/>
      <c r="J13" s="9"/>
      <c r="K13" s="78">
        <v>8</v>
      </c>
      <c r="L13" s="73">
        <v>1</v>
      </c>
      <c r="M13" s="73">
        <v>21</v>
      </c>
      <c r="N13" s="73">
        <v>1</v>
      </c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6.2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8" t="s">
        <v>166</v>
      </c>
      <c r="B14" s="59"/>
      <c r="C14" s="106"/>
      <c r="D14" s="74">
        <v>25</v>
      </c>
      <c r="E14" s="75"/>
      <c r="F14" s="73"/>
      <c r="G14" s="73"/>
      <c r="H14" s="73"/>
      <c r="I14" s="73"/>
      <c r="J14" s="9"/>
      <c r="K14" s="78">
        <v>10</v>
      </c>
      <c r="L14" s="73">
        <v>0</v>
      </c>
      <c r="M14" s="73">
        <v>67</v>
      </c>
      <c r="N14" s="73">
        <v>1</v>
      </c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9.3333333333333339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8" t="s">
        <v>167</v>
      </c>
      <c r="B15" s="59"/>
      <c r="C15" s="106"/>
      <c r="D15" s="77">
        <v>1</v>
      </c>
      <c r="E15" s="75"/>
      <c r="F15" s="73"/>
      <c r="G15" s="76"/>
      <c r="H15" s="73"/>
      <c r="I15" s="73"/>
      <c r="J15" s="9"/>
      <c r="K15" s="78">
        <v>7</v>
      </c>
      <c r="L15" s="73">
        <v>0</v>
      </c>
      <c r="M15" s="73">
        <v>37</v>
      </c>
      <c r="N15" s="73">
        <v>0</v>
      </c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8.1428571428571423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8" t="s">
        <v>172</v>
      </c>
      <c r="B16" s="59"/>
      <c r="C16" s="106"/>
      <c r="D16" s="77">
        <v>0</v>
      </c>
      <c r="E16" s="75"/>
      <c r="F16" s="73"/>
      <c r="G16" s="76"/>
      <c r="H16" s="73"/>
      <c r="I16" s="73"/>
      <c r="J16" s="9"/>
      <c r="K16" s="78">
        <v>5</v>
      </c>
      <c r="L16" s="73">
        <v>0</v>
      </c>
      <c r="M16" s="73">
        <v>23</v>
      </c>
      <c r="N16" s="73">
        <v>1</v>
      </c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7.125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8" t="s">
        <v>179</v>
      </c>
      <c r="B17" s="59"/>
      <c r="C17" s="106"/>
      <c r="D17" s="77"/>
      <c r="E17" s="75"/>
      <c r="F17" s="73"/>
      <c r="G17" s="76"/>
      <c r="H17" s="73"/>
      <c r="I17" s="73"/>
      <c r="J17" s="9"/>
      <c r="K17" s="78">
        <v>5.4</v>
      </c>
      <c r="L17" s="73">
        <v>0</v>
      </c>
      <c r="M17" s="73">
        <v>34</v>
      </c>
      <c r="N17" s="73">
        <v>1</v>
      </c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7.125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8" t="s">
        <v>183</v>
      </c>
      <c r="B18" s="59"/>
      <c r="C18" s="106"/>
      <c r="D18" s="77"/>
      <c r="E18" s="75"/>
      <c r="F18" s="73"/>
      <c r="G18" s="76"/>
      <c r="H18" s="73"/>
      <c r="I18" s="73"/>
      <c r="J18" s="9"/>
      <c r="K18" s="78">
        <v>8</v>
      </c>
      <c r="L18" s="73">
        <v>2</v>
      </c>
      <c r="M18" s="73">
        <v>39</v>
      </c>
      <c r="N18" s="73">
        <v>5</v>
      </c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7.125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8" t="s">
        <v>185</v>
      </c>
      <c r="B19" s="59"/>
      <c r="C19" s="106"/>
      <c r="D19" s="77">
        <v>1</v>
      </c>
      <c r="E19" s="75"/>
      <c r="F19" s="73"/>
      <c r="G19" s="76"/>
      <c r="H19" s="73"/>
      <c r="I19" s="73"/>
      <c r="J19" s="9"/>
      <c r="K19" s="78">
        <v>3</v>
      </c>
      <c r="L19" s="73">
        <v>0</v>
      </c>
      <c r="M19" s="73">
        <v>32</v>
      </c>
      <c r="N19" s="73">
        <v>1</v>
      </c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6.4444444444444446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130" t="s">
        <v>189</v>
      </c>
      <c r="B20" s="55"/>
      <c r="C20" s="105"/>
      <c r="D20" s="74"/>
      <c r="E20" s="75"/>
      <c r="F20" s="73"/>
      <c r="G20" s="76"/>
      <c r="H20" s="73"/>
      <c r="I20" s="73"/>
      <c r="J20" s="9"/>
      <c r="K20" s="78">
        <v>4</v>
      </c>
      <c r="L20" s="73">
        <v>0</v>
      </c>
      <c r="M20" s="73">
        <v>21</v>
      </c>
      <c r="N20" s="73">
        <v>1</v>
      </c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6.4444444444444446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8" t="s">
        <v>194</v>
      </c>
      <c r="B21" s="55"/>
      <c r="C21" s="105"/>
      <c r="D21" s="74">
        <v>0</v>
      </c>
      <c r="E21" s="75"/>
      <c r="F21" s="73"/>
      <c r="G21" s="76"/>
      <c r="H21" s="73"/>
      <c r="I21" s="73"/>
      <c r="J21" s="9"/>
      <c r="K21" s="78">
        <v>9</v>
      </c>
      <c r="L21" s="73">
        <v>0</v>
      </c>
      <c r="M21" s="73">
        <v>54</v>
      </c>
      <c r="N21" s="73">
        <v>2</v>
      </c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5.8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8" t="s">
        <v>199</v>
      </c>
      <c r="B22" s="55"/>
      <c r="C22" s="105"/>
      <c r="D22" s="74"/>
      <c r="E22" s="75"/>
      <c r="F22" s="73"/>
      <c r="G22" s="73"/>
      <c r="H22" s="73"/>
      <c r="I22" s="73"/>
      <c r="J22" s="9"/>
      <c r="K22" s="78">
        <v>3</v>
      </c>
      <c r="L22" s="73">
        <v>0</v>
      </c>
      <c r="M22" s="73">
        <v>25</v>
      </c>
      <c r="N22" s="73">
        <v>0</v>
      </c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5.8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8" t="s">
        <v>200</v>
      </c>
      <c r="B23" s="55"/>
      <c r="C23" s="105"/>
      <c r="D23" s="74">
        <v>2</v>
      </c>
      <c r="E23" s="75" t="s">
        <v>60</v>
      </c>
      <c r="F23" s="73"/>
      <c r="G23" s="76"/>
      <c r="H23" s="73"/>
      <c r="I23" s="73"/>
      <c r="J23" s="9"/>
      <c r="K23" s="78">
        <v>6.1</v>
      </c>
      <c r="L23" s="73">
        <v>1</v>
      </c>
      <c r="M23" s="73">
        <v>34</v>
      </c>
      <c r="N23" s="78">
        <v>0</v>
      </c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6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6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6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6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6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6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6</v>
      </c>
      <c r="W29" s="109" t="s">
        <v>30</v>
      </c>
      <c r="X29" s="110"/>
      <c r="Y29" s="227">
        <v>20</v>
      </c>
      <c r="Z29" s="230"/>
      <c r="AA29" s="231">
        <f>IF(ISERROR(SUMIF(D5:D34,"&gt;="&amp;Y29)/SUMPRODUCT(--(D5:D34&gt;=Y29),--(E5:E34&lt;&gt;"*"))),"-",SUMIF(D5:D34,"&gt;="&amp;Y29)/SUMPRODUCT(--(D5:D34&gt;=Y29),--(E5:E34&lt;&gt;"*")))</f>
        <v>25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6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6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6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6</v>
      </c>
      <c r="W33" s="225" t="s">
        <v>66</v>
      </c>
      <c r="X33" s="226"/>
      <c r="Y33" s="226"/>
      <c r="Z33" s="227"/>
      <c r="AA33" s="88">
        <f>SUMPRODUCT((D5:D34=0)*(D5:D34&lt;&gt;"")*(E5:E34&lt;&gt;"*"))</f>
        <v>3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6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18" priority="1" operator="greaterThan">
      <formula>0</formula>
    </cfRule>
  </conditionalFormatting>
  <dataValidations count="1">
    <dataValidation type="list" allowBlank="1" showInputMessage="1" showErrorMessage="1" sqref="G5:G34" xr:uid="{9250A6A0-398E-034F-9C97-31FBF2DAE137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2F3D4-851C-6745-A80D-263A3CAD9DEE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188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207" t="s">
        <v>21</v>
      </c>
      <c r="E4" s="207" t="s">
        <v>60</v>
      </c>
      <c r="F4" s="207" t="s">
        <v>59</v>
      </c>
      <c r="G4" s="207" t="s">
        <v>74</v>
      </c>
      <c r="H4" s="207">
        <v>4</v>
      </c>
      <c r="I4" s="207">
        <v>6</v>
      </c>
      <c r="J4" s="13"/>
      <c r="K4" s="69" t="s">
        <v>16</v>
      </c>
      <c r="L4" s="207" t="s">
        <v>15</v>
      </c>
      <c r="M4" s="207" t="s">
        <v>14</v>
      </c>
      <c r="N4" s="207" t="s">
        <v>13</v>
      </c>
      <c r="O4" s="70"/>
      <c r="P4" s="60" t="s">
        <v>58</v>
      </c>
      <c r="Q4" s="60" t="s">
        <v>57</v>
      </c>
      <c r="R4" s="13"/>
      <c r="S4" s="207" t="s">
        <v>8</v>
      </c>
      <c r="T4" s="207" t="s">
        <v>7</v>
      </c>
      <c r="U4" s="207" t="s">
        <v>6</v>
      </c>
      <c r="W4" s="206" t="s">
        <v>15</v>
      </c>
      <c r="X4" s="206" t="s">
        <v>23</v>
      </c>
      <c r="Y4" s="206" t="s">
        <v>22</v>
      </c>
      <c r="Z4" s="206" t="s">
        <v>21</v>
      </c>
      <c r="AA4" s="242" t="s">
        <v>20</v>
      </c>
      <c r="AB4" s="242"/>
      <c r="AC4" s="242" t="s">
        <v>11</v>
      </c>
      <c r="AD4" s="242"/>
      <c r="AE4" s="206" t="s">
        <v>10</v>
      </c>
      <c r="AF4" s="206">
        <v>4</v>
      </c>
      <c r="AG4" s="206">
        <v>6</v>
      </c>
      <c r="AH4" s="206" t="s">
        <v>19</v>
      </c>
      <c r="AI4" s="206" t="s">
        <v>18</v>
      </c>
      <c r="AK4" s="206" t="s">
        <v>56</v>
      </c>
      <c r="AL4" s="206" t="s">
        <v>23</v>
      </c>
      <c r="AM4" s="92" t="s">
        <v>11</v>
      </c>
    </row>
    <row r="5" spans="1:39" ht="17" customHeight="1">
      <c r="A5" s="130" t="s">
        <v>189</v>
      </c>
      <c r="B5" s="55"/>
      <c r="C5" s="105"/>
      <c r="D5" s="74">
        <v>16</v>
      </c>
      <c r="E5" s="75"/>
      <c r="F5" s="73"/>
      <c r="G5" s="76"/>
      <c r="H5" s="73"/>
      <c r="I5" s="73"/>
      <c r="J5" s="9"/>
      <c r="K5" s="78">
        <v>5</v>
      </c>
      <c r="L5" s="73">
        <v>0</v>
      </c>
      <c r="M5" s="73">
        <v>37</v>
      </c>
      <c r="N5" s="73">
        <v>1</v>
      </c>
      <c r="O5" s="79"/>
      <c r="P5" s="80"/>
      <c r="Q5" s="80"/>
      <c r="R5" s="9"/>
      <c r="S5" s="73"/>
      <c r="T5" s="73"/>
      <c r="U5" s="73"/>
      <c r="V5" s="71">
        <f>SUM($D$5:$D5)/(COUNTA($D$5:$D5)-COUNTA($E$5:$E5))</f>
        <v>16</v>
      </c>
      <c r="W5" s="90">
        <f>COUNTA(A5:A34)</f>
        <v>5</v>
      </c>
      <c r="X5" s="90">
        <f>COUNTA(D5:D34)</f>
        <v>5</v>
      </c>
      <c r="Y5" s="90">
        <f>COUNTA(E5:E34)</f>
        <v>1</v>
      </c>
      <c r="Z5" s="97">
        <f>IF(X5=0,"-",SUM(D5:D34))</f>
        <v>65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26(0)</v>
      </c>
      <c r="AB5" s="260"/>
      <c r="AC5" s="258">
        <f>IF($X5-$Y5,$Z5/($X5-$Y5),"-")</f>
        <v>16.25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130" t="s">
        <v>196</v>
      </c>
      <c r="B6" s="55"/>
      <c r="C6" s="105"/>
      <c r="D6" s="74">
        <v>6</v>
      </c>
      <c r="E6" s="75"/>
      <c r="F6" s="73"/>
      <c r="G6" s="76"/>
      <c r="H6" s="73"/>
      <c r="I6" s="73"/>
      <c r="J6" s="9"/>
      <c r="K6" s="78">
        <v>4</v>
      </c>
      <c r="L6" s="73">
        <v>0</v>
      </c>
      <c r="M6" s="73">
        <v>13</v>
      </c>
      <c r="N6" s="73">
        <v>0</v>
      </c>
      <c r="O6" s="79"/>
      <c r="P6" s="80"/>
      <c r="Q6" s="80"/>
      <c r="R6" s="9"/>
      <c r="S6" s="73"/>
      <c r="T6" s="73"/>
      <c r="U6" s="73"/>
      <c r="V6" s="72">
        <f>SUM($D$5:$D6)/(COUNTA($D$5:$D6)-COUNTA($E$5:$E6))</f>
        <v>11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8" t="s">
        <v>194</v>
      </c>
      <c r="B7" s="55"/>
      <c r="C7" s="105"/>
      <c r="D7" s="74">
        <v>2</v>
      </c>
      <c r="E7" s="75"/>
      <c r="F7" s="73"/>
      <c r="G7" s="76"/>
      <c r="H7" s="73"/>
      <c r="I7" s="73"/>
      <c r="J7" s="9"/>
      <c r="K7" s="78">
        <v>10</v>
      </c>
      <c r="L7" s="73">
        <v>1</v>
      </c>
      <c r="M7" s="73">
        <v>66</v>
      </c>
      <c r="N7" s="73">
        <v>2</v>
      </c>
      <c r="O7" s="79"/>
      <c r="P7" s="80"/>
      <c r="Q7" s="80"/>
      <c r="R7" s="9"/>
      <c r="S7" s="73"/>
      <c r="T7" s="73"/>
      <c r="U7" s="73"/>
      <c r="V7" s="72">
        <f>SUM($D$5:$D7)/(COUNTA($D$5:$D7)-COUNTA($E$5:$E7))</f>
        <v>8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8" t="s">
        <v>199</v>
      </c>
      <c r="B8" s="55"/>
      <c r="C8" s="105"/>
      <c r="D8" s="74">
        <v>15</v>
      </c>
      <c r="E8" s="75" t="s">
        <v>60</v>
      </c>
      <c r="F8" s="73"/>
      <c r="G8" s="76"/>
      <c r="H8" s="73"/>
      <c r="I8" s="73"/>
      <c r="J8" s="9"/>
      <c r="K8" s="78">
        <v>3</v>
      </c>
      <c r="L8" s="73">
        <v>0</v>
      </c>
      <c r="M8" s="73">
        <v>14</v>
      </c>
      <c r="N8" s="73">
        <v>1</v>
      </c>
      <c r="O8" s="81"/>
      <c r="P8" s="82"/>
      <c r="Q8" s="82"/>
      <c r="R8" s="9"/>
      <c r="S8" s="73"/>
      <c r="T8" s="73"/>
      <c r="U8" s="73"/>
      <c r="V8" s="72">
        <f>SUM($D$5:$D8)/(COUNTA($D$5:$D8)-COUNTA($E$5:$E8))</f>
        <v>13</v>
      </c>
      <c r="W8" s="206" t="s">
        <v>16</v>
      </c>
      <c r="X8" s="206" t="s">
        <v>15</v>
      </c>
      <c r="Y8" s="206" t="s">
        <v>14</v>
      </c>
      <c r="Z8" s="206" t="s">
        <v>13</v>
      </c>
      <c r="AA8" s="242" t="s">
        <v>12</v>
      </c>
      <c r="AB8" s="242"/>
      <c r="AC8" s="242" t="s">
        <v>11</v>
      </c>
      <c r="AD8" s="242"/>
      <c r="AE8" s="206" t="s">
        <v>10</v>
      </c>
      <c r="AF8" s="206" t="s">
        <v>72</v>
      </c>
      <c r="AG8" s="206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8" t="s">
        <v>200</v>
      </c>
      <c r="B9" s="59"/>
      <c r="C9" s="106"/>
      <c r="D9" s="77">
        <v>26</v>
      </c>
      <c r="E9" s="75"/>
      <c r="F9" s="73"/>
      <c r="G9" s="76"/>
      <c r="H9" s="73"/>
      <c r="I9" s="73"/>
      <c r="J9" s="9"/>
      <c r="K9" s="78">
        <v>10</v>
      </c>
      <c r="L9" s="73">
        <v>2</v>
      </c>
      <c r="M9" s="73">
        <v>39</v>
      </c>
      <c r="N9" s="73">
        <v>2</v>
      </c>
      <c r="O9" s="79"/>
      <c r="P9" s="80"/>
      <c r="Q9" s="80"/>
      <c r="R9" s="9"/>
      <c r="S9" s="73"/>
      <c r="T9" s="73"/>
      <c r="U9" s="73"/>
      <c r="V9" s="71">
        <f>SUM($D$5:$D9)/(COUNTA($D$5:$D9)-COUNTA($E$5:$E9))</f>
        <v>16.25</v>
      </c>
      <c r="W9" s="99">
        <f t="array" ref="W9">IF(SUM(K5:K34)=0,"-",SUM(INT(K5:K34))+INT(ROUND(SUM(K5:K34-INT(K5:K34)),1)/0.6)+MOD(ROUND(SUM(K5:K34-INT(K5:K34)),1),0.6))</f>
        <v>32</v>
      </c>
      <c r="X9" s="100">
        <f>IF($W$9="-","-",SUM(L5:L34))</f>
        <v>3</v>
      </c>
      <c r="Y9" s="100">
        <f>IF($W$9="-","-",SUM(M5:M34))</f>
        <v>169</v>
      </c>
      <c r="Z9" s="97">
        <f>IF($W$9="-","-",SUM(N5:N34))</f>
        <v>6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2/39(10)</v>
      </c>
      <c r="AB9" s="257"/>
      <c r="AC9" s="258">
        <f>IF($Z$9="-","-",IF($Z$9=0,"-",$Y$9/$Z$9))</f>
        <v>28.166666666666668</v>
      </c>
      <c r="AD9" s="259"/>
      <c r="AE9" s="101">
        <f>IF(ISERROR(ROUND((INT(W9)*6+((W9-INT(W9))*10))/Z9,2)),"-",ROUND((INT(W9)*6+((W9-INT(W9))*10))/Z9,2))</f>
        <v>32</v>
      </c>
      <c r="AF9" s="98">
        <f>IF(ISERROR(ROUND(Y9/(INT(W9)*6+((W9-INT(W9))*10))*6,2)),"-",ROUND(Y9/(INT(W9)*6+((W9-INT(W9))*10))*6,2))</f>
        <v>5.28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6"/>
      <c r="B10" s="55"/>
      <c r="C10" s="105"/>
      <c r="D10" s="77"/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16.25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6"/>
      <c r="B11" s="55"/>
      <c r="C11" s="105"/>
      <c r="D11" s="77"/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16.25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6"/>
      <c r="B12" s="55"/>
      <c r="C12" s="105"/>
      <c r="D12" s="77"/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16.25</v>
      </c>
      <c r="W12" s="206" t="s">
        <v>8</v>
      </c>
      <c r="X12" s="206" t="s">
        <v>7</v>
      </c>
      <c r="Y12" s="206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/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16.25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16.25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16.25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16.25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16.25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16.25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16.25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16.25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16.25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16.25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16.25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16.25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16.25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16.25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16.25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16.25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16.25</v>
      </c>
      <c r="W29" s="208" t="s">
        <v>30</v>
      </c>
      <c r="X29" s="209"/>
      <c r="Y29" s="227">
        <v>20</v>
      </c>
      <c r="Z29" s="230"/>
      <c r="AA29" s="231">
        <f>IF(ISERROR(SUMIF(D5:D34,"&gt;="&amp;Y29)/SUMPRODUCT(--(D5:D34&gt;=Y29),--(E5:E34&lt;&gt;"*"))),"-",SUMIF(D5:D34,"&gt;="&amp;Y29)/SUMPRODUCT(--(D5:D34&gt;=Y29),--(E5:E34&lt;&gt;"*")))</f>
        <v>26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16.25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16.25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16.25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16.25</v>
      </c>
      <c r="W33" s="225" t="s">
        <v>66</v>
      </c>
      <c r="X33" s="226"/>
      <c r="Y33" s="226"/>
      <c r="Z33" s="227"/>
      <c r="AA33" s="88">
        <f>SUMPRODUCT((D5:D34=0)*(D5:D34&lt;&gt;"")*(E5:E34&lt;&gt;"*"))</f>
        <v>0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16.25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17" priority="1" operator="greaterThan">
      <formula>0</formula>
    </cfRule>
  </conditionalFormatting>
  <dataValidations count="1">
    <dataValidation type="list" allowBlank="1" showInputMessage="1" showErrorMessage="1" sqref="G5:G34" xr:uid="{51ABC9BF-2B89-DB44-BBD2-1DB263D844E9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288D4-A574-254F-B588-D619281F6CC0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103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24" t="s">
        <v>21</v>
      </c>
      <c r="E4" s="124" t="s">
        <v>60</v>
      </c>
      <c r="F4" s="124" t="s">
        <v>59</v>
      </c>
      <c r="G4" s="124" t="s">
        <v>74</v>
      </c>
      <c r="H4" s="124">
        <v>4</v>
      </c>
      <c r="I4" s="124">
        <v>6</v>
      </c>
      <c r="J4" s="13"/>
      <c r="K4" s="69" t="s">
        <v>16</v>
      </c>
      <c r="L4" s="124" t="s">
        <v>15</v>
      </c>
      <c r="M4" s="124" t="s">
        <v>14</v>
      </c>
      <c r="N4" s="124" t="s">
        <v>13</v>
      </c>
      <c r="O4" s="70"/>
      <c r="P4" s="60" t="s">
        <v>58</v>
      </c>
      <c r="Q4" s="60" t="s">
        <v>57</v>
      </c>
      <c r="R4" s="13"/>
      <c r="S4" s="124" t="s">
        <v>8</v>
      </c>
      <c r="T4" s="124" t="s">
        <v>7</v>
      </c>
      <c r="U4" s="124" t="s">
        <v>6</v>
      </c>
      <c r="W4" s="123" t="s">
        <v>15</v>
      </c>
      <c r="X4" s="123" t="s">
        <v>23</v>
      </c>
      <c r="Y4" s="123" t="s">
        <v>22</v>
      </c>
      <c r="Z4" s="123" t="s">
        <v>21</v>
      </c>
      <c r="AA4" s="242" t="s">
        <v>20</v>
      </c>
      <c r="AB4" s="242"/>
      <c r="AC4" s="242" t="s">
        <v>11</v>
      </c>
      <c r="AD4" s="242"/>
      <c r="AE4" s="123" t="s">
        <v>10</v>
      </c>
      <c r="AF4" s="123">
        <v>4</v>
      </c>
      <c r="AG4" s="123">
        <v>6</v>
      </c>
      <c r="AH4" s="123" t="s">
        <v>19</v>
      </c>
      <c r="AI4" s="123" t="s">
        <v>18</v>
      </c>
      <c r="AK4" s="123" t="s">
        <v>56</v>
      </c>
      <c r="AL4" s="123" t="s">
        <v>23</v>
      </c>
      <c r="AM4" s="92" t="s">
        <v>11</v>
      </c>
    </row>
    <row r="5" spans="1:39" ht="17" customHeight="1">
      <c r="A5" s="130" t="s">
        <v>125</v>
      </c>
      <c r="B5" s="55"/>
      <c r="C5" s="105"/>
      <c r="D5" s="74"/>
      <c r="E5" s="75"/>
      <c r="F5" s="73"/>
      <c r="G5" s="76"/>
      <c r="H5" s="73"/>
      <c r="I5" s="73"/>
      <c r="J5" s="9"/>
      <c r="K5" s="78">
        <v>4</v>
      </c>
      <c r="L5" s="73">
        <v>1</v>
      </c>
      <c r="M5" s="73">
        <v>28</v>
      </c>
      <c r="N5" s="73">
        <v>1</v>
      </c>
      <c r="O5" s="79"/>
      <c r="P5" s="80"/>
      <c r="Q5" s="80"/>
      <c r="R5" s="9"/>
      <c r="S5" s="73"/>
      <c r="T5" s="73"/>
      <c r="U5" s="73"/>
      <c r="V5" s="71" t="e">
        <f>SUM($D$5:$D5)/(COUNTA($D$5:$D5)-COUNTA($E$5:$E5))</f>
        <v>#DIV/0!</v>
      </c>
      <c r="W5" s="90">
        <f>COUNTA(A5:A34)</f>
        <v>1</v>
      </c>
      <c r="X5" s="90">
        <f>COUNTA(D5:D34)</f>
        <v>0</v>
      </c>
      <c r="Y5" s="90">
        <f>COUNTA(E5:E34)</f>
        <v>0</v>
      </c>
      <c r="Z5" s="97" t="str">
        <f>IF(X5=0,"-",SUM(D5:D34))</f>
        <v>-</v>
      </c>
      <c r="AA5" s="260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260"/>
      <c r="AC5" s="258" t="str">
        <f>IF($X5-$Y5,$Z5/($X5-$Y5),"-")</f>
        <v>-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8"/>
      <c r="B6" s="55"/>
      <c r="C6" s="105"/>
      <c r="D6" s="74"/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 t="e">
        <f>SUM($D$5:$D6)/(COUNTA($D$5:$D6)-COUNTA($E$5:$E6))</f>
        <v>#DIV/0!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6"/>
      <c r="B7" s="55"/>
      <c r="C7" s="105"/>
      <c r="D7" s="74"/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 t="e">
        <f>SUM($D$5:$D7)/(COUNTA($D$5:$D7)-COUNTA($E$5:$E7))</f>
        <v>#DIV/0!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7"/>
      <c r="B8" s="55"/>
      <c r="C8" s="105"/>
      <c r="D8" s="74"/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 t="e">
        <f>SUM($D$5:$D8)/(COUNTA($D$5:$D8)-COUNTA($E$5:$E8))</f>
        <v>#DIV/0!</v>
      </c>
      <c r="W8" s="123" t="s">
        <v>16</v>
      </c>
      <c r="X8" s="123" t="s">
        <v>15</v>
      </c>
      <c r="Y8" s="123" t="s">
        <v>14</v>
      </c>
      <c r="Z8" s="123" t="s">
        <v>13</v>
      </c>
      <c r="AA8" s="242" t="s">
        <v>12</v>
      </c>
      <c r="AB8" s="242"/>
      <c r="AC8" s="242" t="s">
        <v>11</v>
      </c>
      <c r="AD8" s="242"/>
      <c r="AE8" s="123" t="s">
        <v>10</v>
      </c>
      <c r="AF8" s="123" t="s">
        <v>72</v>
      </c>
      <c r="AG8" s="123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7"/>
      <c r="B9" s="59"/>
      <c r="C9" s="106"/>
      <c r="D9" s="77"/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 t="e">
        <f>SUM($D$5:$D9)/(COUNTA($D$5:$D9)-COUNTA($E$5:$E9))</f>
        <v>#DIV/0!</v>
      </c>
      <c r="W9" s="99">
        <f t="array" ref="W9">IF(SUM(K5:K34)=0,"-",SUM(INT(K5:K34))+INT(ROUND(SUM(K5:K34-INT(K5:K34)),1)/0.6)+MOD(ROUND(SUM(K5:K34-INT(K5:K34)),1),0.6))</f>
        <v>4</v>
      </c>
      <c r="X9" s="100">
        <f>IF($W$9="-","-",SUM(L5:L34))</f>
        <v>1</v>
      </c>
      <c r="Y9" s="100">
        <f>IF($W$9="-","-",SUM(M5:M34))</f>
        <v>28</v>
      </c>
      <c r="Z9" s="97">
        <f>IF($W$9="-","-",SUM(N5:N34))</f>
        <v>1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1/28(4)</v>
      </c>
      <c r="AB9" s="257"/>
      <c r="AC9" s="258">
        <f>IF($Z$9="-","-",IF($Z$9=0,"-",$Y$9/$Z$9))</f>
        <v>28</v>
      </c>
      <c r="AD9" s="259"/>
      <c r="AE9" s="101">
        <f>IF(ISERROR(ROUND((INT(W9)*6+((W9-INT(W9))*10))/Z9,2)),"-",ROUND((INT(W9)*6+((W9-INT(W9))*10))/Z9,2))</f>
        <v>24</v>
      </c>
      <c r="AF9" s="98">
        <f>IF(ISERROR(ROUND(Y9/(INT(W9)*6+((W9-INT(W9))*10))*6,2)),"-",ROUND(Y9/(INT(W9)*6+((W9-INT(W9))*10))*6,2))</f>
        <v>7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6"/>
      <c r="B10" s="55"/>
      <c r="C10" s="105"/>
      <c r="D10" s="77"/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 t="e">
        <f>SUM($D$5:$D10)/(COUNTA($D$5:$D10)-COUNTA($E$5:$E10))</f>
        <v>#DIV/0!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6"/>
      <c r="B11" s="55"/>
      <c r="C11" s="105"/>
      <c r="D11" s="77"/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 t="e">
        <f>SUM($D$5:$D11)/(COUNTA($D$5:$D11)-COUNTA($E$5:$E11))</f>
        <v>#DIV/0!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6"/>
      <c r="B12" s="55"/>
      <c r="C12" s="105"/>
      <c r="D12" s="77"/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 t="e">
        <f>SUM($D$5:$D12)/(COUNTA($D$5:$D12)-COUNTA($E$5:$E12))</f>
        <v>#DIV/0!</v>
      </c>
      <c r="W12" s="123" t="s">
        <v>8</v>
      </c>
      <c r="X12" s="123" t="s">
        <v>7</v>
      </c>
      <c r="Y12" s="123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/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 t="e">
        <f>SUM($D$5:$D13)/(COUNTA($D$5:$D13)-COUNTA($E$5:$E13))</f>
        <v>#DIV/0!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 t="e">
        <f>SUM($D$5:$D14)/(COUNTA($D$5:$D14)-COUNTA($E$5:$E14))</f>
        <v>#DIV/0!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 t="e">
        <f>SUM($D$5:$D15)/(COUNTA($D$5:$D15)-COUNTA($E$5:$E15))</f>
        <v>#DIV/0!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 t="e">
        <f>SUM($D$5:$D16)/(COUNTA($D$5:$D16)-COUNTA($E$5:$E16))</f>
        <v>#DIV/0!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 t="e">
        <f>SUM($D$5:$D17)/(COUNTA($D$5:$D17)-COUNTA($E$5:$E17))</f>
        <v>#DIV/0!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 t="e">
        <f>SUM($D$5:$D18)/(COUNTA($D$5:$D18)-COUNTA($E$5:$E18))</f>
        <v>#DIV/0!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 t="e">
        <f>SUM($D$5:$D19)/(COUNTA($D$5:$D19)-COUNTA($E$5:$E19))</f>
        <v>#DIV/0!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 t="e">
        <f>SUM($D$5:$D20)/(COUNTA($D$5:$D20)-COUNTA($E$5:$E20))</f>
        <v>#DIV/0!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 t="e">
        <f>SUM($D$5:$D21)/(COUNTA($D$5:$D21)-COUNTA($E$5:$E21))</f>
        <v>#DIV/0!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 t="e">
        <f>SUM($D$5:$D22)/(COUNTA($D$5:$D22)-COUNTA($E$5:$E22))</f>
        <v>#DIV/0!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 t="e">
        <f>SUM($D$5:$D23)/(COUNTA($D$5:$D23)-COUNTA($E$5:$E23))</f>
        <v>#DIV/0!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 t="e">
        <f>SUM($D$5:$D24)/(COUNTA($D$5:$D24)-COUNTA($E$5:$E24))</f>
        <v>#DIV/0!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 t="e">
        <f>SUM($D$5:$D25)/(COUNTA($D$5:$D25)-COUNTA($E$5:$E25))</f>
        <v>#DIV/0!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 t="e">
        <f>SUM($D$5:$D26)/(COUNTA($D$5:$D26)-COUNTA($E$5:$E26))</f>
        <v>#DIV/0!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 t="e">
        <f>SUM($D$5:$D27)/(COUNTA($D$5:$D27)-COUNTA($E$5:$E27))</f>
        <v>#DIV/0!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 t="e">
        <f>SUM($D$5:$D28)/(COUNTA($D$5:$D28)-COUNTA($E$5:$E28))</f>
        <v>#DIV/0!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 t="e">
        <f>SUM($D$5:$D29)/(COUNTA($D$5:$D29)-COUNTA($E$5:$E29))</f>
        <v>#DIV/0!</v>
      </c>
      <c r="W29" s="121" t="s">
        <v>30</v>
      </c>
      <c r="X29" s="122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 t="e">
        <f>SUM($D$5:$D30)/(COUNTA($D$5:$D30)-COUNTA($E$5:$E30))</f>
        <v>#DIV/0!</v>
      </c>
      <c r="W30" s="225" t="s">
        <v>29</v>
      </c>
      <c r="X30" s="226"/>
      <c r="Y30" s="226"/>
      <c r="Z30" s="227"/>
      <c r="AA30" s="228" t="str">
        <f>IF($Z$5="-","-",IF($Z$5=0,"-",($AF$5*4+$AG$5*6)/$Z$5))</f>
        <v>-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 t="e">
        <f>SUM($D$5:$D31)/(COUNTA($D$5:$D31)-COUNTA($E$5:$E31))</f>
        <v>#DIV/0!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 t="e">
        <f>SUM($D$5:$D32)/(COUNTA($D$5:$D32)-COUNTA($E$5:$E32))</f>
        <v>#DIV/0!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 t="e">
        <f>SUM($D$5:$D33)/(COUNTA($D$5:$D33)-COUNTA($E$5:$E33))</f>
        <v>#DIV/0!</v>
      </c>
      <c r="W33" s="225" t="s">
        <v>66</v>
      </c>
      <c r="X33" s="226"/>
      <c r="Y33" s="226"/>
      <c r="Z33" s="227"/>
      <c r="AA33" s="88">
        <f>SUMPRODUCT((D5:D34=0)*(D5:D34&lt;&gt;"")*(E5:E34&lt;&gt;"*"))</f>
        <v>0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 t="e">
        <f>SUM($D$5:$D34)/(COUNTA($D$5:$D34)-COUNTA($E$5:$E34))</f>
        <v>#DIV/0!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16" priority="1" operator="greaterThan">
      <formula>0</formula>
    </cfRule>
  </conditionalFormatting>
  <dataValidations count="1">
    <dataValidation type="list" allowBlank="1" showInputMessage="1" showErrorMessage="1" sqref="G5:G34" xr:uid="{8D6C82FD-B1C4-4C42-A585-844E6260F2B4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8D70D-533D-E447-A63D-505C27DC0E59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151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68" t="s">
        <v>21</v>
      </c>
      <c r="E4" s="168" t="s">
        <v>60</v>
      </c>
      <c r="F4" s="168" t="s">
        <v>59</v>
      </c>
      <c r="G4" s="168" t="s">
        <v>74</v>
      </c>
      <c r="H4" s="168">
        <v>4</v>
      </c>
      <c r="I4" s="168">
        <v>6</v>
      </c>
      <c r="J4" s="13"/>
      <c r="K4" s="69" t="s">
        <v>16</v>
      </c>
      <c r="L4" s="168" t="s">
        <v>15</v>
      </c>
      <c r="M4" s="168" t="s">
        <v>14</v>
      </c>
      <c r="N4" s="168" t="s">
        <v>13</v>
      </c>
      <c r="O4" s="70"/>
      <c r="P4" s="60" t="s">
        <v>58</v>
      </c>
      <c r="Q4" s="60" t="s">
        <v>57</v>
      </c>
      <c r="R4" s="13"/>
      <c r="S4" s="168" t="s">
        <v>8</v>
      </c>
      <c r="T4" s="168" t="s">
        <v>7</v>
      </c>
      <c r="U4" s="168" t="s">
        <v>6</v>
      </c>
      <c r="W4" s="167" t="s">
        <v>15</v>
      </c>
      <c r="X4" s="167" t="s">
        <v>23</v>
      </c>
      <c r="Y4" s="167" t="s">
        <v>22</v>
      </c>
      <c r="Z4" s="167" t="s">
        <v>21</v>
      </c>
      <c r="AA4" s="242" t="s">
        <v>20</v>
      </c>
      <c r="AB4" s="242"/>
      <c r="AC4" s="242" t="s">
        <v>11</v>
      </c>
      <c r="AD4" s="242"/>
      <c r="AE4" s="167" t="s">
        <v>10</v>
      </c>
      <c r="AF4" s="167">
        <v>4</v>
      </c>
      <c r="AG4" s="167">
        <v>6</v>
      </c>
      <c r="AH4" s="167" t="s">
        <v>19</v>
      </c>
      <c r="AI4" s="167" t="s">
        <v>18</v>
      </c>
      <c r="AK4" s="167" t="s">
        <v>56</v>
      </c>
      <c r="AL4" s="167" t="s">
        <v>23</v>
      </c>
      <c r="AM4" s="92" t="s">
        <v>11</v>
      </c>
    </row>
    <row r="5" spans="1:39" ht="17" customHeight="1">
      <c r="A5" s="68" t="s">
        <v>150</v>
      </c>
      <c r="B5" s="55"/>
      <c r="C5" s="105"/>
      <c r="D5" s="74">
        <v>0</v>
      </c>
      <c r="E5" s="75"/>
      <c r="F5" s="73"/>
      <c r="G5" s="76"/>
      <c r="H5" s="73"/>
      <c r="I5" s="73"/>
      <c r="J5" s="9"/>
      <c r="K5" s="78">
        <v>5</v>
      </c>
      <c r="L5" s="73">
        <v>0</v>
      </c>
      <c r="M5" s="73">
        <v>32</v>
      </c>
      <c r="N5" s="73">
        <v>1</v>
      </c>
      <c r="O5" s="79"/>
      <c r="P5" s="80"/>
      <c r="Q5" s="80"/>
      <c r="R5" s="9"/>
      <c r="S5" s="73"/>
      <c r="T5" s="73"/>
      <c r="U5" s="73"/>
      <c r="V5" s="71">
        <f>SUM($D$5:$D5)/(COUNTA($D$5:$D5)-COUNTA($E$5:$E5))</f>
        <v>0</v>
      </c>
      <c r="W5" s="90">
        <f>COUNTA(A5:A34)</f>
        <v>12</v>
      </c>
      <c r="X5" s="90">
        <f>COUNTA(D5:D34)</f>
        <v>10</v>
      </c>
      <c r="Y5" s="90">
        <f>COUNTA(E5:E34)</f>
        <v>2</v>
      </c>
      <c r="Z5" s="97">
        <f>IF(X5=0,"-",SUM(D5:D34))</f>
        <v>76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22*(0)</v>
      </c>
      <c r="AB5" s="260"/>
      <c r="AC5" s="258">
        <f>IF($X5-$Y5,$Z5/($X5-$Y5),"-")</f>
        <v>9.5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8" t="s">
        <v>156</v>
      </c>
      <c r="B6" s="55"/>
      <c r="C6" s="105"/>
      <c r="D6" s="74">
        <v>0</v>
      </c>
      <c r="E6" s="75"/>
      <c r="F6" s="73"/>
      <c r="G6" s="76"/>
      <c r="H6" s="73"/>
      <c r="I6" s="73"/>
      <c r="J6" s="9"/>
      <c r="K6" s="78">
        <v>9.4</v>
      </c>
      <c r="L6" s="73">
        <v>2</v>
      </c>
      <c r="M6" s="73">
        <v>19</v>
      </c>
      <c r="N6" s="73">
        <v>3</v>
      </c>
      <c r="O6" s="79"/>
      <c r="P6" s="80"/>
      <c r="Q6" s="80"/>
      <c r="R6" s="9"/>
      <c r="S6" s="73"/>
      <c r="T6" s="73"/>
      <c r="U6" s="73"/>
      <c r="V6" s="72">
        <f>SUM($D$5:$D6)/(COUNTA($D$5:$D6)-COUNTA($E$5:$E6))</f>
        <v>0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8" t="s">
        <v>166</v>
      </c>
      <c r="B7" s="55"/>
      <c r="C7" s="105"/>
      <c r="D7" s="74">
        <v>0</v>
      </c>
      <c r="E7" s="75"/>
      <c r="F7" s="73"/>
      <c r="G7" s="73"/>
      <c r="H7" s="73"/>
      <c r="I7" s="73"/>
      <c r="J7" s="9"/>
      <c r="K7" s="78">
        <v>10</v>
      </c>
      <c r="L7" s="73">
        <v>2</v>
      </c>
      <c r="M7" s="73">
        <v>33</v>
      </c>
      <c r="N7" s="73">
        <v>3</v>
      </c>
      <c r="O7" s="79"/>
      <c r="P7" s="80"/>
      <c r="Q7" s="80"/>
      <c r="R7" s="9"/>
      <c r="S7" s="73"/>
      <c r="T7" s="73"/>
      <c r="U7" s="73"/>
      <c r="V7" s="72">
        <f>SUM($D$5:$D7)/(COUNTA($D$5:$D7)-COUNTA($E$5:$E7))</f>
        <v>0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8" t="s">
        <v>167</v>
      </c>
      <c r="B8" s="55"/>
      <c r="C8" s="105"/>
      <c r="D8" s="74">
        <v>22</v>
      </c>
      <c r="E8" s="75" t="s">
        <v>60</v>
      </c>
      <c r="F8" s="73"/>
      <c r="G8" s="76"/>
      <c r="H8" s="73"/>
      <c r="I8" s="73"/>
      <c r="J8" s="9"/>
      <c r="K8" s="78">
        <v>5</v>
      </c>
      <c r="L8" s="73">
        <v>0</v>
      </c>
      <c r="M8" s="73">
        <v>33</v>
      </c>
      <c r="N8" s="78">
        <v>0</v>
      </c>
      <c r="O8" s="81"/>
      <c r="P8" s="82"/>
      <c r="Q8" s="82"/>
      <c r="R8" s="9"/>
      <c r="S8" s="73"/>
      <c r="T8" s="73"/>
      <c r="U8" s="73"/>
      <c r="V8" s="72">
        <f>SUM($D$5:$D8)/(COUNTA($D$5:$D8)-COUNTA($E$5:$E8))</f>
        <v>7.333333333333333</v>
      </c>
      <c r="W8" s="167" t="s">
        <v>16</v>
      </c>
      <c r="X8" s="167" t="s">
        <v>15</v>
      </c>
      <c r="Y8" s="167" t="s">
        <v>14</v>
      </c>
      <c r="Z8" s="167" t="s">
        <v>13</v>
      </c>
      <c r="AA8" s="242" t="s">
        <v>12</v>
      </c>
      <c r="AB8" s="242"/>
      <c r="AC8" s="242" t="s">
        <v>11</v>
      </c>
      <c r="AD8" s="242"/>
      <c r="AE8" s="167" t="s">
        <v>10</v>
      </c>
      <c r="AF8" s="167" t="s">
        <v>72</v>
      </c>
      <c r="AG8" s="167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8" t="s">
        <v>172</v>
      </c>
      <c r="B9" s="59"/>
      <c r="C9" s="106"/>
      <c r="D9" s="77">
        <v>0</v>
      </c>
      <c r="E9" s="75"/>
      <c r="F9" s="73"/>
      <c r="G9" s="76"/>
      <c r="H9" s="73"/>
      <c r="I9" s="73"/>
      <c r="J9" s="9"/>
      <c r="K9" s="78">
        <v>7.4</v>
      </c>
      <c r="L9" s="73">
        <v>1</v>
      </c>
      <c r="M9" s="73">
        <v>36</v>
      </c>
      <c r="N9" s="73">
        <v>3</v>
      </c>
      <c r="O9" s="79"/>
      <c r="P9" s="80"/>
      <c r="Q9" s="80"/>
      <c r="R9" s="9"/>
      <c r="S9" s="73"/>
      <c r="T9" s="73"/>
      <c r="U9" s="73"/>
      <c r="V9" s="71">
        <f>SUM($D$5:$D9)/(COUNTA($D$5:$D9)-COUNTA($E$5:$E9))</f>
        <v>5.5</v>
      </c>
      <c r="W9" s="99">
        <f t="array" ref="W9">IF(SUM(K5:K34)=0,"-",SUM(INT(K5:K34))+INT(ROUND(SUM(K5:K34-INT(K5:K34)),1)/0.6)+MOD(ROUND(SUM(K5:K34-INT(K5:K34)),1),0.6))</f>
        <v>87.2</v>
      </c>
      <c r="X9" s="100">
        <f>IF($W$9="-","-",SUM(L5:L34))</f>
        <v>9</v>
      </c>
      <c r="Y9" s="100">
        <f>IF($W$9="-","-",SUM(M5:M34))</f>
        <v>437</v>
      </c>
      <c r="Z9" s="97">
        <f>IF($W$9="-","-",SUM(N5:N34))</f>
        <v>13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3/19(9.4)</v>
      </c>
      <c r="AB9" s="257"/>
      <c r="AC9" s="258">
        <f>IF($Z$9="-","-",IF($Z$9=0,"-",$Y$9/$Z$9))</f>
        <v>33.615384615384613</v>
      </c>
      <c r="AD9" s="259"/>
      <c r="AE9" s="101">
        <f>IF(ISERROR(ROUND((INT(W9)*6+((W9-INT(W9))*10))/Z9,2)),"-",ROUND((INT(W9)*6+((W9-INT(W9))*10))/Z9,2))</f>
        <v>40.31</v>
      </c>
      <c r="AF9" s="98">
        <f>IF(ISERROR(ROUND(Y9/(INT(W9)*6+((W9-INT(W9))*10))*6,2)),"-",ROUND(Y9/(INT(W9)*6+((W9-INT(W9))*10))*6,2))</f>
        <v>5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8" t="s">
        <v>179</v>
      </c>
      <c r="B10" s="55"/>
      <c r="C10" s="105"/>
      <c r="D10" s="77"/>
      <c r="E10" s="75"/>
      <c r="F10" s="73"/>
      <c r="G10" s="76"/>
      <c r="H10" s="73"/>
      <c r="I10" s="73"/>
      <c r="J10" s="9"/>
      <c r="K10" s="78">
        <v>10</v>
      </c>
      <c r="L10" s="73">
        <v>2</v>
      </c>
      <c r="M10" s="73">
        <v>46</v>
      </c>
      <c r="N10" s="73">
        <v>0</v>
      </c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5.5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8" t="s">
        <v>183</v>
      </c>
      <c r="B11" s="55"/>
      <c r="C11" s="105"/>
      <c r="D11" s="77"/>
      <c r="E11" s="75"/>
      <c r="F11" s="73"/>
      <c r="G11" s="73"/>
      <c r="H11" s="73"/>
      <c r="I11" s="73"/>
      <c r="J11" s="9"/>
      <c r="K11" s="78">
        <v>9</v>
      </c>
      <c r="L11" s="73">
        <v>0</v>
      </c>
      <c r="M11" s="73">
        <v>54</v>
      </c>
      <c r="N11" s="73">
        <v>0</v>
      </c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5.5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8" t="s">
        <v>185</v>
      </c>
      <c r="B12" s="55"/>
      <c r="C12" s="105"/>
      <c r="D12" s="77">
        <v>10</v>
      </c>
      <c r="E12" s="75"/>
      <c r="F12" s="73"/>
      <c r="G12" s="76"/>
      <c r="H12" s="73"/>
      <c r="I12" s="73"/>
      <c r="J12" s="9"/>
      <c r="K12" s="78">
        <v>7</v>
      </c>
      <c r="L12" s="73">
        <v>0</v>
      </c>
      <c r="M12" s="73">
        <v>36</v>
      </c>
      <c r="N12" s="73">
        <v>1</v>
      </c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6.4</v>
      </c>
      <c r="W12" s="167" t="s">
        <v>8</v>
      </c>
      <c r="X12" s="167" t="s">
        <v>7</v>
      </c>
      <c r="Y12" s="167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8" t="s">
        <v>193</v>
      </c>
      <c r="B13" s="55"/>
      <c r="C13" s="105"/>
      <c r="D13" s="77">
        <v>7</v>
      </c>
      <c r="E13" s="75"/>
      <c r="F13" s="73"/>
      <c r="G13" s="76"/>
      <c r="H13" s="73"/>
      <c r="I13" s="73"/>
      <c r="J13" s="9"/>
      <c r="K13" s="78">
        <v>3</v>
      </c>
      <c r="L13" s="73">
        <v>0</v>
      </c>
      <c r="M13" s="73">
        <v>17</v>
      </c>
      <c r="N13" s="73">
        <v>1</v>
      </c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6.5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8" t="s">
        <v>194</v>
      </c>
      <c r="B14" s="59"/>
      <c r="C14" s="106"/>
      <c r="D14" s="74">
        <v>11</v>
      </c>
      <c r="E14" s="75"/>
      <c r="F14" s="73"/>
      <c r="G14" s="73"/>
      <c r="H14" s="73"/>
      <c r="I14" s="73"/>
      <c r="J14" s="9"/>
      <c r="K14" s="78">
        <v>10</v>
      </c>
      <c r="L14" s="73">
        <v>0</v>
      </c>
      <c r="M14" s="73">
        <v>73</v>
      </c>
      <c r="N14" s="73">
        <v>0</v>
      </c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7.1428571428571432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8" t="s">
        <v>199</v>
      </c>
      <c r="B15" s="59"/>
      <c r="C15" s="106"/>
      <c r="D15" s="77">
        <v>15</v>
      </c>
      <c r="E15" s="75" t="s">
        <v>60</v>
      </c>
      <c r="F15" s="73"/>
      <c r="G15" s="76"/>
      <c r="H15" s="73"/>
      <c r="I15" s="73"/>
      <c r="J15" s="9"/>
      <c r="K15" s="78">
        <v>2</v>
      </c>
      <c r="L15" s="73">
        <v>0</v>
      </c>
      <c r="M15" s="73">
        <v>14</v>
      </c>
      <c r="N15" s="73">
        <v>0</v>
      </c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9.2857142857142865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8" t="s">
        <v>200</v>
      </c>
      <c r="B16" s="59"/>
      <c r="C16" s="106"/>
      <c r="D16" s="77">
        <v>11</v>
      </c>
      <c r="E16" s="75"/>
      <c r="F16" s="73"/>
      <c r="G16" s="76"/>
      <c r="H16" s="73"/>
      <c r="I16" s="73"/>
      <c r="J16" s="9"/>
      <c r="K16" s="78">
        <v>9</v>
      </c>
      <c r="L16" s="73">
        <v>2</v>
      </c>
      <c r="M16" s="73">
        <v>44</v>
      </c>
      <c r="N16" s="73">
        <v>1</v>
      </c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9.5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9.5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9.5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9.5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9.5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9.5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9.5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9.5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9.5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9.5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9.5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9.5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9.5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9.5</v>
      </c>
      <c r="W29" s="165" t="s">
        <v>30</v>
      </c>
      <c r="X29" s="166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9.5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9.5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9.5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9.5</v>
      </c>
      <c r="W33" s="225" t="s">
        <v>66</v>
      </c>
      <c r="X33" s="226"/>
      <c r="Y33" s="226"/>
      <c r="Z33" s="227"/>
      <c r="AA33" s="88">
        <f>SUMPRODUCT((D5:D34=0)*(D5:D34&lt;&gt;"")*(E5:E34&lt;&gt;"*"))</f>
        <v>4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9.5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15" priority="1" operator="greaterThan">
      <formula>0</formula>
    </cfRule>
  </conditionalFormatting>
  <dataValidations count="1">
    <dataValidation type="list" allowBlank="1" showInputMessage="1" showErrorMessage="1" sqref="G5:G34" xr:uid="{44D0CF5B-1736-114F-B529-28F304A6B518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A8B3F-B44D-6447-AF44-58F7D510D434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86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12" t="s">
        <v>21</v>
      </c>
      <c r="E4" s="112" t="s">
        <v>60</v>
      </c>
      <c r="F4" s="112" t="s">
        <v>59</v>
      </c>
      <c r="G4" s="112" t="s">
        <v>74</v>
      </c>
      <c r="H4" s="112">
        <v>4</v>
      </c>
      <c r="I4" s="112">
        <v>6</v>
      </c>
      <c r="J4" s="13"/>
      <c r="K4" s="69" t="s">
        <v>16</v>
      </c>
      <c r="L4" s="112" t="s">
        <v>15</v>
      </c>
      <c r="M4" s="112" t="s">
        <v>14</v>
      </c>
      <c r="N4" s="112" t="s">
        <v>13</v>
      </c>
      <c r="O4" s="70"/>
      <c r="P4" s="60" t="s">
        <v>58</v>
      </c>
      <c r="Q4" s="60" t="s">
        <v>57</v>
      </c>
      <c r="R4" s="13"/>
      <c r="S4" s="112" t="s">
        <v>8</v>
      </c>
      <c r="T4" s="112" t="s">
        <v>7</v>
      </c>
      <c r="U4" s="112" t="s">
        <v>6</v>
      </c>
      <c r="W4" s="111" t="s">
        <v>15</v>
      </c>
      <c r="X4" s="111" t="s">
        <v>23</v>
      </c>
      <c r="Y4" s="111" t="s">
        <v>22</v>
      </c>
      <c r="Z4" s="111" t="s">
        <v>21</v>
      </c>
      <c r="AA4" s="242" t="s">
        <v>20</v>
      </c>
      <c r="AB4" s="242"/>
      <c r="AC4" s="242" t="s">
        <v>11</v>
      </c>
      <c r="AD4" s="242"/>
      <c r="AE4" s="111" t="s">
        <v>10</v>
      </c>
      <c r="AF4" s="111">
        <v>4</v>
      </c>
      <c r="AG4" s="111">
        <v>6</v>
      </c>
      <c r="AH4" s="111" t="s">
        <v>19</v>
      </c>
      <c r="AI4" s="111" t="s">
        <v>18</v>
      </c>
      <c r="AK4" s="111" t="s">
        <v>56</v>
      </c>
      <c r="AL4" s="111" t="s">
        <v>23</v>
      </c>
      <c r="AM4" s="92" t="s">
        <v>11</v>
      </c>
    </row>
    <row r="5" spans="1:39" ht="17" customHeight="1">
      <c r="A5" s="68" t="s">
        <v>89</v>
      </c>
      <c r="B5" s="55"/>
      <c r="C5" s="105"/>
      <c r="D5" s="74">
        <v>20</v>
      </c>
      <c r="E5" s="75"/>
      <c r="F5" s="73"/>
      <c r="G5" s="76"/>
      <c r="H5" s="73"/>
      <c r="I5" s="73"/>
      <c r="J5" s="9"/>
      <c r="K5" s="78"/>
      <c r="L5" s="73"/>
      <c r="M5" s="73"/>
      <c r="N5" s="73"/>
      <c r="O5" s="79"/>
      <c r="P5" s="80"/>
      <c r="Q5" s="80"/>
      <c r="R5" s="9"/>
      <c r="S5" s="73"/>
      <c r="T5" s="73"/>
      <c r="U5" s="73"/>
      <c r="V5" s="71">
        <f>SUM($D$5:$D5)/(COUNTA($D$5:$D5)-COUNTA($E$5:$E5))</f>
        <v>20</v>
      </c>
      <c r="W5" s="90">
        <f>COUNTA(A5:A34)</f>
        <v>20</v>
      </c>
      <c r="X5" s="90">
        <f>COUNTA(D5:D34)</f>
        <v>17</v>
      </c>
      <c r="Y5" s="90">
        <f>COUNTA(E5:E34)</f>
        <v>1</v>
      </c>
      <c r="Z5" s="97">
        <f>IF(X5=0,"-",SUM(D5:D34))</f>
        <v>115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28(0)</v>
      </c>
      <c r="AB5" s="260"/>
      <c r="AC5" s="258">
        <f>IF($X5-$Y5,$Z5/($X5-$Y5),"-")</f>
        <v>7.1875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8" t="s">
        <v>94</v>
      </c>
      <c r="B6" s="55"/>
      <c r="C6" s="105"/>
      <c r="D6" s="74">
        <v>0</v>
      </c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>
        <f>SUM($D$5:$D6)/(COUNTA($D$5:$D6)-COUNTA($E$5:$E6))</f>
        <v>10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8" t="s">
        <v>95</v>
      </c>
      <c r="B7" s="55"/>
      <c r="C7" s="105"/>
      <c r="D7" s="74">
        <v>1</v>
      </c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>
        <f>SUM($D$5:$D7)/(COUNTA($D$5:$D7)-COUNTA($E$5:$E7))</f>
        <v>7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130" t="s">
        <v>125</v>
      </c>
      <c r="B8" s="55"/>
      <c r="C8" s="105"/>
      <c r="D8" s="74"/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>
        <f>SUM($D$5:$D8)/(COUNTA($D$5:$D8)-COUNTA($E$5:$E8))</f>
        <v>7</v>
      </c>
      <c r="W8" s="111" t="s">
        <v>16</v>
      </c>
      <c r="X8" s="111" t="s">
        <v>15</v>
      </c>
      <c r="Y8" s="111" t="s">
        <v>14</v>
      </c>
      <c r="Z8" s="111" t="s">
        <v>13</v>
      </c>
      <c r="AA8" s="242" t="s">
        <v>12</v>
      </c>
      <c r="AB8" s="242"/>
      <c r="AC8" s="242" t="s">
        <v>11</v>
      </c>
      <c r="AD8" s="242"/>
      <c r="AE8" s="111" t="s">
        <v>10</v>
      </c>
      <c r="AF8" s="111" t="s">
        <v>72</v>
      </c>
      <c r="AG8" s="111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8" t="s">
        <v>135</v>
      </c>
      <c r="B9" s="59"/>
      <c r="C9" s="106"/>
      <c r="D9" s="77">
        <v>12</v>
      </c>
      <c r="E9" s="75"/>
      <c r="F9" s="73"/>
      <c r="G9" s="76"/>
      <c r="H9" s="73"/>
      <c r="I9" s="73"/>
      <c r="J9" s="9"/>
      <c r="K9" s="78">
        <v>1.1000000000000001</v>
      </c>
      <c r="L9" s="73">
        <v>0</v>
      </c>
      <c r="M9" s="73">
        <v>3</v>
      </c>
      <c r="N9" s="73">
        <v>2</v>
      </c>
      <c r="O9" s="79"/>
      <c r="P9" s="80"/>
      <c r="Q9" s="80"/>
      <c r="R9" s="9"/>
      <c r="S9" s="73"/>
      <c r="T9" s="73"/>
      <c r="U9" s="73"/>
      <c r="V9" s="71">
        <f>SUM($D$5:$D9)/(COUNTA($D$5:$D9)-COUNTA($E$5:$E9))</f>
        <v>8.25</v>
      </c>
      <c r="W9" s="99">
        <f t="array" ref="W9">IF(SUM(K5:K34)=0,"-",SUM(INT(K5:K34))+INT(ROUND(SUM(K5:K34-INT(K5:K34)),1)/0.6)+MOD(ROUND(SUM(K5:K34-INT(K5:K34)),1),0.6))</f>
        <v>94.1</v>
      </c>
      <c r="X9" s="100">
        <f>IF($W$9="-","-",SUM(L5:L34))</f>
        <v>6</v>
      </c>
      <c r="Y9" s="100">
        <f>IF($W$9="-","-",SUM(M5:M34))</f>
        <v>452</v>
      </c>
      <c r="Z9" s="97">
        <f>IF($W$9="-","-",SUM(N5:N34))</f>
        <v>22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4/26(5)</v>
      </c>
      <c r="AB9" s="257"/>
      <c r="AC9" s="258">
        <f>IF($Z$9="-","-",IF($Z$9=0,"-",$Y$9/$Z$9))</f>
        <v>20.545454545454547</v>
      </c>
      <c r="AD9" s="259"/>
      <c r="AE9" s="101">
        <f>IF(ISERROR(ROUND((INT(W9)*6+((W9-INT(W9))*10))/Z9,2)),"-",ROUND((INT(W9)*6+((W9-INT(W9))*10))/Z9,2))</f>
        <v>25.68</v>
      </c>
      <c r="AF9" s="98">
        <f>IF(ISERROR(ROUND(Y9/(INT(W9)*6+((W9-INT(W9))*10))*6,2)),"-",ROUND(Y9/(INT(W9)*6+((W9-INT(W9))*10))*6,2))</f>
        <v>4.8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155" t="s">
        <v>136</v>
      </c>
      <c r="B10" s="55"/>
      <c r="C10" s="105"/>
      <c r="D10" s="77"/>
      <c r="E10" s="75"/>
      <c r="F10" s="73"/>
      <c r="G10" s="76"/>
      <c r="H10" s="73"/>
      <c r="I10" s="73"/>
      <c r="J10" s="9"/>
      <c r="K10" s="78">
        <v>5</v>
      </c>
      <c r="L10" s="73">
        <v>2</v>
      </c>
      <c r="M10" s="73">
        <v>6</v>
      </c>
      <c r="N10" s="73">
        <v>0</v>
      </c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8.25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8" t="s">
        <v>150</v>
      </c>
      <c r="B11" s="55"/>
      <c r="C11" s="105"/>
      <c r="D11" s="77">
        <v>3</v>
      </c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7.2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181" t="s">
        <v>160</v>
      </c>
      <c r="B12" s="55"/>
      <c r="C12" s="105"/>
      <c r="D12" s="77">
        <v>10</v>
      </c>
      <c r="E12" s="75"/>
      <c r="F12" s="73"/>
      <c r="G12" s="76"/>
      <c r="H12" s="73"/>
      <c r="I12" s="73"/>
      <c r="J12" s="9"/>
      <c r="K12" s="78">
        <v>6</v>
      </c>
      <c r="L12" s="73">
        <v>0</v>
      </c>
      <c r="M12" s="73">
        <v>28</v>
      </c>
      <c r="N12" s="73">
        <v>1</v>
      </c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7.666666666666667</v>
      </c>
      <c r="W12" s="111" t="s">
        <v>8</v>
      </c>
      <c r="X12" s="111" t="s">
        <v>7</v>
      </c>
      <c r="Y12" s="111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130" t="s">
        <v>162</v>
      </c>
      <c r="B13" s="55"/>
      <c r="C13" s="105"/>
      <c r="D13" s="77">
        <v>1</v>
      </c>
      <c r="E13" s="75"/>
      <c r="F13" s="73"/>
      <c r="G13" s="76"/>
      <c r="H13" s="73"/>
      <c r="I13" s="73"/>
      <c r="J13" s="9"/>
      <c r="K13" s="78">
        <v>4</v>
      </c>
      <c r="L13" s="73">
        <v>0</v>
      </c>
      <c r="M13" s="73">
        <v>26</v>
      </c>
      <c r="N13" s="73">
        <v>0</v>
      </c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6.7142857142857144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181" t="s">
        <v>164</v>
      </c>
      <c r="B14" s="59"/>
      <c r="C14" s="106"/>
      <c r="D14" s="74">
        <v>5</v>
      </c>
      <c r="E14" s="75"/>
      <c r="F14" s="73"/>
      <c r="G14" s="73"/>
      <c r="H14" s="73"/>
      <c r="I14" s="73"/>
      <c r="J14" s="9"/>
      <c r="K14" s="78">
        <v>7</v>
      </c>
      <c r="L14" s="73">
        <v>0</v>
      </c>
      <c r="M14" s="73">
        <v>23</v>
      </c>
      <c r="N14" s="73">
        <v>0</v>
      </c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6.5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8" t="s">
        <v>166</v>
      </c>
      <c r="B15" s="59"/>
      <c r="C15" s="106"/>
      <c r="D15" s="77">
        <v>7</v>
      </c>
      <c r="E15" s="75"/>
      <c r="F15" s="73"/>
      <c r="G15" s="76"/>
      <c r="H15" s="73"/>
      <c r="I15" s="73"/>
      <c r="J15" s="9"/>
      <c r="K15" s="78">
        <v>10</v>
      </c>
      <c r="L15" s="73">
        <v>1</v>
      </c>
      <c r="M15" s="73">
        <v>41</v>
      </c>
      <c r="N15" s="73">
        <v>2</v>
      </c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6.5555555555555554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8" t="s">
        <v>167</v>
      </c>
      <c r="B16" s="59"/>
      <c r="C16" s="106"/>
      <c r="D16" s="77">
        <v>2</v>
      </c>
      <c r="E16" s="75"/>
      <c r="F16" s="73"/>
      <c r="G16" s="76"/>
      <c r="H16" s="73"/>
      <c r="I16" s="73"/>
      <c r="J16" s="9"/>
      <c r="K16" s="78">
        <v>6</v>
      </c>
      <c r="L16" s="73">
        <v>0</v>
      </c>
      <c r="M16" s="73">
        <v>31</v>
      </c>
      <c r="N16" s="73">
        <v>3</v>
      </c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6.1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8" t="s">
        <v>172</v>
      </c>
      <c r="B17" s="59"/>
      <c r="C17" s="106"/>
      <c r="D17" s="77">
        <v>0</v>
      </c>
      <c r="E17" s="75"/>
      <c r="F17" s="73"/>
      <c r="G17" s="76"/>
      <c r="H17" s="73"/>
      <c r="I17" s="73"/>
      <c r="J17" s="9"/>
      <c r="K17" s="78">
        <v>8</v>
      </c>
      <c r="L17" s="73">
        <v>0</v>
      </c>
      <c r="M17" s="73">
        <v>43</v>
      </c>
      <c r="N17" s="73">
        <v>0</v>
      </c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5.5454545454545459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130" t="s">
        <v>174</v>
      </c>
      <c r="B18" s="59"/>
      <c r="C18" s="106"/>
      <c r="D18" s="77">
        <v>28</v>
      </c>
      <c r="E18" s="75"/>
      <c r="F18" s="73"/>
      <c r="G18" s="76"/>
      <c r="H18" s="73"/>
      <c r="I18" s="73"/>
      <c r="J18" s="9"/>
      <c r="K18" s="78">
        <v>5</v>
      </c>
      <c r="L18" s="73">
        <v>2</v>
      </c>
      <c r="M18" s="73">
        <v>26</v>
      </c>
      <c r="N18" s="73">
        <v>4</v>
      </c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7.416666666666667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8" t="s">
        <v>179</v>
      </c>
      <c r="B19" s="59"/>
      <c r="C19" s="106"/>
      <c r="D19" s="77" t="s">
        <v>180</v>
      </c>
      <c r="E19" s="75"/>
      <c r="F19" s="73"/>
      <c r="G19" s="76"/>
      <c r="H19" s="73"/>
      <c r="I19" s="73"/>
      <c r="J19" s="9"/>
      <c r="K19" s="78">
        <v>10</v>
      </c>
      <c r="L19" s="73">
        <v>0</v>
      </c>
      <c r="M19" s="73">
        <v>36</v>
      </c>
      <c r="N19" s="73">
        <v>4</v>
      </c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6.8461538461538458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8" t="s">
        <v>183</v>
      </c>
      <c r="B20" s="55"/>
      <c r="C20" s="105"/>
      <c r="D20" s="74"/>
      <c r="E20" s="75"/>
      <c r="F20" s="73"/>
      <c r="G20" s="76"/>
      <c r="H20" s="73"/>
      <c r="I20" s="73"/>
      <c r="J20" s="9"/>
      <c r="K20" s="78">
        <v>9</v>
      </c>
      <c r="L20" s="73">
        <v>0</v>
      </c>
      <c r="M20" s="73">
        <v>35</v>
      </c>
      <c r="N20" s="73">
        <v>2</v>
      </c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6.8461538461538458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8" t="s">
        <v>185</v>
      </c>
      <c r="B21" s="55"/>
      <c r="C21" s="105"/>
      <c r="D21" s="74">
        <v>2</v>
      </c>
      <c r="E21" s="75"/>
      <c r="F21" s="73"/>
      <c r="G21" s="76"/>
      <c r="H21" s="73"/>
      <c r="I21" s="73"/>
      <c r="J21" s="9"/>
      <c r="K21" s="78">
        <v>6</v>
      </c>
      <c r="L21" s="73">
        <v>1</v>
      </c>
      <c r="M21" s="73">
        <v>31</v>
      </c>
      <c r="N21" s="73">
        <v>2</v>
      </c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6.5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130" t="s">
        <v>192</v>
      </c>
      <c r="B22" s="55"/>
      <c r="C22" s="105"/>
      <c r="D22" s="74">
        <v>0</v>
      </c>
      <c r="E22" s="75"/>
      <c r="F22" s="73"/>
      <c r="G22" s="73"/>
      <c r="H22" s="73"/>
      <c r="I22" s="73"/>
      <c r="J22" s="9"/>
      <c r="K22" s="78">
        <v>4</v>
      </c>
      <c r="L22" s="73">
        <v>0</v>
      </c>
      <c r="M22" s="73">
        <v>22</v>
      </c>
      <c r="N22" s="73">
        <v>2</v>
      </c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6.0666666666666664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8" t="s">
        <v>193</v>
      </c>
      <c r="B23" s="55"/>
      <c r="C23" s="105"/>
      <c r="D23" s="74">
        <v>7</v>
      </c>
      <c r="E23" s="75" t="s">
        <v>60</v>
      </c>
      <c r="F23" s="73"/>
      <c r="G23" s="76"/>
      <c r="H23" s="73"/>
      <c r="I23" s="73"/>
      <c r="J23" s="9"/>
      <c r="K23" s="78">
        <v>3</v>
      </c>
      <c r="L23" s="73">
        <v>0</v>
      </c>
      <c r="M23" s="73">
        <v>25</v>
      </c>
      <c r="N23" s="78">
        <v>0</v>
      </c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6.5333333333333332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8" t="s">
        <v>194</v>
      </c>
      <c r="B24" s="59"/>
      <c r="C24" s="106"/>
      <c r="D24" s="77">
        <v>17</v>
      </c>
      <c r="E24" s="75"/>
      <c r="F24" s="73"/>
      <c r="G24" s="76"/>
      <c r="H24" s="73"/>
      <c r="I24" s="73"/>
      <c r="J24" s="9"/>
      <c r="K24" s="78">
        <v>10</v>
      </c>
      <c r="L24" s="73">
        <v>0</v>
      </c>
      <c r="M24" s="73">
        <v>76</v>
      </c>
      <c r="N24" s="73">
        <v>0</v>
      </c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7.1875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7.1875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7.1875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7.1875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7.1875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7.1875</v>
      </c>
      <c r="W29" s="109" t="s">
        <v>30</v>
      </c>
      <c r="X29" s="110"/>
      <c r="Y29" s="227">
        <v>20</v>
      </c>
      <c r="Z29" s="230"/>
      <c r="AA29" s="231">
        <f>IF(ISERROR(SUMIF(D5:D34,"&gt;="&amp;Y29)/SUMPRODUCT(--(D5:D34&gt;=Y29),--(E5:E34&lt;&gt;"*"))),"-",SUMIF(D5:D34,"&gt;="&amp;Y29)/SUMPRODUCT(--(D5:D34&gt;=Y29),--(E5:E34&lt;&gt;"*")))</f>
        <v>16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7.1875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7.1875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7.1875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7.1875</v>
      </c>
      <c r="W33" s="225" t="s">
        <v>66</v>
      </c>
      <c r="X33" s="226"/>
      <c r="Y33" s="226"/>
      <c r="Z33" s="227"/>
      <c r="AA33" s="88">
        <f>SUMPRODUCT((D5:D34=0)*(D5:D34&lt;&gt;"")*(E5:E34&lt;&gt;"*"))</f>
        <v>3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7.1875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14" priority="1" operator="greaterThan">
      <formula>0</formula>
    </cfRule>
  </conditionalFormatting>
  <dataValidations count="1">
    <dataValidation type="list" allowBlank="1" showInputMessage="1" showErrorMessage="1" sqref="G5:G34" xr:uid="{64143564-338A-1E44-9D5F-3CB46E9D849F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7D627-D204-5048-8368-53756E80CDB5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96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12" t="s">
        <v>21</v>
      </c>
      <c r="E4" s="112" t="s">
        <v>60</v>
      </c>
      <c r="F4" s="112" t="s">
        <v>59</v>
      </c>
      <c r="G4" s="112" t="s">
        <v>74</v>
      </c>
      <c r="H4" s="112">
        <v>4</v>
      </c>
      <c r="I4" s="112">
        <v>6</v>
      </c>
      <c r="J4" s="13"/>
      <c r="K4" s="69" t="s">
        <v>16</v>
      </c>
      <c r="L4" s="112" t="s">
        <v>15</v>
      </c>
      <c r="M4" s="112" t="s">
        <v>14</v>
      </c>
      <c r="N4" s="112" t="s">
        <v>13</v>
      </c>
      <c r="O4" s="70"/>
      <c r="P4" s="60" t="s">
        <v>58</v>
      </c>
      <c r="Q4" s="60" t="s">
        <v>57</v>
      </c>
      <c r="R4" s="13"/>
      <c r="S4" s="112" t="s">
        <v>8</v>
      </c>
      <c r="T4" s="112" t="s">
        <v>7</v>
      </c>
      <c r="U4" s="112" t="s">
        <v>6</v>
      </c>
      <c r="W4" s="111" t="s">
        <v>15</v>
      </c>
      <c r="X4" s="111" t="s">
        <v>23</v>
      </c>
      <c r="Y4" s="111" t="s">
        <v>22</v>
      </c>
      <c r="Z4" s="111" t="s">
        <v>21</v>
      </c>
      <c r="AA4" s="242" t="s">
        <v>20</v>
      </c>
      <c r="AB4" s="242"/>
      <c r="AC4" s="242" t="s">
        <v>11</v>
      </c>
      <c r="AD4" s="242"/>
      <c r="AE4" s="111" t="s">
        <v>10</v>
      </c>
      <c r="AF4" s="111">
        <v>4</v>
      </c>
      <c r="AG4" s="111">
        <v>6</v>
      </c>
      <c r="AH4" s="111" t="s">
        <v>19</v>
      </c>
      <c r="AI4" s="111" t="s">
        <v>18</v>
      </c>
      <c r="AK4" s="111" t="s">
        <v>56</v>
      </c>
      <c r="AL4" s="111" t="s">
        <v>23</v>
      </c>
      <c r="AM4" s="92" t="s">
        <v>11</v>
      </c>
    </row>
    <row r="5" spans="1:39" ht="17" customHeight="1">
      <c r="A5" s="130" t="s">
        <v>118</v>
      </c>
      <c r="B5" s="55"/>
      <c r="C5" s="105"/>
      <c r="D5" s="74"/>
      <c r="E5" s="75"/>
      <c r="F5" s="73"/>
      <c r="G5" s="76"/>
      <c r="H5" s="73"/>
      <c r="I5" s="73"/>
      <c r="J5" s="9"/>
      <c r="K5" s="78">
        <v>4</v>
      </c>
      <c r="L5" s="73">
        <v>0</v>
      </c>
      <c r="M5" s="73">
        <v>26</v>
      </c>
      <c r="N5" s="73">
        <v>2</v>
      </c>
      <c r="O5" s="79"/>
      <c r="P5" s="80"/>
      <c r="Q5" s="80"/>
      <c r="R5" s="9"/>
      <c r="S5" s="73"/>
      <c r="T5" s="73"/>
      <c r="U5" s="73"/>
      <c r="V5" s="71" t="e">
        <f>SUM($D$5:$D5)/(COUNTA($D$5:$D5)-COUNTA($E$5:$E5))</f>
        <v>#DIV/0!</v>
      </c>
      <c r="W5" s="90">
        <f>COUNTA(A5:A34)</f>
        <v>20</v>
      </c>
      <c r="X5" s="90">
        <f>COUNTA(D5:D34)</f>
        <v>8</v>
      </c>
      <c r="Y5" s="90">
        <f>COUNTA(E5:E34)</f>
        <v>2</v>
      </c>
      <c r="Z5" s="97">
        <f>IF(X5=0,"-",SUM(D5:D34))</f>
        <v>68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21*(0)</v>
      </c>
      <c r="AB5" s="260"/>
      <c r="AC5" s="258">
        <f>IF($X5-$Y5,$Z5/($X5-$Y5),"-")</f>
        <v>11.333333333333334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130" t="s">
        <v>129</v>
      </c>
      <c r="B6" s="55"/>
      <c r="C6" s="105"/>
      <c r="D6" s="74"/>
      <c r="E6" s="75"/>
      <c r="F6" s="73"/>
      <c r="G6" s="76"/>
      <c r="H6" s="73"/>
      <c r="I6" s="73"/>
      <c r="J6" s="9"/>
      <c r="K6" s="78">
        <v>4</v>
      </c>
      <c r="L6" s="73">
        <v>0</v>
      </c>
      <c r="M6" s="73">
        <v>18</v>
      </c>
      <c r="N6" s="73">
        <v>1</v>
      </c>
      <c r="O6" s="79"/>
      <c r="P6" s="80"/>
      <c r="Q6" s="80"/>
      <c r="R6" s="9"/>
      <c r="S6" s="73"/>
      <c r="T6" s="73"/>
      <c r="U6" s="73"/>
      <c r="V6" s="72" t="e">
        <f>SUM($D$5:$D6)/(COUNTA($D$5:$D6)-COUNTA($E$5:$E6))</f>
        <v>#DIV/0!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130" t="s">
        <v>147</v>
      </c>
      <c r="B7" s="55"/>
      <c r="C7" s="105"/>
      <c r="D7" s="74">
        <v>13</v>
      </c>
      <c r="E7" s="75"/>
      <c r="F7" s="73"/>
      <c r="G7" s="73"/>
      <c r="H7" s="73"/>
      <c r="I7" s="73"/>
      <c r="J7" s="9"/>
      <c r="K7" s="78">
        <v>5</v>
      </c>
      <c r="L7" s="73">
        <v>1</v>
      </c>
      <c r="M7" s="73">
        <v>26</v>
      </c>
      <c r="N7" s="73">
        <v>2</v>
      </c>
      <c r="O7" s="79"/>
      <c r="P7" s="80"/>
      <c r="Q7" s="80"/>
      <c r="R7" s="9"/>
      <c r="S7" s="73"/>
      <c r="T7" s="73"/>
      <c r="U7" s="73"/>
      <c r="V7" s="72">
        <f>SUM($D$5:$D7)/(COUNTA($D$5:$D7)-COUNTA($E$5:$E7))</f>
        <v>13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130" t="s">
        <v>153</v>
      </c>
      <c r="B8" s="55"/>
      <c r="C8" s="105"/>
      <c r="D8" s="74"/>
      <c r="E8" s="75"/>
      <c r="F8" s="73"/>
      <c r="G8" s="76"/>
      <c r="H8" s="73"/>
      <c r="I8" s="73"/>
      <c r="J8" s="9"/>
      <c r="K8" s="78">
        <v>5</v>
      </c>
      <c r="L8" s="73">
        <v>0</v>
      </c>
      <c r="M8" s="73">
        <v>24</v>
      </c>
      <c r="N8" s="78">
        <v>3</v>
      </c>
      <c r="O8" s="81"/>
      <c r="P8" s="82"/>
      <c r="Q8" s="82"/>
      <c r="R8" s="9"/>
      <c r="S8" s="73"/>
      <c r="T8" s="73"/>
      <c r="U8" s="73"/>
      <c r="V8" s="72">
        <f>SUM($D$5:$D8)/(COUNTA($D$5:$D8)-COUNTA($E$5:$E8))</f>
        <v>13</v>
      </c>
      <c r="W8" s="111" t="s">
        <v>16</v>
      </c>
      <c r="X8" s="111" t="s">
        <v>15</v>
      </c>
      <c r="Y8" s="111" t="s">
        <v>14</v>
      </c>
      <c r="Z8" s="111" t="s">
        <v>13</v>
      </c>
      <c r="AA8" s="242" t="s">
        <v>12</v>
      </c>
      <c r="AB8" s="242"/>
      <c r="AC8" s="242" t="s">
        <v>11</v>
      </c>
      <c r="AD8" s="242"/>
      <c r="AE8" s="111" t="s">
        <v>10</v>
      </c>
      <c r="AF8" s="111" t="s">
        <v>72</v>
      </c>
      <c r="AG8" s="111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181" t="s">
        <v>160</v>
      </c>
      <c r="B9" s="59"/>
      <c r="C9" s="106"/>
      <c r="D9" s="77">
        <v>0</v>
      </c>
      <c r="E9" s="75"/>
      <c r="F9" s="73"/>
      <c r="G9" s="76"/>
      <c r="H9" s="73"/>
      <c r="I9" s="73"/>
      <c r="J9" s="9"/>
      <c r="K9" s="78">
        <v>6</v>
      </c>
      <c r="L9" s="73">
        <v>1</v>
      </c>
      <c r="M9" s="73">
        <v>13</v>
      </c>
      <c r="N9" s="73">
        <v>1</v>
      </c>
      <c r="O9" s="79"/>
      <c r="P9" s="80"/>
      <c r="Q9" s="80"/>
      <c r="R9" s="9"/>
      <c r="S9" s="73"/>
      <c r="T9" s="73"/>
      <c r="U9" s="73"/>
      <c r="V9" s="71">
        <f>SUM($D$5:$D9)/(COUNTA($D$5:$D9)-COUNTA($E$5:$E9))</f>
        <v>6.5</v>
      </c>
      <c r="W9" s="99">
        <f t="array" ref="W9">IF(SUM(K5:K34)=0,"-",SUM(INT(K5:K34))+INT(ROUND(SUM(K5:K34-INT(K5:K34)),1)/0.6)+MOD(ROUND(SUM(K5:K34-INT(K5:K34)),1),0.6))</f>
        <v>89</v>
      </c>
      <c r="X9" s="100">
        <f>IF($W$9="-","-",SUM(L5:L34))</f>
        <v>4</v>
      </c>
      <c r="Y9" s="100">
        <f>IF($W$9="-","-",SUM(M5:M34))</f>
        <v>446</v>
      </c>
      <c r="Z9" s="97">
        <f>IF($W$9="-","-",SUM(N5:N34))</f>
        <v>26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4/20(4)</v>
      </c>
      <c r="AB9" s="257"/>
      <c r="AC9" s="258">
        <f>IF($Z$9="-","-",IF($Z$9=0,"-",$Y$9/$Z$9))</f>
        <v>17.153846153846153</v>
      </c>
      <c r="AD9" s="259"/>
      <c r="AE9" s="101">
        <f>IF(ISERROR(ROUND((INT(W9)*6+((W9-INT(W9))*10))/Z9,2)),"-",ROUND((INT(W9)*6+((W9-INT(W9))*10))/Z9,2))</f>
        <v>20.54</v>
      </c>
      <c r="AF9" s="98">
        <f>IF(ISERROR(ROUND(Y9/(INT(W9)*6+((W9-INT(W9))*10))*6,2)),"-",ROUND(Y9/(INT(W9)*6+((W9-INT(W9))*10))*6,2))</f>
        <v>5.01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129" t="s">
        <v>161</v>
      </c>
      <c r="B10" s="55"/>
      <c r="C10" s="105"/>
      <c r="D10" s="77">
        <v>19</v>
      </c>
      <c r="E10" s="75"/>
      <c r="F10" s="73"/>
      <c r="G10" s="76"/>
      <c r="H10" s="73"/>
      <c r="I10" s="73"/>
      <c r="J10" s="9"/>
      <c r="K10" s="78">
        <v>6</v>
      </c>
      <c r="L10" s="73">
        <v>0</v>
      </c>
      <c r="M10" s="73">
        <v>32</v>
      </c>
      <c r="N10" s="73">
        <v>0</v>
      </c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10.666666666666666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130" t="s">
        <v>162</v>
      </c>
      <c r="B11" s="55"/>
      <c r="C11" s="105"/>
      <c r="D11" s="77"/>
      <c r="E11" s="75"/>
      <c r="F11" s="73"/>
      <c r="G11" s="73"/>
      <c r="H11" s="73"/>
      <c r="I11" s="73"/>
      <c r="J11" s="9"/>
      <c r="K11" s="78">
        <v>4</v>
      </c>
      <c r="L11" s="73">
        <v>1</v>
      </c>
      <c r="M11" s="73">
        <v>19</v>
      </c>
      <c r="N11" s="73">
        <v>0</v>
      </c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10.666666666666666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181" t="s">
        <v>164</v>
      </c>
      <c r="B12" s="55"/>
      <c r="C12" s="105"/>
      <c r="D12" s="77"/>
      <c r="E12" s="75"/>
      <c r="F12" s="73"/>
      <c r="G12" s="76"/>
      <c r="H12" s="73"/>
      <c r="I12" s="73"/>
      <c r="J12" s="9"/>
      <c r="K12" s="78">
        <v>5</v>
      </c>
      <c r="L12" s="73">
        <v>0</v>
      </c>
      <c r="M12" s="73">
        <v>26</v>
      </c>
      <c r="N12" s="73">
        <v>3</v>
      </c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10.666666666666666</v>
      </c>
      <c r="W12" s="111" t="s">
        <v>8</v>
      </c>
      <c r="X12" s="111" t="s">
        <v>7</v>
      </c>
      <c r="Y12" s="111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 t="s">
        <v>169</v>
      </c>
      <c r="B13" s="55"/>
      <c r="C13" s="105"/>
      <c r="D13" s="77">
        <v>12</v>
      </c>
      <c r="E13" s="75" t="s">
        <v>60</v>
      </c>
      <c r="F13" s="73"/>
      <c r="G13" s="76"/>
      <c r="H13" s="73"/>
      <c r="I13" s="73"/>
      <c r="J13" s="9"/>
      <c r="K13" s="78">
        <v>6</v>
      </c>
      <c r="L13" s="73">
        <v>0</v>
      </c>
      <c r="M13" s="73">
        <v>19</v>
      </c>
      <c r="N13" s="73">
        <v>2</v>
      </c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14.666666666666666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6" t="s">
        <v>177</v>
      </c>
      <c r="B14" s="59"/>
      <c r="C14" s="106"/>
      <c r="D14" s="74">
        <v>2</v>
      </c>
      <c r="E14" s="75"/>
      <c r="F14" s="73"/>
      <c r="G14" s="73"/>
      <c r="H14" s="73"/>
      <c r="I14" s="73"/>
      <c r="J14" s="9"/>
      <c r="K14" s="78">
        <v>4</v>
      </c>
      <c r="L14" s="73">
        <v>0</v>
      </c>
      <c r="M14" s="73">
        <v>26</v>
      </c>
      <c r="N14" s="73">
        <v>1</v>
      </c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11.5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130" t="s">
        <v>187</v>
      </c>
      <c r="B15" s="59"/>
      <c r="C15" s="106"/>
      <c r="D15" s="77"/>
      <c r="E15" s="75"/>
      <c r="F15" s="73"/>
      <c r="G15" s="76"/>
      <c r="H15" s="73"/>
      <c r="I15" s="73"/>
      <c r="J15" s="9"/>
      <c r="K15" s="78">
        <v>4</v>
      </c>
      <c r="L15" s="73">
        <v>0</v>
      </c>
      <c r="M15" s="73">
        <v>22</v>
      </c>
      <c r="N15" s="73">
        <v>1</v>
      </c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11.5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130" t="s">
        <v>189</v>
      </c>
      <c r="B16" s="59"/>
      <c r="C16" s="106"/>
      <c r="D16" s="77"/>
      <c r="E16" s="75"/>
      <c r="F16" s="73"/>
      <c r="G16" s="76"/>
      <c r="H16" s="73"/>
      <c r="I16" s="73"/>
      <c r="J16" s="9"/>
      <c r="K16" s="78">
        <v>4</v>
      </c>
      <c r="L16" s="73">
        <v>0</v>
      </c>
      <c r="M16" s="73">
        <v>28</v>
      </c>
      <c r="N16" s="73">
        <v>0</v>
      </c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11.5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 t="s">
        <v>190</v>
      </c>
      <c r="B17" s="59"/>
      <c r="C17" s="106"/>
      <c r="D17" s="77"/>
      <c r="E17" s="75"/>
      <c r="F17" s="73"/>
      <c r="G17" s="76"/>
      <c r="H17" s="73"/>
      <c r="I17" s="73"/>
      <c r="J17" s="9"/>
      <c r="K17" s="78">
        <v>4</v>
      </c>
      <c r="L17" s="73">
        <v>0</v>
      </c>
      <c r="M17" s="73">
        <v>15</v>
      </c>
      <c r="N17" s="73">
        <v>1</v>
      </c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11.5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130" t="s">
        <v>191</v>
      </c>
      <c r="B18" s="59"/>
      <c r="C18" s="106"/>
      <c r="D18" s="77">
        <v>0</v>
      </c>
      <c r="E18" s="75"/>
      <c r="F18" s="73"/>
      <c r="G18" s="76"/>
      <c r="H18" s="73"/>
      <c r="I18" s="73"/>
      <c r="J18" s="9"/>
      <c r="K18" s="78">
        <v>5</v>
      </c>
      <c r="L18" s="73">
        <v>0</v>
      </c>
      <c r="M18" s="73">
        <v>35</v>
      </c>
      <c r="N18" s="73">
        <v>0</v>
      </c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9.1999999999999993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130" t="s">
        <v>192</v>
      </c>
      <c r="B19" s="59"/>
      <c r="C19" s="106"/>
      <c r="D19" s="77"/>
      <c r="E19" s="75"/>
      <c r="F19" s="73"/>
      <c r="G19" s="76"/>
      <c r="H19" s="73"/>
      <c r="I19" s="73"/>
      <c r="J19" s="9"/>
      <c r="K19" s="78">
        <v>4</v>
      </c>
      <c r="L19" s="73">
        <v>0</v>
      </c>
      <c r="M19" s="73">
        <v>30</v>
      </c>
      <c r="N19" s="73">
        <v>1</v>
      </c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9.1999999999999993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130" t="s">
        <v>196</v>
      </c>
      <c r="B20" s="55"/>
      <c r="C20" s="105"/>
      <c r="D20" s="74"/>
      <c r="E20" s="75"/>
      <c r="F20" s="73"/>
      <c r="G20" s="76"/>
      <c r="H20" s="73"/>
      <c r="I20" s="73"/>
      <c r="J20" s="9"/>
      <c r="K20" s="78">
        <v>4</v>
      </c>
      <c r="L20" s="73">
        <v>0</v>
      </c>
      <c r="M20" s="73">
        <v>20</v>
      </c>
      <c r="N20" s="73">
        <v>4</v>
      </c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9.1999999999999993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6" t="s">
        <v>195</v>
      </c>
      <c r="B21" s="55"/>
      <c r="C21" s="105"/>
      <c r="D21" s="74"/>
      <c r="E21" s="75"/>
      <c r="F21" s="73"/>
      <c r="G21" s="76"/>
      <c r="H21" s="73"/>
      <c r="I21" s="73"/>
      <c r="J21" s="9"/>
      <c r="K21" s="78">
        <v>6</v>
      </c>
      <c r="L21" s="73">
        <v>1</v>
      </c>
      <c r="M21" s="73">
        <v>32</v>
      </c>
      <c r="N21" s="73">
        <v>1</v>
      </c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9.1999999999999993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 t="s">
        <v>198</v>
      </c>
      <c r="B22" s="55"/>
      <c r="C22" s="105"/>
      <c r="D22" s="74">
        <v>1</v>
      </c>
      <c r="E22" s="75"/>
      <c r="F22" s="73"/>
      <c r="G22" s="76"/>
      <c r="H22" s="73"/>
      <c r="I22" s="73"/>
      <c r="J22" s="9"/>
      <c r="K22" s="78">
        <v>4</v>
      </c>
      <c r="L22" s="73">
        <v>0</v>
      </c>
      <c r="M22" s="73">
        <v>7</v>
      </c>
      <c r="N22" s="73">
        <v>3</v>
      </c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7.833333333333333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8" t="s">
        <v>199</v>
      </c>
      <c r="B23" s="55"/>
      <c r="C23" s="105"/>
      <c r="D23" s="74"/>
      <c r="E23" s="75"/>
      <c r="F23" s="73"/>
      <c r="G23" s="76"/>
      <c r="H23" s="73"/>
      <c r="I23" s="73"/>
      <c r="J23" s="9"/>
      <c r="K23" s="78">
        <v>1</v>
      </c>
      <c r="L23" s="73">
        <v>0</v>
      </c>
      <c r="M23" s="73">
        <v>7</v>
      </c>
      <c r="N23" s="78">
        <v>0</v>
      </c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7.833333333333333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8" t="s">
        <v>200</v>
      </c>
      <c r="B24" s="59"/>
      <c r="C24" s="106"/>
      <c r="D24" s="77">
        <v>21</v>
      </c>
      <c r="E24" s="75" t="s">
        <v>60</v>
      </c>
      <c r="F24" s="73"/>
      <c r="G24" s="76"/>
      <c r="H24" s="73"/>
      <c r="I24" s="73"/>
      <c r="J24" s="9"/>
      <c r="K24" s="78">
        <v>4</v>
      </c>
      <c r="L24" s="73">
        <v>0</v>
      </c>
      <c r="M24" s="73">
        <v>21</v>
      </c>
      <c r="N24" s="73">
        <v>0</v>
      </c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11.333333333333334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11.333333333333334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11.333333333333334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11.333333333333334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11.333333333333334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11.333333333333334</v>
      </c>
      <c r="W29" s="109" t="s">
        <v>30</v>
      </c>
      <c r="X29" s="110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11.333333333333334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11.333333333333334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11.333333333333334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11.333333333333334</v>
      </c>
      <c r="W33" s="225" t="s">
        <v>66</v>
      </c>
      <c r="X33" s="226"/>
      <c r="Y33" s="226"/>
      <c r="Z33" s="227"/>
      <c r="AA33" s="88">
        <f>SUMPRODUCT((D5:D34=0)*(D5:D34&lt;&gt;"")*(E5:E34&lt;&gt;"*"))</f>
        <v>2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11.333333333333334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13" priority="1" operator="greaterThan">
      <formula>0</formula>
    </cfRule>
  </conditionalFormatting>
  <dataValidations count="1">
    <dataValidation type="list" allowBlank="1" showInputMessage="1" showErrorMessage="1" sqref="G5:G34" xr:uid="{3C0494DF-3A08-CF48-A8F1-A4C161B11456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D6F9A-21C4-E24A-8F41-E37D38E52957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97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12" t="s">
        <v>21</v>
      </c>
      <c r="E4" s="112" t="s">
        <v>60</v>
      </c>
      <c r="F4" s="112" t="s">
        <v>59</v>
      </c>
      <c r="G4" s="112" t="s">
        <v>74</v>
      </c>
      <c r="H4" s="112">
        <v>4</v>
      </c>
      <c r="I4" s="112">
        <v>6</v>
      </c>
      <c r="J4" s="13"/>
      <c r="K4" s="69" t="s">
        <v>16</v>
      </c>
      <c r="L4" s="112" t="s">
        <v>15</v>
      </c>
      <c r="M4" s="112" t="s">
        <v>14</v>
      </c>
      <c r="N4" s="112" t="s">
        <v>13</v>
      </c>
      <c r="O4" s="70"/>
      <c r="P4" s="60" t="s">
        <v>58</v>
      </c>
      <c r="Q4" s="60" t="s">
        <v>57</v>
      </c>
      <c r="R4" s="13"/>
      <c r="S4" s="112" t="s">
        <v>8</v>
      </c>
      <c r="T4" s="112" t="s">
        <v>7</v>
      </c>
      <c r="U4" s="112" t="s">
        <v>6</v>
      </c>
      <c r="W4" s="111" t="s">
        <v>15</v>
      </c>
      <c r="X4" s="111" t="s">
        <v>23</v>
      </c>
      <c r="Y4" s="111" t="s">
        <v>22</v>
      </c>
      <c r="Z4" s="111" t="s">
        <v>21</v>
      </c>
      <c r="AA4" s="242" t="s">
        <v>20</v>
      </c>
      <c r="AB4" s="242"/>
      <c r="AC4" s="242" t="s">
        <v>11</v>
      </c>
      <c r="AD4" s="242"/>
      <c r="AE4" s="111" t="s">
        <v>10</v>
      </c>
      <c r="AF4" s="111">
        <v>4</v>
      </c>
      <c r="AG4" s="111">
        <v>6</v>
      </c>
      <c r="AH4" s="111" t="s">
        <v>19</v>
      </c>
      <c r="AI4" s="111" t="s">
        <v>18</v>
      </c>
      <c r="AK4" s="111" t="s">
        <v>56</v>
      </c>
      <c r="AL4" s="111" t="s">
        <v>23</v>
      </c>
      <c r="AM4" s="92" t="s">
        <v>11</v>
      </c>
    </row>
    <row r="5" spans="1:39" ht="17" customHeight="1">
      <c r="A5" s="130" t="s">
        <v>118</v>
      </c>
      <c r="B5" s="55"/>
      <c r="C5" s="105"/>
      <c r="D5" s="74"/>
      <c r="E5" s="75"/>
      <c r="F5" s="73"/>
      <c r="G5" s="76"/>
      <c r="H5" s="73"/>
      <c r="I5" s="73"/>
      <c r="J5" s="9"/>
      <c r="K5" s="78">
        <v>4</v>
      </c>
      <c r="L5" s="73">
        <v>0</v>
      </c>
      <c r="M5" s="73">
        <v>43</v>
      </c>
      <c r="N5" s="73">
        <v>1</v>
      </c>
      <c r="O5" s="79"/>
      <c r="P5" s="80"/>
      <c r="Q5" s="80"/>
      <c r="R5" s="9"/>
      <c r="S5" s="73"/>
      <c r="T5" s="73"/>
      <c r="U5" s="73"/>
      <c r="V5" s="71" t="e">
        <f>SUM($D$5:$D5)/(COUNTA($D$5:$D5)-COUNTA($E$5:$E5))</f>
        <v>#DIV/0!</v>
      </c>
      <c r="W5" s="90">
        <f>COUNTA(A5:A34)</f>
        <v>18</v>
      </c>
      <c r="X5" s="90">
        <f>COUNTA(D5:D34)</f>
        <v>6</v>
      </c>
      <c r="Y5" s="90">
        <f>COUNTA(E5:E34)</f>
        <v>4</v>
      </c>
      <c r="Z5" s="97">
        <f>IF(X5=0,"-",SUM(D5:D34))</f>
        <v>42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14*(0)</v>
      </c>
      <c r="AB5" s="260"/>
      <c r="AC5" s="258">
        <f>IF($X5-$Y5,$Z5/($X5-$Y5),"-")</f>
        <v>21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6" t="s">
        <v>120</v>
      </c>
      <c r="B6" s="55"/>
      <c r="C6" s="105"/>
      <c r="D6" s="74">
        <v>6</v>
      </c>
      <c r="E6" s="75"/>
      <c r="F6" s="73"/>
      <c r="G6" s="76"/>
      <c r="H6" s="73"/>
      <c r="I6" s="73"/>
      <c r="J6" s="9"/>
      <c r="K6" s="78">
        <v>4</v>
      </c>
      <c r="L6" s="73">
        <v>0</v>
      </c>
      <c r="M6" s="73">
        <v>39</v>
      </c>
      <c r="N6" s="73">
        <v>2</v>
      </c>
      <c r="O6" s="79"/>
      <c r="P6" s="80"/>
      <c r="Q6" s="80"/>
      <c r="R6" s="9"/>
      <c r="S6" s="73"/>
      <c r="T6" s="73"/>
      <c r="U6" s="73"/>
      <c r="V6" s="72">
        <f>SUM($D$5:$D6)/(COUNTA($D$5:$D6)-COUNTA($E$5:$E6))</f>
        <v>6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6" t="s">
        <v>122</v>
      </c>
      <c r="B7" s="55"/>
      <c r="C7" s="105"/>
      <c r="D7" s="74">
        <v>14</v>
      </c>
      <c r="E7" s="75" t="s">
        <v>60</v>
      </c>
      <c r="F7" s="73"/>
      <c r="G7" s="73"/>
      <c r="H7" s="73"/>
      <c r="I7" s="73"/>
      <c r="J7" s="9"/>
      <c r="K7" s="78">
        <v>4</v>
      </c>
      <c r="L7" s="73">
        <v>0</v>
      </c>
      <c r="M7" s="73">
        <v>12</v>
      </c>
      <c r="N7" s="73">
        <v>1</v>
      </c>
      <c r="O7" s="79"/>
      <c r="P7" s="80"/>
      <c r="Q7" s="80"/>
      <c r="R7" s="9"/>
      <c r="S7" s="73"/>
      <c r="T7" s="73"/>
      <c r="U7" s="73"/>
      <c r="V7" s="72">
        <f>SUM($D$5:$D7)/(COUNTA($D$5:$D7)-COUNTA($E$5:$E7))</f>
        <v>20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6" t="s">
        <v>128</v>
      </c>
      <c r="B8" s="55"/>
      <c r="C8" s="105"/>
      <c r="D8" s="74">
        <v>13</v>
      </c>
      <c r="E8" s="75" t="s">
        <v>60</v>
      </c>
      <c r="F8" s="73"/>
      <c r="G8" s="76"/>
      <c r="H8" s="73"/>
      <c r="I8" s="73"/>
      <c r="J8" s="9"/>
      <c r="K8" s="78">
        <v>3</v>
      </c>
      <c r="L8" s="73">
        <v>1</v>
      </c>
      <c r="M8" s="73">
        <v>10</v>
      </c>
      <c r="N8" s="78">
        <v>0</v>
      </c>
      <c r="O8" s="81"/>
      <c r="P8" s="82"/>
      <c r="Q8" s="82"/>
      <c r="R8" s="9"/>
      <c r="S8" s="73"/>
      <c r="T8" s="73"/>
      <c r="U8" s="73"/>
      <c r="V8" s="72">
        <f>SUM($D$5:$D8)/(COUNTA($D$5:$D8)-COUNTA($E$5:$E8))</f>
        <v>33</v>
      </c>
      <c r="W8" s="111" t="s">
        <v>16</v>
      </c>
      <c r="X8" s="111" t="s">
        <v>15</v>
      </c>
      <c r="Y8" s="111" t="s">
        <v>14</v>
      </c>
      <c r="Z8" s="111" t="s">
        <v>13</v>
      </c>
      <c r="AA8" s="242" t="s">
        <v>12</v>
      </c>
      <c r="AB8" s="242"/>
      <c r="AC8" s="242" t="s">
        <v>11</v>
      </c>
      <c r="AD8" s="242"/>
      <c r="AE8" s="111" t="s">
        <v>10</v>
      </c>
      <c r="AF8" s="111" t="s">
        <v>72</v>
      </c>
      <c r="AG8" s="111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130" t="s">
        <v>147</v>
      </c>
      <c r="B9" s="59"/>
      <c r="C9" s="106"/>
      <c r="D9" s="77">
        <v>5</v>
      </c>
      <c r="E9" s="75"/>
      <c r="F9" s="73"/>
      <c r="G9" s="76"/>
      <c r="H9" s="73"/>
      <c r="I9" s="73"/>
      <c r="J9" s="9"/>
      <c r="K9" s="78">
        <v>4</v>
      </c>
      <c r="L9" s="73">
        <v>0</v>
      </c>
      <c r="M9" s="73">
        <v>29</v>
      </c>
      <c r="N9" s="73">
        <v>0</v>
      </c>
      <c r="O9" s="79"/>
      <c r="P9" s="80"/>
      <c r="Q9" s="80"/>
      <c r="R9" s="9"/>
      <c r="S9" s="73"/>
      <c r="T9" s="73"/>
      <c r="U9" s="73"/>
      <c r="V9" s="71">
        <f>SUM($D$5:$D9)/(COUNTA($D$5:$D9)-COUNTA($E$5:$E9))</f>
        <v>19</v>
      </c>
      <c r="W9" s="99">
        <f t="array" ref="W9">IF(SUM(K5:K34)=0,"-",SUM(INT(K5:K34))+INT(ROUND(SUM(K5:K34-INT(K5:K34)),1)/0.6)+MOD(ROUND(SUM(K5:K34-INT(K5:K34)),1),0.6))</f>
        <v>82</v>
      </c>
      <c r="X9" s="100">
        <f>IF($W$9="-","-",SUM(L5:L34))</f>
        <v>5</v>
      </c>
      <c r="Y9" s="100">
        <f>IF($W$9="-","-",SUM(M5:M34))</f>
        <v>430</v>
      </c>
      <c r="Z9" s="97">
        <f>IF($W$9="-","-",SUM(N5:N34))</f>
        <v>24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3/15(5)</v>
      </c>
      <c r="AB9" s="257"/>
      <c r="AC9" s="258">
        <f>IF($Z$9="-","-",IF($Z$9=0,"-",$Y$9/$Z$9))</f>
        <v>17.916666666666668</v>
      </c>
      <c r="AD9" s="259"/>
      <c r="AE9" s="101">
        <f>IF(ISERROR(ROUND((INT(W9)*6+((W9-INT(W9))*10))/Z9,2)),"-",ROUND((INT(W9)*6+((W9-INT(W9))*10))/Z9,2))</f>
        <v>20.5</v>
      </c>
      <c r="AF9" s="98">
        <f>IF(ISERROR(ROUND(Y9/(INT(W9)*6+((W9-INT(W9))*10))*6,2)),"-",ROUND(Y9/(INT(W9)*6+((W9-INT(W9))*10))*6,2))</f>
        <v>5.24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129" t="s">
        <v>155</v>
      </c>
      <c r="B10" s="55"/>
      <c r="C10" s="105"/>
      <c r="D10" s="77"/>
      <c r="E10" s="75"/>
      <c r="F10" s="73"/>
      <c r="G10" s="76"/>
      <c r="H10" s="73"/>
      <c r="I10" s="73"/>
      <c r="J10" s="9"/>
      <c r="K10" s="78">
        <v>4</v>
      </c>
      <c r="L10" s="73">
        <v>0</v>
      </c>
      <c r="M10" s="73">
        <v>9</v>
      </c>
      <c r="N10" s="73">
        <v>2</v>
      </c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19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129" t="s">
        <v>161</v>
      </c>
      <c r="B11" s="55"/>
      <c r="C11" s="105"/>
      <c r="D11" s="77">
        <v>4</v>
      </c>
      <c r="E11" s="75" t="s">
        <v>60</v>
      </c>
      <c r="F11" s="73"/>
      <c r="G11" s="73"/>
      <c r="H11" s="73"/>
      <c r="I11" s="73"/>
      <c r="J11" s="9"/>
      <c r="K11" s="78">
        <v>6</v>
      </c>
      <c r="L11" s="73">
        <v>0</v>
      </c>
      <c r="M11" s="73">
        <v>32</v>
      </c>
      <c r="N11" s="73">
        <v>1</v>
      </c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21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6" t="s">
        <v>165</v>
      </c>
      <c r="B12" s="55"/>
      <c r="C12" s="105"/>
      <c r="D12" s="77"/>
      <c r="E12" s="75"/>
      <c r="F12" s="73"/>
      <c r="G12" s="76"/>
      <c r="H12" s="73"/>
      <c r="I12" s="73"/>
      <c r="J12" s="9"/>
      <c r="K12" s="78">
        <v>5</v>
      </c>
      <c r="L12" s="73">
        <v>1</v>
      </c>
      <c r="M12" s="73">
        <v>15</v>
      </c>
      <c r="N12" s="73">
        <v>3</v>
      </c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21</v>
      </c>
      <c r="W12" s="111" t="s">
        <v>8</v>
      </c>
      <c r="X12" s="111" t="s">
        <v>7</v>
      </c>
      <c r="Y12" s="111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 t="s">
        <v>169</v>
      </c>
      <c r="B13" s="55"/>
      <c r="C13" s="105"/>
      <c r="D13" s="77"/>
      <c r="E13" s="75"/>
      <c r="F13" s="73"/>
      <c r="G13" s="76"/>
      <c r="H13" s="73"/>
      <c r="I13" s="73"/>
      <c r="J13" s="9"/>
      <c r="K13" s="78">
        <v>6</v>
      </c>
      <c r="L13" s="73">
        <v>1</v>
      </c>
      <c r="M13" s="73">
        <v>22</v>
      </c>
      <c r="N13" s="73">
        <v>0</v>
      </c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21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6" t="s">
        <v>175</v>
      </c>
      <c r="B14" s="59"/>
      <c r="C14" s="106"/>
      <c r="D14" s="74"/>
      <c r="E14" s="75"/>
      <c r="F14" s="73"/>
      <c r="G14" s="73"/>
      <c r="H14" s="73"/>
      <c r="I14" s="73"/>
      <c r="J14" s="9"/>
      <c r="K14" s="78">
        <v>5</v>
      </c>
      <c r="L14" s="73">
        <v>0</v>
      </c>
      <c r="M14" s="73">
        <v>31</v>
      </c>
      <c r="N14" s="73">
        <v>1</v>
      </c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21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 t="s">
        <v>177</v>
      </c>
      <c r="B15" s="59"/>
      <c r="C15" s="106"/>
      <c r="D15" s="77"/>
      <c r="E15" s="75"/>
      <c r="F15" s="73"/>
      <c r="G15" s="76"/>
      <c r="H15" s="73"/>
      <c r="I15" s="73"/>
      <c r="J15" s="9"/>
      <c r="K15" s="78">
        <v>4</v>
      </c>
      <c r="L15" s="73">
        <v>0</v>
      </c>
      <c r="M15" s="73">
        <v>17</v>
      </c>
      <c r="N15" s="73">
        <v>1</v>
      </c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21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130" t="s">
        <v>187</v>
      </c>
      <c r="B16" s="59"/>
      <c r="C16" s="106"/>
      <c r="D16" s="77"/>
      <c r="E16" s="75"/>
      <c r="F16" s="73"/>
      <c r="G16" s="76"/>
      <c r="H16" s="73"/>
      <c r="I16" s="73"/>
      <c r="J16" s="9"/>
      <c r="K16" s="78">
        <v>5</v>
      </c>
      <c r="L16" s="73">
        <v>0</v>
      </c>
      <c r="M16" s="73">
        <v>25</v>
      </c>
      <c r="N16" s="73">
        <v>1</v>
      </c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21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 t="s">
        <v>190</v>
      </c>
      <c r="B17" s="59"/>
      <c r="C17" s="106"/>
      <c r="D17" s="77"/>
      <c r="E17" s="75"/>
      <c r="F17" s="73"/>
      <c r="G17" s="76"/>
      <c r="H17" s="73"/>
      <c r="I17" s="73"/>
      <c r="J17" s="9"/>
      <c r="K17" s="78">
        <v>4</v>
      </c>
      <c r="L17" s="73">
        <v>0</v>
      </c>
      <c r="M17" s="73">
        <v>19</v>
      </c>
      <c r="N17" s="73">
        <v>3</v>
      </c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21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130" t="s">
        <v>191</v>
      </c>
      <c r="B18" s="59"/>
      <c r="C18" s="106"/>
      <c r="D18" s="77">
        <v>0</v>
      </c>
      <c r="E18" s="75" t="s">
        <v>60</v>
      </c>
      <c r="F18" s="73"/>
      <c r="G18" s="76"/>
      <c r="H18" s="73"/>
      <c r="I18" s="73"/>
      <c r="J18" s="9"/>
      <c r="K18" s="78">
        <v>5</v>
      </c>
      <c r="L18" s="73">
        <v>0</v>
      </c>
      <c r="M18" s="73">
        <v>21</v>
      </c>
      <c r="N18" s="73">
        <v>1</v>
      </c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21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6" t="s">
        <v>195</v>
      </c>
      <c r="B19" s="59"/>
      <c r="C19" s="106"/>
      <c r="D19" s="77"/>
      <c r="E19" s="75"/>
      <c r="F19" s="73"/>
      <c r="G19" s="76"/>
      <c r="H19" s="73"/>
      <c r="I19" s="73"/>
      <c r="J19" s="9"/>
      <c r="K19" s="78">
        <v>6</v>
      </c>
      <c r="L19" s="73">
        <v>1</v>
      </c>
      <c r="M19" s="73">
        <v>31</v>
      </c>
      <c r="N19" s="73">
        <v>1</v>
      </c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21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 t="s">
        <v>198</v>
      </c>
      <c r="B20" s="55"/>
      <c r="C20" s="105"/>
      <c r="D20" s="74"/>
      <c r="E20" s="75"/>
      <c r="F20" s="73"/>
      <c r="G20" s="76"/>
      <c r="H20" s="73"/>
      <c r="I20" s="73"/>
      <c r="J20" s="9"/>
      <c r="K20" s="78">
        <v>4</v>
      </c>
      <c r="L20" s="73">
        <v>0</v>
      </c>
      <c r="M20" s="73">
        <v>21</v>
      </c>
      <c r="N20" s="73">
        <v>1</v>
      </c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21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6" t="s">
        <v>201</v>
      </c>
      <c r="B21" s="55"/>
      <c r="C21" s="105"/>
      <c r="D21" s="74"/>
      <c r="E21" s="75"/>
      <c r="F21" s="73"/>
      <c r="G21" s="76"/>
      <c r="H21" s="73"/>
      <c r="I21" s="73"/>
      <c r="J21" s="9"/>
      <c r="K21" s="78">
        <v>5</v>
      </c>
      <c r="L21" s="73">
        <v>1</v>
      </c>
      <c r="M21" s="73">
        <v>15</v>
      </c>
      <c r="N21" s="73">
        <v>3</v>
      </c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21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 t="s">
        <v>202</v>
      </c>
      <c r="B22" s="55"/>
      <c r="C22" s="105"/>
      <c r="D22" s="74"/>
      <c r="E22" s="75"/>
      <c r="F22" s="73"/>
      <c r="G22" s="73"/>
      <c r="H22" s="73"/>
      <c r="I22" s="73"/>
      <c r="J22" s="9"/>
      <c r="K22" s="78">
        <v>4</v>
      </c>
      <c r="L22" s="73">
        <v>0</v>
      </c>
      <c r="M22" s="73">
        <v>39</v>
      </c>
      <c r="N22" s="73">
        <v>2</v>
      </c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21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21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21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21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21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21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21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21</v>
      </c>
      <c r="W29" s="109" t="s">
        <v>30</v>
      </c>
      <c r="X29" s="110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21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21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21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21</v>
      </c>
      <c r="W33" s="225" t="s">
        <v>66</v>
      </c>
      <c r="X33" s="226"/>
      <c r="Y33" s="226"/>
      <c r="Z33" s="227"/>
      <c r="AA33" s="88">
        <f>SUMPRODUCT((D5:D34=0)*(D5:D34&lt;&gt;"")*(E5:E34&lt;&gt;"*"))</f>
        <v>0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21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12" priority="1" operator="greaterThan">
      <formula>0</formula>
    </cfRule>
  </conditionalFormatting>
  <dataValidations count="1">
    <dataValidation type="list" allowBlank="1" showInputMessage="1" showErrorMessage="1" sqref="G5:G34" xr:uid="{C2F83886-846F-8346-856A-D5458295C4EA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6F67-1232-D345-99BE-88747B9C7499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145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59" t="s">
        <v>21</v>
      </c>
      <c r="E4" s="159" t="s">
        <v>60</v>
      </c>
      <c r="F4" s="159" t="s">
        <v>59</v>
      </c>
      <c r="G4" s="159" t="s">
        <v>74</v>
      </c>
      <c r="H4" s="159">
        <v>4</v>
      </c>
      <c r="I4" s="159">
        <v>6</v>
      </c>
      <c r="J4" s="13"/>
      <c r="K4" s="69" t="s">
        <v>16</v>
      </c>
      <c r="L4" s="159" t="s">
        <v>15</v>
      </c>
      <c r="M4" s="159" t="s">
        <v>14</v>
      </c>
      <c r="N4" s="159" t="s">
        <v>13</v>
      </c>
      <c r="O4" s="70"/>
      <c r="P4" s="60" t="s">
        <v>58</v>
      </c>
      <c r="Q4" s="60" t="s">
        <v>57</v>
      </c>
      <c r="R4" s="13"/>
      <c r="S4" s="159" t="s">
        <v>8</v>
      </c>
      <c r="T4" s="159" t="s">
        <v>7</v>
      </c>
      <c r="U4" s="159" t="s">
        <v>6</v>
      </c>
      <c r="W4" s="158" t="s">
        <v>15</v>
      </c>
      <c r="X4" s="158" t="s">
        <v>23</v>
      </c>
      <c r="Y4" s="158" t="s">
        <v>22</v>
      </c>
      <c r="Z4" s="158" t="s">
        <v>21</v>
      </c>
      <c r="AA4" s="242" t="s">
        <v>20</v>
      </c>
      <c r="AB4" s="242"/>
      <c r="AC4" s="242" t="s">
        <v>11</v>
      </c>
      <c r="AD4" s="242"/>
      <c r="AE4" s="158" t="s">
        <v>10</v>
      </c>
      <c r="AF4" s="158">
        <v>4</v>
      </c>
      <c r="AG4" s="158">
        <v>6</v>
      </c>
      <c r="AH4" s="158" t="s">
        <v>19</v>
      </c>
      <c r="AI4" s="158" t="s">
        <v>18</v>
      </c>
      <c r="AK4" s="158" t="s">
        <v>56</v>
      </c>
      <c r="AL4" s="158" t="s">
        <v>23</v>
      </c>
      <c r="AM4" s="92" t="s">
        <v>11</v>
      </c>
    </row>
    <row r="5" spans="1:39" ht="17" customHeight="1">
      <c r="A5" s="160" t="s">
        <v>141</v>
      </c>
      <c r="B5" s="55"/>
      <c r="C5" s="105"/>
      <c r="D5" s="74">
        <v>0</v>
      </c>
      <c r="E5" s="75"/>
      <c r="F5" s="73"/>
      <c r="G5" s="76"/>
      <c r="H5" s="73"/>
      <c r="I5" s="73"/>
      <c r="J5" s="9"/>
      <c r="K5" s="78"/>
      <c r="L5" s="73"/>
      <c r="M5" s="73"/>
      <c r="N5" s="73"/>
      <c r="O5" s="79"/>
      <c r="P5" s="80"/>
      <c r="Q5" s="80"/>
      <c r="R5" s="9"/>
      <c r="S5" s="73"/>
      <c r="T5" s="73"/>
      <c r="U5" s="73"/>
      <c r="V5" s="71">
        <f>SUM($D$5:$D5)/(COUNTA($D$5:$D5)-COUNTA($E$5:$E5))</f>
        <v>0</v>
      </c>
      <c r="W5" s="90">
        <f>COUNTA(A5:A34)</f>
        <v>2</v>
      </c>
      <c r="X5" s="90">
        <f>COUNTA(D5:D34)</f>
        <v>2</v>
      </c>
      <c r="Y5" s="90">
        <f>COUNTA(E5:E34)</f>
        <v>0</v>
      </c>
      <c r="Z5" s="97">
        <f>IF(X5=0,"-",SUM(D5:D34))</f>
        <v>0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0(0)</v>
      </c>
      <c r="AB5" s="260"/>
      <c r="AC5" s="258">
        <f>IF($X5-$Y5,$Z5/($X5-$Y5),"-")</f>
        <v>0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160" t="s">
        <v>158</v>
      </c>
      <c r="B6" s="55"/>
      <c r="C6" s="105"/>
      <c r="D6" s="74">
        <v>0</v>
      </c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>
        <f>SUM($D$5:$D6)/(COUNTA($D$5:$D6)-COUNTA($E$5:$E6))</f>
        <v>0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130"/>
      <c r="B7" s="55"/>
      <c r="C7" s="105"/>
      <c r="D7" s="74"/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>
        <f>SUM($D$5:$D7)/(COUNTA($D$5:$D7)-COUNTA($E$5:$E7))</f>
        <v>0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155"/>
      <c r="B8" s="55"/>
      <c r="C8" s="105"/>
      <c r="D8" s="74"/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>
        <f>SUM($D$5:$D8)/(COUNTA($D$5:$D8)-COUNTA($E$5:$E8))</f>
        <v>0</v>
      </c>
      <c r="W8" s="158" t="s">
        <v>16</v>
      </c>
      <c r="X8" s="158" t="s">
        <v>15</v>
      </c>
      <c r="Y8" s="158" t="s">
        <v>14</v>
      </c>
      <c r="Z8" s="158" t="s">
        <v>13</v>
      </c>
      <c r="AA8" s="242" t="s">
        <v>12</v>
      </c>
      <c r="AB8" s="242"/>
      <c r="AC8" s="242" t="s">
        <v>11</v>
      </c>
      <c r="AD8" s="242"/>
      <c r="AE8" s="158" t="s">
        <v>10</v>
      </c>
      <c r="AF8" s="158" t="s">
        <v>72</v>
      </c>
      <c r="AG8" s="158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130"/>
      <c r="B9" s="59"/>
      <c r="C9" s="106"/>
      <c r="D9" s="77"/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>
        <f>SUM($D$5:$D9)/(COUNTA($D$5:$D9)-COUNTA($E$5:$E9))</f>
        <v>0</v>
      </c>
      <c r="W9" s="99" t="str">
        <f t="array" ref="W9">IF(SUM(K5:K34)=0,"-",SUM(INT(K5:K34))+INT(ROUND(SUM(K5:K34-INT(K5:K34)),1)/0.6)+MOD(ROUND(SUM(K5:K34-INT(K5:K34)),1),0.6))</f>
        <v>-</v>
      </c>
      <c r="X9" s="100" t="str">
        <f>IF($W$9="-","-",SUM(L5:L34))</f>
        <v>-</v>
      </c>
      <c r="Y9" s="100" t="str">
        <f>IF($W$9="-","-",SUM(M5:M34))</f>
        <v>-</v>
      </c>
      <c r="Z9" s="97" t="str">
        <f>IF($W$9="-","-",SUM(N5:N34))</f>
        <v>-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57"/>
      <c r="AC9" s="258" t="str">
        <f>IF($Z$9="-","-",IF($Z$9=0,"-",$Y$9/$Z$9))</f>
        <v>-</v>
      </c>
      <c r="AD9" s="259"/>
      <c r="AE9" s="101" t="str">
        <f>IF(ISERROR(ROUND((INT(W9)*6+((W9-INT(W9))*10))/Z9,2)),"-",ROUND((INT(W9)*6+((W9-INT(W9))*10))/Z9,2))</f>
        <v>-</v>
      </c>
      <c r="AF9" s="98" t="str">
        <f>IF(ISERROR(ROUND(Y9/(INT(W9)*6+((W9-INT(W9))*10))*6,2)),"-",ROUND(Y9/(INT(W9)*6+((W9-INT(W9))*10))*6,2))</f>
        <v>-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6"/>
      <c r="B10" s="55"/>
      <c r="C10" s="105"/>
      <c r="D10" s="77"/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0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6"/>
      <c r="B11" s="55"/>
      <c r="C11" s="105"/>
      <c r="D11" s="77"/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0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6"/>
      <c r="B12" s="55"/>
      <c r="C12" s="105"/>
      <c r="D12" s="77"/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0</v>
      </c>
      <c r="W12" s="158" t="s">
        <v>8</v>
      </c>
      <c r="X12" s="158" t="s">
        <v>7</v>
      </c>
      <c r="Y12" s="158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/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0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0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0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0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0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0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0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0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0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0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0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0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0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0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0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0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0</v>
      </c>
      <c r="W29" s="156" t="s">
        <v>30</v>
      </c>
      <c r="X29" s="157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0</v>
      </c>
      <c r="W30" s="225" t="s">
        <v>29</v>
      </c>
      <c r="X30" s="226"/>
      <c r="Y30" s="226"/>
      <c r="Z30" s="227"/>
      <c r="AA30" s="228" t="str">
        <f>IF($Z$5="-","-",IF($Z$5=0,"-",($AF$5*4+$AG$5*6)/$Z$5))</f>
        <v>-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0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0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0</v>
      </c>
      <c r="W33" s="225" t="s">
        <v>66</v>
      </c>
      <c r="X33" s="226"/>
      <c r="Y33" s="226"/>
      <c r="Z33" s="227"/>
      <c r="AA33" s="88">
        <f>SUMPRODUCT((D5:D34=0)*(D5:D34&lt;&gt;"")*(E5:E34&lt;&gt;"*"))</f>
        <v>2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0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11" priority="1" operator="greaterThan">
      <formula>0</formula>
    </cfRule>
  </conditionalFormatting>
  <dataValidations count="1">
    <dataValidation type="list" allowBlank="1" showInputMessage="1" showErrorMessage="1" sqref="G5:G34" xr:uid="{8CA0D6C2-A3F2-1342-85FF-D05A43C0BD62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F4451-7436-D445-BD9A-8584C759DEBD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159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80" t="s">
        <v>21</v>
      </c>
      <c r="E4" s="180" t="s">
        <v>60</v>
      </c>
      <c r="F4" s="180" t="s">
        <v>59</v>
      </c>
      <c r="G4" s="180" t="s">
        <v>74</v>
      </c>
      <c r="H4" s="180">
        <v>4</v>
      </c>
      <c r="I4" s="180">
        <v>6</v>
      </c>
      <c r="J4" s="13"/>
      <c r="K4" s="69" t="s">
        <v>16</v>
      </c>
      <c r="L4" s="180" t="s">
        <v>15</v>
      </c>
      <c r="M4" s="180" t="s">
        <v>14</v>
      </c>
      <c r="N4" s="180" t="s">
        <v>13</v>
      </c>
      <c r="O4" s="70"/>
      <c r="P4" s="60" t="s">
        <v>58</v>
      </c>
      <c r="Q4" s="60" t="s">
        <v>57</v>
      </c>
      <c r="R4" s="13"/>
      <c r="S4" s="180" t="s">
        <v>8</v>
      </c>
      <c r="T4" s="180" t="s">
        <v>7</v>
      </c>
      <c r="U4" s="180" t="s">
        <v>6</v>
      </c>
      <c r="W4" s="179" t="s">
        <v>15</v>
      </c>
      <c r="X4" s="179" t="s">
        <v>23</v>
      </c>
      <c r="Y4" s="179" t="s">
        <v>22</v>
      </c>
      <c r="Z4" s="179" t="s">
        <v>21</v>
      </c>
      <c r="AA4" s="242" t="s">
        <v>20</v>
      </c>
      <c r="AB4" s="242"/>
      <c r="AC4" s="242" t="s">
        <v>11</v>
      </c>
      <c r="AD4" s="242"/>
      <c r="AE4" s="179" t="s">
        <v>10</v>
      </c>
      <c r="AF4" s="179">
        <v>4</v>
      </c>
      <c r="AG4" s="179">
        <v>6</v>
      </c>
      <c r="AH4" s="179" t="s">
        <v>19</v>
      </c>
      <c r="AI4" s="179" t="s">
        <v>18</v>
      </c>
      <c r="AK4" s="179" t="s">
        <v>56</v>
      </c>
      <c r="AL4" s="179" t="s">
        <v>23</v>
      </c>
      <c r="AM4" s="92" t="s">
        <v>11</v>
      </c>
    </row>
    <row r="5" spans="1:39" ht="17" customHeight="1">
      <c r="A5" s="160" t="s">
        <v>158</v>
      </c>
      <c r="B5" s="55"/>
      <c r="C5" s="105"/>
      <c r="D5" s="74">
        <v>10</v>
      </c>
      <c r="E5" s="75"/>
      <c r="F5" s="73"/>
      <c r="G5" s="76"/>
      <c r="H5" s="73"/>
      <c r="I5" s="73"/>
      <c r="J5" s="9"/>
      <c r="K5" s="78">
        <v>5</v>
      </c>
      <c r="L5" s="73">
        <v>0</v>
      </c>
      <c r="M5" s="73">
        <v>25</v>
      </c>
      <c r="N5" s="73">
        <v>1</v>
      </c>
      <c r="O5" s="79"/>
      <c r="P5" s="80"/>
      <c r="Q5" s="80"/>
      <c r="R5" s="9"/>
      <c r="S5" s="73"/>
      <c r="T5" s="73"/>
      <c r="U5" s="73"/>
      <c r="V5" s="71">
        <f>SUM($D$5:$D5)/(COUNTA($D$5:$D5)-COUNTA($E$5:$E5))</f>
        <v>10</v>
      </c>
      <c r="W5" s="90">
        <f>COUNTA(A5:A34)</f>
        <v>1</v>
      </c>
      <c r="X5" s="90">
        <f>COUNTA(D5:D34)</f>
        <v>1</v>
      </c>
      <c r="Y5" s="90">
        <f>COUNTA(E5:E34)</f>
        <v>0</v>
      </c>
      <c r="Z5" s="97">
        <f>IF(X5=0,"-",SUM(D5:D34))</f>
        <v>10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10(0)</v>
      </c>
      <c r="AB5" s="260"/>
      <c r="AC5" s="258">
        <f>IF($X5-$Y5,$Z5/($X5-$Y5),"-")</f>
        <v>10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160"/>
      <c r="B6" s="55"/>
      <c r="C6" s="105"/>
      <c r="D6" s="74"/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>
        <f>SUM($D$5:$D6)/(COUNTA($D$5:$D6)-COUNTA($E$5:$E6))</f>
        <v>10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130"/>
      <c r="B7" s="55"/>
      <c r="C7" s="105"/>
      <c r="D7" s="74"/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>
        <f>SUM($D$5:$D7)/(COUNTA($D$5:$D7)-COUNTA($E$5:$E7))</f>
        <v>10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155"/>
      <c r="B8" s="55"/>
      <c r="C8" s="105"/>
      <c r="D8" s="74"/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>
        <f>SUM($D$5:$D8)/(COUNTA($D$5:$D8)-COUNTA($E$5:$E8))</f>
        <v>10</v>
      </c>
      <c r="W8" s="179" t="s">
        <v>16</v>
      </c>
      <c r="X8" s="179" t="s">
        <v>15</v>
      </c>
      <c r="Y8" s="179" t="s">
        <v>14</v>
      </c>
      <c r="Z8" s="179" t="s">
        <v>13</v>
      </c>
      <c r="AA8" s="242" t="s">
        <v>12</v>
      </c>
      <c r="AB8" s="242"/>
      <c r="AC8" s="242" t="s">
        <v>11</v>
      </c>
      <c r="AD8" s="242"/>
      <c r="AE8" s="179" t="s">
        <v>10</v>
      </c>
      <c r="AF8" s="179" t="s">
        <v>72</v>
      </c>
      <c r="AG8" s="179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130"/>
      <c r="B9" s="59"/>
      <c r="C9" s="106"/>
      <c r="D9" s="77"/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>
        <f>SUM($D$5:$D9)/(COUNTA($D$5:$D9)-COUNTA($E$5:$E9))</f>
        <v>10</v>
      </c>
      <c r="W9" s="99">
        <f t="array" ref="W9">IF(SUM(K5:K34)=0,"-",SUM(INT(K5:K34))+INT(ROUND(SUM(K5:K34-INT(K5:K34)),1)/0.6)+MOD(ROUND(SUM(K5:K34-INT(K5:K34)),1),0.6))</f>
        <v>5</v>
      </c>
      <c r="X9" s="100">
        <f>IF($W$9="-","-",SUM(L5:L34))</f>
        <v>0</v>
      </c>
      <c r="Y9" s="100">
        <f>IF($W$9="-","-",SUM(M5:M34))</f>
        <v>25</v>
      </c>
      <c r="Z9" s="97">
        <f>IF($W$9="-","-",SUM(N5:N34))</f>
        <v>1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1/25(5)</v>
      </c>
      <c r="AB9" s="257"/>
      <c r="AC9" s="258">
        <f>IF($Z$9="-","-",IF($Z$9=0,"-",$Y$9/$Z$9))</f>
        <v>25</v>
      </c>
      <c r="AD9" s="259"/>
      <c r="AE9" s="101">
        <f>IF(ISERROR(ROUND((INT(W9)*6+((W9-INT(W9))*10))/Z9,2)),"-",ROUND((INT(W9)*6+((W9-INT(W9))*10))/Z9,2))</f>
        <v>30</v>
      </c>
      <c r="AF9" s="98">
        <f>IF(ISERROR(ROUND(Y9/(INT(W9)*6+((W9-INT(W9))*10))*6,2)),"-",ROUND(Y9/(INT(W9)*6+((W9-INT(W9))*10))*6,2))</f>
        <v>5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6"/>
      <c r="B10" s="55"/>
      <c r="C10" s="105"/>
      <c r="D10" s="77"/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10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6"/>
      <c r="B11" s="55"/>
      <c r="C11" s="105"/>
      <c r="D11" s="77"/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10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6"/>
      <c r="B12" s="55"/>
      <c r="C12" s="105"/>
      <c r="D12" s="77"/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10</v>
      </c>
      <c r="W12" s="179" t="s">
        <v>8</v>
      </c>
      <c r="X12" s="179" t="s">
        <v>7</v>
      </c>
      <c r="Y12" s="179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/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10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10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10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10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10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10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10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10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10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10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10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10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10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10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10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10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10</v>
      </c>
      <c r="W29" s="177" t="s">
        <v>30</v>
      </c>
      <c r="X29" s="178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10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10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10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10</v>
      </c>
      <c r="W33" s="225" t="s">
        <v>66</v>
      </c>
      <c r="X33" s="226"/>
      <c r="Y33" s="226"/>
      <c r="Z33" s="227"/>
      <c r="AA33" s="88">
        <f>SUMPRODUCT((D5:D34=0)*(D5:D34&lt;&gt;"")*(E5:E34&lt;&gt;"*"))</f>
        <v>0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10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10" priority="1" operator="greaterThan">
      <formula>0</formula>
    </cfRule>
  </conditionalFormatting>
  <dataValidations count="1">
    <dataValidation type="list" allowBlank="1" showInputMessage="1" showErrorMessage="1" sqref="G5:G34" xr:uid="{20FC244F-B3C6-BB4F-94DE-91E4DCA7507B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39ABC-BBAA-F341-92A6-8303CBD3EE1E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168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89" t="s">
        <v>21</v>
      </c>
      <c r="E4" s="189" t="s">
        <v>60</v>
      </c>
      <c r="F4" s="189" t="s">
        <v>59</v>
      </c>
      <c r="G4" s="189" t="s">
        <v>74</v>
      </c>
      <c r="H4" s="189">
        <v>4</v>
      </c>
      <c r="I4" s="189">
        <v>6</v>
      </c>
      <c r="J4" s="13"/>
      <c r="K4" s="69" t="s">
        <v>16</v>
      </c>
      <c r="L4" s="189" t="s">
        <v>15</v>
      </c>
      <c r="M4" s="189" t="s">
        <v>14</v>
      </c>
      <c r="N4" s="189" t="s">
        <v>13</v>
      </c>
      <c r="O4" s="70"/>
      <c r="P4" s="60" t="s">
        <v>58</v>
      </c>
      <c r="Q4" s="60" t="s">
        <v>57</v>
      </c>
      <c r="R4" s="13"/>
      <c r="S4" s="189" t="s">
        <v>8</v>
      </c>
      <c r="T4" s="189" t="s">
        <v>7</v>
      </c>
      <c r="U4" s="189" t="s">
        <v>6</v>
      </c>
      <c r="W4" s="188" t="s">
        <v>15</v>
      </c>
      <c r="X4" s="188" t="s">
        <v>23</v>
      </c>
      <c r="Y4" s="188" t="s">
        <v>22</v>
      </c>
      <c r="Z4" s="188" t="s">
        <v>21</v>
      </c>
      <c r="AA4" s="242" t="s">
        <v>20</v>
      </c>
      <c r="AB4" s="242"/>
      <c r="AC4" s="242" t="s">
        <v>11</v>
      </c>
      <c r="AD4" s="242"/>
      <c r="AE4" s="188" t="s">
        <v>10</v>
      </c>
      <c r="AF4" s="188">
        <v>4</v>
      </c>
      <c r="AG4" s="188">
        <v>6</v>
      </c>
      <c r="AH4" s="188" t="s">
        <v>19</v>
      </c>
      <c r="AI4" s="188" t="s">
        <v>18</v>
      </c>
      <c r="AK4" s="188" t="s">
        <v>56</v>
      </c>
      <c r="AL4" s="188" t="s">
        <v>23</v>
      </c>
      <c r="AM4" s="92" t="s">
        <v>11</v>
      </c>
    </row>
    <row r="5" spans="1:39" ht="17" customHeight="1">
      <c r="A5" s="160" t="s">
        <v>171</v>
      </c>
      <c r="B5" s="55"/>
      <c r="C5" s="105"/>
      <c r="D5" s="74"/>
      <c r="E5" s="75"/>
      <c r="F5" s="73"/>
      <c r="G5" s="76"/>
      <c r="H5" s="73"/>
      <c r="I5" s="73"/>
      <c r="J5" s="9"/>
      <c r="K5" s="78"/>
      <c r="L5" s="73"/>
      <c r="M5" s="73"/>
      <c r="N5" s="73"/>
      <c r="O5" s="79"/>
      <c r="P5" s="80"/>
      <c r="Q5" s="80"/>
      <c r="R5" s="9"/>
      <c r="S5" s="73"/>
      <c r="T5" s="73"/>
      <c r="U5" s="73"/>
      <c r="V5" s="71" t="e">
        <f>SUM($D$5:$D5)/(COUNTA($D$5:$D5)-COUNTA($E$5:$E5))</f>
        <v>#DIV/0!</v>
      </c>
      <c r="W5" s="90">
        <f>COUNTA(A5:A34)</f>
        <v>1</v>
      </c>
      <c r="X5" s="90">
        <f>COUNTA(D5:D34)</f>
        <v>0</v>
      </c>
      <c r="Y5" s="90">
        <f>COUNTA(E5:E34)</f>
        <v>0</v>
      </c>
      <c r="Z5" s="97" t="str">
        <f>IF(X5=0,"-",SUM(D5:D34))</f>
        <v>-</v>
      </c>
      <c r="AA5" s="260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260"/>
      <c r="AC5" s="258" t="str">
        <f>IF($X5-$Y5,$Z5/($X5-$Y5),"-")</f>
        <v>-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160"/>
      <c r="B6" s="55"/>
      <c r="C6" s="105"/>
      <c r="D6" s="74"/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 t="e">
        <f>SUM($D$5:$D6)/(COUNTA($D$5:$D6)-COUNTA($E$5:$E6))</f>
        <v>#DIV/0!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130"/>
      <c r="B7" s="55"/>
      <c r="C7" s="105"/>
      <c r="D7" s="74"/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 t="e">
        <f>SUM($D$5:$D7)/(COUNTA($D$5:$D7)-COUNTA($E$5:$E7))</f>
        <v>#DIV/0!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155"/>
      <c r="B8" s="55"/>
      <c r="C8" s="105"/>
      <c r="D8" s="74"/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 t="e">
        <f>SUM($D$5:$D8)/(COUNTA($D$5:$D8)-COUNTA($E$5:$E8))</f>
        <v>#DIV/0!</v>
      </c>
      <c r="W8" s="188" t="s">
        <v>16</v>
      </c>
      <c r="X8" s="188" t="s">
        <v>15</v>
      </c>
      <c r="Y8" s="188" t="s">
        <v>14</v>
      </c>
      <c r="Z8" s="188" t="s">
        <v>13</v>
      </c>
      <c r="AA8" s="242" t="s">
        <v>12</v>
      </c>
      <c r="AB8" s="242"/>
      <c r="AC8" s="242" t="s">
        <v>11</v>
      </c>
      <c r="AD8" s="242"/>
      <c r="AE8" s="188" t="s">
        <v>10</v>
      </c>
      <c r="AF8" s="188" t="s">
        <v>72</v>
      </c>
      <c r="AG8" s="188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130"/>
      <c r="B9" s="59"/>
      <c r="C9" s="106"/>
      <c r="D9" s="77"/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 t="e">
        <f>SUM($D$5:$D9)/(COUNTA($D$5:$D9)-COUNTA($E$5:$E9))</f>
        <v>#DIV/0!</v>
      </c>
      <c r="W9" s="99" t="str">
        <f t="array" ref="W9">IF(SUM(K5:K34)=0,"-",SUM(INT(K5:K34))+INT(ROUND(SUM(K5:K34-INT(K5:K34)),1)/0.6)+MOD(ROUND(SUM(K5:K34-INT(K5:K34)),1),0.6))</f>
        <v>-</v>
      </c>
      <c r="X9" s="100" t="str">
        <f>IF($W$9="-","-",SUM(L5:L34))</f>
        <v>-</v>
      </c>
      <c r="Y9" s="100" t="str">
        <f>IF($W$9="-","-",SUM(M5:M34))</f>
        <v>-</v>
      </c>
      <c r="Z9" s="97" t="str">
        <f>IF($W$9="-","-",SUM(N5:N34))</f>
        <v>-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57"/>
      <c r="AC9" s="258" t="str">
        <f>IF($Z$9="-","-",IF($Z$9=0,"-",$Y$9/$Z$9))</f>
        <v>-</v>
      </c>
      <c r="AD9" s="259"/>
      <c r="AE9" s="101" t="str">
        <f>IF(ISERROR(ROUND((INT(W9)*6+((W9-INT(W9))*10))/Z9,2)),"-",ROUND((INT(W9)*6+((W9-INT(W9))*10))/Z9,2))</f>
        <v>-</v>
      </c>
      <c r="AF9" s="98" t="str">
        <f>IF(ISERROR(ROUND(Y9/(INT(W9)*6+((W9-INT(W9))*10))*6,2)),"-",ROUND(Y9/(INT(W9)*6+((W9-INT(W9))*10))*6,2))</f>
        <v>-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6"/>
      <c r="B10" s="55"/>
      <c r="C10" s="105"/>
      <c r="D10" s="77"/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 t="e">
        <f>SUM($D$5:$D10)/(COUNTA($D$5:$D10)-COUNTA($E$5:$E10))</f>
        <v>#DIV/0!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6"/>
      <c r="B11" s="55"/>
      <c r="C11" s="105"/>
      <c r="D11" s="77"/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 t="e">
        <f>SUM($D$5:$D11)/(COUNTA($D$5:$D11)-COUNTA($E$5:$E11))</f>
        <v>#DIV/0!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6"/>
      <c r="B12" s="55"/>
      <c r="C12" s="105"/>
      <c r="D12" s="77"/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 t="e">
        <f>SUM($D$5:$D12)/(COUNTA($D$5:$D12)-COUNTA($E$5:$E12))</f>
        <v>#DIV/0!</v>
      </c>
      <c r="W12" s="188" t="s">
        <v>8</v>
      </c>
      <c r="X12" s="188" t="s">
        <v>7</v>
      </c>
      <c r="Y12" s="188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/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 t="e">
        <f>SUM($D$5:$D13)/(COUNTA($D$5:$D13)-COUNTA($E$5:$E13))</f>
        <v>#DIV/0!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 t="e">
        <f>SUM($D$5:$D14)/(COUNTA($D$5:$D14)-COUNTA($E$5:$E14))</f>
        <v>#DIV/0!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 t="e">
        <f>SUM($D$5:$D15)/(COUNTA($D$5:$D15)-COUNTA($E$5:$E15))</f>
        <v>#DIV/0!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 t="e">
        <f>SUM($D$5:$D16)/(COUNTA($D$5:$D16)-COUNTA($E$5:$E16))</f>
        <v>#DIV/0!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 t="e">
        <f>SUM($D$5:$D17)/(COUNTA($D$5:$D17)-COUNTA($E$5:$E17))</f>
        <v>#DIV/0!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 t="e">
        <f>SUM($D$5:$D18)/(COUNTA($D$5:$D18)-COUNTA($E$5:$E18))</f>
        <v>#DIV/0!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 t="e">
        <f>SUM($D$5:$D19)/(COUNTA($D$5:$D19)-COUNTA($E$5:$E19))</f>
        <v>#DIV/0!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 t="e">
        <f>SUM($D$5:$D20)/(COUNTA($D$5:$D20)-COUNTA($E$5:$E20))</f>
        <v>#DIV/0!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 t="e">
        <f>SUM($D$5:$D21)/(COUNTA($D$5:$D21)-COUNTA($E$5:$E21))</f>
        <v>#DIV/0!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 t="e">
        <f>SUM($D$5:$D22)/(COUNTA($D$5:$D22)-COUNTA($E$5:$E22))</f>
        <v>#DIV/0!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 t="e">
        <f>SUM($D$5:$D23)/(COUNTA($D$5:$D23)-COUNTA($E$5:$E23))</f>
        <v>#DIV/0!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 t="e">
        <f>SUM($D$5:$D24)/(COUNTA($D$5:$D24)-COUNTA($E$5:$E24))</f>
        <v>#DIV/0!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 t="e">
        <f>SUM($D$5:$D25)/(COUNTA($D$5:$D25)-COUNTA($E$5:$E25))</f>
        <v>#DIV/0!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 t="e">
        <f>SUM($D$5:$D26)/(COUNTA($D$5:$D26)-COUNTA($E$5:$E26))</f>
        <v>#DIV/0!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 t="e">
        <f>SUM($D$5:$D27)/(COUNTA($D$5:$D27)-COUNTA($E$5:$E27))</f>
        <v>#DIV/0!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 t="e">
        <f>SUM($D$5:$D28)/(COUNTA($D$5:$D28)-COUNTA($E$5:$E28))</f>
        <v>#DIV/0!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 t="e">
        <f>SUM($D$5:$D29)/(COUNTA($D$5:$D29)-COUNTA($E$5:$E29))</f>
        <v>#DIV/0!</v>
      </c>
      <c r="W29" s="186" t="s">
        <v>30</v>
      </c>
      <c r="X29" s="187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 t="e">
        <f>SUM($D$5:$D30)/(COUNTA($D$5:$D30)-COUNTA($E$5:$E30))</f>
        <v>#DIV/0!</v>
      </c>
      <c r="W30" s="225" t="s">
        <v>29</v>
      </c>
      <c r="X30" s="226"/>
      <c r="Y30" s="226"/>
      <c r="Z30" s="227"/>
      <c r="AA30" s="228" t="str">
        <f>IF($Z$5="-","-",IF($Z$5=0,"-",($AF$5*4+$AG$5*6)/$Z$5))</f>
        <v>-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 t="e">
        <f>SUM($D$5:$D31)/(COUNTA($D$5:$D31)-COUNTA($E$5:$E31))</f>
        <v>#DIV/0!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 t="e">
        <f>SUM($D$5:$D32)/(COUNTA($D$5:$D32)-COUNTA($E$5:$E32))</f>
        <v>#DIV/0!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 t="e">
        <f>SUM($D$5:$D33)/(COUNTA($D$5:$D33)-COUNTA($E$5:$E33))</f>
        <v>#DIV/0!</v>
      </c>
      <c r="W33" s="225" t="s">
        <v>66</v>
      </c>
      <c r="X33" s="226"/>
      <c r="Y33" s="226"/>
      <c r="Z33" s="227"/>
      <c r="AA33" s="88">
        <f>SUMPRODUCT((D5:D34=0)*(D5:D34&lt;&gt;"")*(E5:E34&lt;&gt;"*"))</f>
        <v>0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 t="e">
        <f>SUM($D$5:$D34)/(COUNTA($D$5:$D34)-COUNTA($E$5:$E34))</f>
        <v>#DIV/0!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9" priority="1" operator="greaterThan">
      <formula>0</formula>
    </cfRule>
  </conditionalFormatting>
  <dataValidations count="1">
    <dataValidation type="list" allowBlank="1" showInputMessage="1" showErrorMessage="1" sqref="G5:G34" xr:uid="{2E13DEF6-96B6-BE48-8000-55139190AD2C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B9E90-82FD-9A4C-9726-E499BEF858E4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88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12" t="s">
        <v>21</v>
      </c>
      <c r="E4" s="112" t="s">
        <v>60</v>
      </c>
      <c r="F4" s="112" t="s">
        <v>59</v>
      </c>
      <c r="G4" s="112" t="s">
        <v>74</v>
      </c>
      <c r="H4" s="112">
        <v>4</v>
      </c>
      <c r="I4" s="112">
        <v>6</v>
      </c>
      <c r="J4" s="13"/>
      <c r="K4" s="69" t="s">
        <v>16</v>
      </c>
      <c r="L4" s="112" t="s">
        <v>15</v>
      </c>
      <c r="M4" s="112" t="s">
        <v>14</v>
      </c>
      <c r="N4" s="112" t="s">
        <v>13</v>
      </c>
      <c r="O4" s="70"/>
      <c r="P4" s="60" t="s">
        <v>58</v>
      </c>
      <c r="Q4" s="60" t="s">
        <v>57</v>
      </c>
      <c r="R4" s="13"/>
      <c r="S4" s="112" t="s">
        <v>8</v>
      </c>
      <c r="T4" s="112" t="s">
        <v>7</v>
      </c>
      <c r="U4" s="112" t="s">
        <v>6</v>
      </c>
      <c r="W4" s="111" t="s">
        <v>15</v>
      </c>
      <c r="X4" s="111" t="s">
        <v>23</v>
      </c>
      <c r="Y4" s="111" t="s">
        <v>22</v>
      </c>
      <c r="Z4" s="111" t="s">
        <v>21</v>
      </c>
      <c r="AA4" s="242" t="s">
        <v>20</v>
      </c>
      <c r="AB4" s="242"/>
      <c r="AC4" s="242" t="s">
        <v>11</v>
      </c>
      <c r="AD4" s="242"/>
      <c r="AE4" s="111" t="s">
        <v>10</v>
      </c>
      <c r="AF4" s="111">
        <v>4</v>
      </c>
      <c r="AG4" s="111">
        <v>6</v>
      </c>
      <c r="AH4" s="111" t="s">
        <v>19</v>
      </c>
      <c r="AI4" s="111" t="s">
        <v>18</v>
      </c>
      <c r="AK4" s="111" t="s">
        <v>56</v>
      </c>
      <c r="AL4" s="111" t="s">
        <v>23</v>
      </c>
      <c r="AM4" s="92" t="s">
        <v>11</v>
      </c>
    </row>
    <row r="5" spans="1:39" ht="17" customHeight="1">
      <c r="A5" s="68" t="s">
        <v>89</v>
      </c>
      <c r="B5" s="55"/>
      <c r="C5" s="105"/>
      <c r="D5" s="74">
        <v>24</v>
      </c>
      <c r="E5" s="75" t="s">
        <v>60</v>
      </c>
      <c r="F5" s="73"/>
      <c r="G5" s="76"/>
      <c r="H5" s="73"/>
      <c r="I5" s="73"/>
      <c r="J5" s="9"/>
      <c r="K5" s="78">
        <v>3</v>
      </c>
      <c r="L5" s="73">
        <v>0</v>
      </c>
      <c r="M5" s="73">
        <v>18</v>
      </c>
      <c r="N5" s="73">
        <v>0</v>
      </c>
      <c r="O5" s="79"/>
      <c r="P5" s="80"/>
      <c r="Q5" s="80"/>
      <c r="R5" s="9"/>
      <c r="S5" s="73"/>
      <c r="T5" s="73"/>
      <c r="U5" s="73"/>
      <c r="V5" s="71" t="e">
        <f>SUM($D$5:$D5)/(COUNTA($D$5:$D5)-COUNTA($E$5:$E5))</f>
        <v>#DIV/0!</v>
      </c>
      <c r="W5" s="90">
        <f>COUNTA(A5:A34)</f>
        <v>13</v>
      </c>
      <c r="X5" s="90">
        <f>COUNTA(D5:D34)</f>
        <v>12</v>
      </c>
      <c r="Y5" s="90">
        <f>COUNTA(E5:E34)</f>
        <v>2</v>
      </c>
      <c r="Z5" s="97">
        <f>IF(X5=0,"-",SUM(D5:D34))</f>
        <v>145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39(0)</v>
      </c>
      <c r="AB5" s="260"/>
      <c r="AC5" s="258">
        <f>IF($X5-$Y5,$Z5/($X5-$Y5),"-")</f>
        <v>14.5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8" t="s">
        <v>94</v>
      </c>
      <c r="B6" s="55"/>
      <c r="C6" s="105"/>
      <c r="D6" s="74">
        <v>13</v>
      </c>
      <c r="E6" s="75"/>
      <c r="F6" s="73"/>
      <c r="G6" s="76"/>
      <c r="H6" s="73"/>
      <c r="I6" s="73"/>
      <c r="J6" s="9"/>
      <c r="K6" s="78">
        <v>4</v>
      </c>
      <c r="L6" s="73">
        <v>0</v>
      </c>
      <c r="M6" s="73">
        <v>19</v>
      </c>
      <c r="N6" s="73">
        <v>2</v>
      </c>
      <c r="O6" s="79"/>
      <c r="P6" s="80"/>
      <c r="Q6" s="80"/>
      <c r="R6" s="9"/>
      <c r="S6" s="73"/>
      <c r="T6" s="73"/>
      <c r="U6" s="73"/>
      <c r="V6" s="72">
        <f>SUM($D$5:$D6)/(COUNTA($D$5:$D6)-COUNTA($E$5:$E6))</f>
        <v>37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8" t="s">
        <v>95</v>
      </c>
      <c r="B7" s="55"/>
      <c r="C7" s="105"/>
      <c r="D7" s="74">
        <v>0</v>
      </c>
      <c r="E7" s="75"/>
      <c r="F7" s="73"/>
      <c r="G7" s="73"/>
      <c r="H7" s="73"/>
      <c r="I7" s="73"/>
      <c r="J7" s="9"/>
      <c r="K7" s="78">
        <v>2</v>
      </c>
      <c r="L7" s="73">
        <v>0</v>
      </c>
      <c r="M7" s="73">
        <v>12</v>
      </c>
      <c r="N7" s="73">
        <v>0</v>
      </c>
      <c r="O7" s="79"/>
      <c r="P7" s="80"/>
      <c r="Q7" s="80"/>
      <c r="R7" s="9"/>
      <c r="S7" s="73"/>
      <c r="T7" s="73"/>
      <c r="U7" s="73"/>
      <c r="V7" s="72">
        <f>SUM($D$5:$D7)/(COUNTA($D$5:$D7)-COUNTA($E$5:$E7))</f>
        <v>18.5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8" t="s">
        <v>119</v>
      </c>
      <c r="B8" s="55"/>
      <c r="C8" s="105"/>
      <c r="D8" s="74">
        <v>2</v>
      </c>
      <c r="E8" s="75"/>
      <c r="F8" s="73"/>
      <c r="G8" s="76"/>
      <c r="H8" s="73"/>
      <c r="I8" s="73"/>
      <c r="J8" s="9"/>
      <c r="K8" s="78">
        <v>4</v>
      </c>
      <c r="L8" s="73">
        <v>0</v>
      </c>
      <c r="M8" s="73">
        <v>26</v>
      </c>
      <c r="N8" s="78">
        <v>1</v>
      </c>
      <c r="O8" s="81"/>
      <c r="P8" s="82"/>
      <c r="Q8" s="82"/>
      <c r="R8" s="9"/>
      <c r="S8" s="73"/>
      <c r="T8" s="73"/>
      <c r="U8" s="73"/>
      <c r="V8" s="72">
        <f>SUM($D$5:$D8)/(COUNTA($D$5:$D8)-COUNTA($E$5:$E8))</f>
        <v>13</v>
      </c>
      <c r="W8" s="111" t="s">
        <v>16</v>
      </c>
      <c r="X8" s="111" t="s">
        <v>15</v>
      </c>
      <c r="Y8" s="111" t="s">
        <v>14</v>
      </c>
      <c r="Z8" s="111" t="s">
        <v>13</v>
      </c>
      <c r="AA8" s="242" t="s">
        <v>12</v>
      </c>
      <c r="AB8" s="242"/>
      <c r="AC8" s="242" t="s">
        <v>11</v>
      </c>
      <c r="AD8" s="242"/>
      <c r="AE8" s="111" t="s">
        <v>10</v>
      </c>
      <c r="AF8" s="111" t="s">
        <v>72</v>
      </c>
      <c r="AG8" s="111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8" t="s">
        <v>127</v>
      </c>
      <c r="B9" s="59"/>
      <c r="C9" s="106"/>
      <c r="D9" s="77">
        <v>10</v>
      </c>
      <c r="E9" s="75"/>
      <c r="F9" s="73"/>
      <c r="G9" s="76"/>
      <c r="H9" s="73"/>
      <c r="I9" s="73"/>
      <c r="J9" s="9"/>
      <c r="K9" s="78">
        <v>3</v>
      </c>
      <c r="L9" s="73">
        <v>0</v>
      </c>
      <c r="M9" s="73">
        <v>21</v>
      </c>
      <c r="N9" s="73">
        <v>2</v>
      </c>
      <c r="O9" s="79"/>
      <c r="P9" s="80"/>
      <c r="Q9" s="80"/>
      <c r="R9" s="9"/>
      <c r="S9" s="73"/>
      <c r="T9" s="73"/>
      <c r="U9" s="73"/>
      <c r="V9" s="71">
        <f>SUM($D$5:$D9)/(COUNTA($D$5:$D9)-COUNTA($E$5:$E9))</f>
        <v>12.25</v>
      </c>
      <c r="W9" s="99">
        <f t="array" ref="W9">IF(SUM(K5:K34)=0,"-",SUM(INT(K5:K34))+INT(ROUND(SUM(K5:K34-INT(K5:K34)),1)/0.6)+MOD(ROUND(SUM(K5:K34-INT(K5:K34)),1),0.6))</f>
        <v>88.5</v>
      </c>
      <c r="X9" s="100">
        <f>IF($W$9="-","-",SUM(L5:L34))</f>
        <v>5</v>
      </c>
      <c r="Y9" s="100">
        <f>IF($W$9="-","-",SUM(M5:M34))</f>
        <v>386</v>
      </c>
      <c r="Z9" s="97">
        <f>IF($W$9="-","-",SUM(N5:N34))</f>
        <v>20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5/17(10)</v>
      </c>
      <c r="AB9" s="257"/>
      <c r="AC9" s="258">
        <f>IF($Z$9="-","-",IF($Z$9=0,"-",$Y$9/$Z$9))</f>
        <v>19.3</v>
      </c>
      <c r="AD9" s="259"/>
      <c r="AE9" s="101">
        <f>IF(ISERROR(ROUND((INT(W9)*6+((W9-INT(W9))*10))/Z9,2)),"-",ROUND((INT(W9)*6+((W9-INT(W9))*10))/Z9,2))</f>
        <v>26.65</v>
      </c>
      <c r="AF9" s="98">
        <f>IF(ISERROR(ROUND(Y9/(INT(W9)*6+((W9-INT(W9))*10))*6,2)),"-",ROUND(Y9/(INT(W9)*6+((W9-INT(W9))*10))*6,2))</f>
        <v>4.3499999999999996</v>
      </c>
      <c r="AG9" s="107">
        <f>COUNTIF(N5:N34,"&gt;=5")</f>
        <v>1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155" t="s">
        <v>136</v>
      </c>
      <c r="B10" s="55"/>
      <c r="C10" s="105"/>
      <c r="D10" s="77"/>
      <c r="E10" s="75"/>
      <c r="F10" s="73"/>
      <c r="G10" s="76"/>
      <c r="H10" s="73"/>
      <c r="I10" s="73"/>
      <c r="J10" s="9"/>
      <c r="K10" s="78">
        <v>10</v>
      </c>
      <c r="L10" s="73">
        <v>0</v>
      </c>
      <c r="M10" s="73">
        <v>45</v>
      </c>
      <c r="N10" s="73">
        <v>2</v>
      </c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12.25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8" t="s">
        <v>156</v>
      </c>
      <c r="B11" s="55"/>
      <c r="C11" s="105"/>
      <c r="D11" s="77">
        <v>2</v>
      </c>
      <c r="E11" s="75"/>
      <c r="F11" s="73"/>
      <c r="G11" s="73"/>
      <c r="H11" s="73"/>
      <c r="I11" s="73"/>
      <c r="J11" s="9"/>
      <c r="K11" s="78">
        <v>10</v>
      </c>
      <c r="L11" s="73">
        <v>2</v>
      </c>
      <c r="M11" s="73">
        <v>25</v>
      </c>
      <c r="N11" s="73">
        <v>1</v>
      </c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10.199999999999999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8" t="s">
        <v>166</v>
      </c>
      <c r="B12" s="55"/>
      <c r="C12" s="105"/>
      <c r="D12" s="77">
        <v>6</v>
      </c>
      <c r="E12" s="75"/>
      <c r="F12" s="73"/>
      <c r="G12" s="76"/>
      <c r="H12" s="73"/>
      <c r="I12" s="73"/>
      <c r="J12" s="9"/>
      <c r="K12" s="78">
        <v>10</v>
      </c>
      <c r="L12" s="73">
        <v>0</v>
      </c>
      <c r="M12" s="73">
        <v>64</v>
      </c>
      <c r="N12" s="73">
        <v>1</v>
      </c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9.5</v>
      </c>
      <c r="W12" s="111" t="s">
        <v>8</v>
      </c>
      <c r="X12" s="111" t="s">
        <v>7</v>
      </c>
      <c r="Y12" s="111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8" t="s">
        <v>167</v>
      </c>
      <c r="B13" s="55"/>
      <c r="C13" s="105"/>
      <c r="D13" s="77">
        <v>39</v>
      </c>
      <c r="E13" s="75"/>
      <c r="F13" s="73"/>
      <c r="G13" s="76"/>
      <c r="H13" s="73"/>
      <c r="I13" s="73"/>
      <c r="J13" s="9"/>
      <c r="K13" s="78">
        <v>9.5</v>
      </c>
      <c r="L13" s="73">
        <v>0</v>
      </c>
      <c r="M13" s="73">
        <v>43</v>
      </c>
      <c r="N13" s="73">
        <v>3</v>
      </c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13.714285714285714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8" t="s">
        <v>172</v>
      </c>
      <c r="B14" s="59"/>
      <c r="C14" s="106"/>
      <c r="D14" s="74">
        <v>18</v>
      </c>
      <c r="E14" s="75"/>
      <c r="F14" s="73"/>
      <c r="G14" s="73"/>
      <c r="H14" s="73"/>
      <c r="I14" s="73"/>
      <c r="J14" s="9"/>
      <c r="K14" s="78">
        <v>10</v>
      </c>
      <c r="L14" s="73">
        <v>1</v>
      </c>
      <c r="M14" s="73">
        <v>17</v>
      </c>
      <c r="N14" s="73">
        <v>5</v>
      </c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14.25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8" t="s">
        <v>179</v>
      </c>
      <c r="B15" s="59"/>
      <c r="C15" s="106"/>
      <c r="D15" s="77">
        <v>10</v>
      </c>
      <c r="E15" s="75"/>
      <c r="F15" s="73"/>
      <c r="G15" s="76"/>
      <c r="H15" s="73"/>
      <c r="I15" s="73"/>
      <c r="J15" s="9"/>
      <c r="K15" s="78">
        <v>10</v>
      </c>
      <c r="L15" s="73">
        <v>2</v>
      </c>
      <c r="M15" s="73">
        <v>40</v>
      </c>
      <c r="N15" s="73">
        <v>2</v>
      </c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13.777777777777779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8" t="s">
        <v>183</v>
      </c>
      <c r="B16" s="59"/>
      <c r="C16" s="106"/>
      <c r="D16" s="77">
        <v>17</v>
      </c>
      <c r="E16" s="75" t="s">
        <v>60</v>
      </c>
      <c r="F16" s="73"/>
      <c r="G16" s="76"/>
      <c r="H16" s="73"/>
      <c r="I16" s="73"/>
      <c r="J16" s="9"/>
      <c r="K16" s="78">
        <v>8</v>
      </c>
      <c r="L16" s="73">
        <v>0</v>
      </c>
      <c r="M16" s="73">
        <v>29</v>
      </c>
      <c r="N16" s="73">
        <v>0</v>
      </c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15.666666666666666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8" t="s">
        <v>185</v>
      </c>
      <c r="B17" s="59"/>
      <c r="C17" s="106"/>
      <c r="D17" s="77">
        <v>4</v>
      </c>
      <c r="E17" s="75"/>
      <c r="F17" s="73"/>
      <c r="G17" s="76"/>
      <c r="H17" s="73"/>
      <c r="I17" s="73"/>
      <c r="J17" s="9"/>
      <c r="K17" s="78">
        <v>5</v>
      </c>
      <c r="L17" s="73">
        <v>0</v>
      </c>
      <c r="M17" s="73">
        <v>27</v>
      </c>
      <c r="N17" s="73">
        <v>1</v>
      </c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14.5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14.5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14.5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14.5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14.5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14.5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14.5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14.5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14.5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14.5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14.5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14.5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14.5</v>
      </c>
      <c r="W29" s="109" t="s">
        <v>30</v>
      </c>
      <c r="X29" s="110"/>
      <c r="Y29" s="227">
        <v>20</v>
      </c>
      <c r="Z29" s="230"/>
      <c r="AA29" s="231">
        <f>IF(ISERROR(SUMIF(D5:D34,"&gt;="&amp;Y29)/SUMPRODUCT(--(D5:D34&gt;=Y29),--(E5:E34&lt;&gt;"*"))),"-",SUMIF(D5:D34,"&gt;="&amp;Y29)/SUMPRODUCT(--(D5:D34&gt;=Y29),--(E5:E34&lt;&gt;"*")))</f>
        <v>63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14.5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14.5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14.5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14.5</v>
      </c>
      <c r="W33" s="225" t="s">
        <v>66</v>
      </c>
      <c r="X33" s="226"/>
      <c r="Y33" s="226"/>
      <c r="Z33" s="227"/>
      <c r="AA33" s="88">
        <f>SUMPRODUCT((D5:D34=0)*(D5:D34&lt;&gt;"")*(E5:E34&lt;&gt;"*"))</f>
        <v>1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14.5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8" priority="1" operator="greaterThan">
      <formula>0</formula>
    </cfRule>
  </conditionalFormatting>
  <dataValidations count="1">
    <dataValidation type="list" allowBlank="1" showInputMessage="1" showErrorMessage="1" sqref="G5:G34" xr:uid="{62162FBD-C0B4-4345-8170-C4BF236DB990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7EE03-6E80-A24A-BCF8-0A5C3EDAFF6C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107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24" t="s">
        <v>21</v>
      </c>
      <c r="E4" s="124" t="s">
        <v>60</v>
      </c>
      <c r="F4" s="124" t="s">
        <v>59</v>
      </c>
      <c r="G4" s="124" t="s">
        <v>74</v>
      </c>
      <c r="H4" s="124">
        <v>4</v>
      </c>
      <c r="I4" s="124">
        <v>6</v>
      </c>
      <c r="J4" s="13"/>
      <c r="K4" s="69" t="s">
        <v>16</v>
      </c>
      <c r="L4" s="124" t="s">
        <v>15</v>
      </c>
      <c r="M4" s="124" t="s">
        <v>14</v>
      </c>
      <c r="N4" s="124" t="s">
        <v>13</v>
      </c>
      <c r="O4" s="70"/>
      <c r="P4" s="60" t="s">
        <v>58</v>
      </c>
      <c r="Q4" s="60" t="s">
        <v>57</v>
      </c>
      <c r="R4" s="13"/>
      <c r="S4" s="124" t="s">
        <v>8</v>
      </c>
      <c r="T4" s="124" t="s">
        <v>7</v>
      </c>
      <c r="U4" s="124" t="s">
        <v>6</v>
      </c>
      <c r="W4" s="123" t="s">
        <v>15</v>
      </c>
      <c r="X4" s="123" t="s">
        <v>23</v>
      </c>
      <c r="Y4" s="123" t="s">
        <v>22</v>
      </c>
      <c r="Z4" s="123" t="s">
        <v>21</v>
      </c>
      <c r="AA4" s="242" t="s">
        <v>20</v>
      </c>
      <c r="AB4" s="242"/>
      <c r="AC4" s="242" t="s">
        <v>11</v>
      </c>
      <c r="AD4" s="242"/>
      <c r="AE4" s="123" t="s">
        <v>10</v>
      </c>
      <c r="AF4" s="123">
        <v>4</v>
      </c>
      <c r="AG4" s="123">
        <v>6</v>
      </c>
      <c r="AH4" s="123" t="s">
        <v>19</v>
      </c>
      <c r="AI4" s="123" t="s">
        <v>18</v>
      </c>
      <c r="AK4" s="123" t="s">
        <v>56</v>
      </c>
      <c r="AL4" s="123" t="s">
        <v>23</v>
      </c>
      <c r="AM4" s="92" t="s">
        <v>11</v>
      </c>
    </row>
    <row r="5" spans="1:39" ht="17" customHeight="1">
      <c r="A5" s="129" t="s">
        <v>117</v>
      </c>
      <c r="B5" s="55"/>
      <c r="C5" s="105"/>
      <c r="D5" s="74">
        <v>11</v>
      </c>
      <c r="E5" s="75"/>
      <c r="F5" s="73"/>
      <c r="G5" s="76"/>
      <c r="H5" s="73"/>
      <c r="I5" s="73"/>
      <c r="J5" s="9"/>
      <c r="K5" s="78">
        <v>4</v>
      </c>
      <c r="L5" s="73">
        <v>0</v>
      </c>
      <c r="M5" s="73">
        <v>30</v>
      </c>
      <c r="N5" s="73">
        <v>0</v>
      </c>
      <c r="O5" s="79"/>
      <c r="P5" s="80"/>
      <c r="Q5" s="80"/>
      <c r="R5" s="9"/>
      <c r="S5" s="73"/>
      <c r="T5" s="73"/>
      <c r="U5" s="73"/>
      <c r="V5" s="71">
        <f>SUM($D$5:$D5)/(COUNTA($D$5:$D5)-COUNTA($E$5:$E5))</f>
        <v>11</v>
      </c>
      <c r="W5" s="90">
        <f>COUNTA(A5:A34)</f>
        <v>24</v>
      </c>
      <c r="X5" s="90">
        <f>COUNTA(D5:D34)</f>
        <v>12</v>
      </c>
      <c r="Y5" s="90">
        <f>COUNTA(E5:E34)</f>
        <v>3</v>
      </c>
      <c r="Z5" s="97">
        <f>IF(X5=0,"-",SUM(D5:D34))</f>
        <v>155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36(0)</v>
      </c>
      <c r="AB5" s="260"/>
      <c r="AC5" s="258">
        <f>IF($X5-$Y5,$Z5/($X5-$Y5),"-")</f>
        <v>17.222222222222221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6" t="s">
        <v>120</v>
      </c>
      <c r="B6" s="55"/>
      <c r="C6" s="105"/>
      <c r="D6" s="74"/>
      <c r="E6" s="75"/>
      <c r="F6" s="73"/>
      <c r="G6" s="76"/>
      <c r="H6" s="73"/>
      <c r="I6" s="73"/>
      <c r="J6" s="9"/>
      <c r="K6" s="78">
        <v>3</v>
      </c>
      <c r="L6" s="73">
        <v>0</v>
      </c>
      <c r="M6" s="73">
        <v>18</v>
      </c>
      <c r="N6" s="73">
        <v>2</v>
      </c>
      <c r="O6" s="79"/>
      <c r="P6" s="80"/>
      <c r="Q6" s="80"/>
      <c r="R6" s="9"/>
      <c r="S6" s="73"/>
      <c r="T6" s="73"/>
      <c r="U6" s="73"/>
      <c r="V6" s="72">
        <f>SUM($D$5:$D6)/(COUNTA($D$5:$D6)-COUNTA($E$5:$E6))</f>
        <v>11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6" t="s">
        <v>122</v>
      </c>
      <c r="B7" s="55"/>
      <c r="C7" s="105"/>
      <c r="D7" s="74"/>
      <c r="E7" s="75"/>
      <c r="F7" s="73"/>
      <c r="G7" s="73"/>
      <c r="H7" s="73"/>
      <c r="I7" s="73"/>
      <c r="J7" s="9"/>
      <c r="K7" s="78">
        <v>4</v>
      </c>
      <c r="L7" s="73">
        <v>0</v>
      </c>
      <c r="M7" s="73">
        <v>23</v>
      </c>
      <c r="N7" s="73">
        <v>2</v>
      </c>
      <c r="O7" s="79"/>
      <c r="P7" s="80"/>
      <c r="Q7" s="80"/>
      <c r="R7" s="9"/>
      <c r="S7" s="73"/>
      <c r="T7" s="73"/>
      <c r="U7" s="73"/>
      <c r="V7" s="72">
        <f>SUM($D$5:$D7)/(COUNTA($D$5:$D7)-COUNTA($E$5:$E7))</f>
        <v>11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6" t="s">
        <v>128</v>
      </c>
      <c r="B8" s="55"/>
      <c r="C8" s="105"/>
      <c r="D8" s="74"/>
      <c r="E8" s="75"/>
      <c r="F8" s="73"/>
      <c r="G8" s="76"/>
      <c r="H8" s="73"/>
      <c r="I8" s="73"/>
      <c r="J8" s="9"/>
      <c r="K8" s="78">
        <v>4</v>
      </c>
      <c r="L8" s="73">
        <v>0</v>
      </c>
      <c r="M8" s="73">
        <v>21</v>
      </c>
      <c r="N8" s="78">
        <v>1</v>
      </c>
      <c r="O8" s="81"/>
      <c r="P8" s="82"/>
      <c r="Q8" s="82"/>
      <c r="R8" s="9"/>
      <c r="S8" s="73"/>
      <c r="T8" s="73"/>
      <c r="U8" s="73"/>
      <c r="V8" s="72">
        <f>SUM($D$5:$D8)/(COUNTA($D$5:$D8)-COUNTA($E$5:$E8))</f>
        <v>11</v>
      </c>
      <c r="W8" s="123" t="s">
        <v>16</v>
      </c>
      <c r="X8" s="123" t="s">
        <v>15</v>
      </c>
      <c r="Y8" s="123" t="s">
        <v>14</v>
      </c>
      <c r="Z8" s="123" t="s">
        <v>13</v>
      </c>
      <c r="AA8" s="242" t="s">
        <v>12</v>
      </c>
      <c r="AB8" s="242"/>
      <c r="AC8" s="242" t="s">
        <v>11</v>
      </c>
      <c r="AD8" s="242"/>
      <c r="AE8" s="123" t="s">
        <v>10</v>
      </c>
      <c r="AF8" s="123" t="s">
        <v>72</v>
      </c>
      <c r="AG8" s="123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130" t="s">
        <v>147</v>
      </c>
      <c r="B9" s="59"/>
      <c r="C9" s="106"/>
      <c r="D9" s="77">
        <v>7</v>
      </c>
      <c r="E9" s="75"/>
      <c r="F9" s="73"/>
      <c r="G9" s="76"/>
      <c r="H9" s="73"/>
      <c r="I9" s="73"/>
      <c r="J9" s="9"/>
      <c r="K9" s="78">
        <v>3</v>
      </c>
      <c r="L9" s="73">
        <v>0</v>
      </c>
      <c r="M9" s="73">
        <v>21</v>
      </c>
      <c r="N9" s="73">
        <v>1</v>
      </c>
      <c r="O9" s="79"/>
      <c r="P9" s="80"/>
      <c r="Q9" s="80"/>
      <c r="R9" s="9"/>
      <c r="S9" s="73"/>
      <c r="T9" s="73"/>
      <c r="U9" s="73"/>
      <c r="V9" s="71">
        <f>SUM($D$5:$D9)/(COUNTA($D$5:$D9)-COUNTA($E$5:$E9))</f>
        <v>9</v>
      </c>
      <c r="W9" s="99">
        <f t="array" ref="W9">IF(SUM(K5:K34)=0,"-",SUM(INT(K5:K34))+INT(ROUND(SUM(K5:K34-INT(K5:K34)),1)/0.6)+MOD(ROUND(SUM(K5:K34-INT(K5:K34)),1),0.6))</f>
        <v>86</v>
      </c>
      <c r="X9" s="100">
        <f>IF($W$9="-","-",SUM(L5:L34))</f>
        <v>4</v>
      </c>
      <c r="Y9" s="100">
        <f>IF($W$9="-","-",SUM(M5:M34))</f>
        <v>474</v>
      </c>
      <c r="Z9" s="97">
        <f>IF($W$9="-","-",SUM(N5:N34))</f>
        <v>18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3/22(5)</v>
      </c>
      <c r="AB9" s="257"/>
      <c r="AC9" s="258">
        <f>IF($Z$9="-","-",IF($Z$9=0,"-",$Y$9/$Z$9))</f>
        <v>26.333333333333332</v>
      </c>
      <c r="AD9" s="259"/>
      <c r="AE9" s="101">
        <f>IF(ISERROR(ROUND((INT(W9)*6+((W9-INT(W9))*10))/Z9,2)),"-",ROUND((INT(W9)*6+((W9-INT(W9))*10))/Z9,2))</f>
        <v>28.67</v>
      </c>
      <c r="AF9" s="98">
        <f>IF(ISERROR(ROUND(Y9/(INT(W9)*6+((W9-INT(W9))*10))*6,2)),"-",ROUND(Y9/(INT(W9)*6+((W9-INT(W9))*10))*6,2))</f>
        <v>5.51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160" t="s">
        <v>149</v>
      </c>
      <c r="B10" s="55"/>
      <c r="C10" s="105"/>
      <c r="D10" s="77">
        <v>0</v>
      </c>
      <c r="E10" s="75"/>
      <c r="F10" s="73"/>
      <c r="G10" s="76"/>
      <c r="H10" s="73"/>
      <c r="I10" s="73"/>
      <c r="J10" s="9"/>
      <c r="K10" s="78">
        <v>3</v>
      </c>
      <c r="L10" s="73">
        <v>0</v>
      </c>
      <c r="M10" s="73">
        <v>36</v>
      </c>
      <c r="N10" s="73">
        <v>0</v>
      </c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6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129" t="s">
        <v>155</v>
      </c>
      <c r="B11" s="55"/>
      <c r="C11" s="105"/>
      <c r="D11" s="77"/>
      <c r="E11" s="75"/>
      <c r="F11" s="73"/>
      <c r="G11" s="73"/>
      <c r="H11" s="73"/>
      <c r="I11" s="73"/>
      <c r="J11" s="9"/>
      <c r="K11" s="78">
        <v>4</v>
      </c>
      <c r="L11" s="73">
        <v>0</v>
      </c>
      <c r="M11" s="73">
        <v>14</v>
      </c>
      <c r="N11" s="73">
        <v>0</v>
      </c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6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129" t="s">
        <v>161</v>
      </c>
      <c r="B12" s="55"/>
      <c r="C12" s="105"/>
      <c r="D12" s="77"/>
      <c r="E12" s="75"/>
      <c r="F12" s="73"/>
      <c r="G12" s="76"/>
      <c r="H12" s="73"/>
      <c r="I12" s="73"/>
      <c r="J12" s="9"/>
      <c r="K12" s="78">
        <v>6</v>
      </c>
      <c r="L12" s="73">
        <v>0</v>
      </c>
      <c r="M12" s="73">
        <v>31</v>
      </c>
      <c r="N12" s="73">
        <v>0</v>
      </c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6</v>
      </c>
      <c r="W12" s="123" t="s">
        <v>8</v>
      </c>
      <c r="X12" s="123" t="s">
        <v>7</v>
      </c>
      <c r="Y12" s="123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 t="s">
        <v>169</v>
      </c>
      <c r="B13" s="55"/>
      <c r="C13" s="105"/>
      <c r="D13" s="77"/>
      <c r="E13" s="75"/>
      <c r="F13" s="73"/>
      <c r="G13" s="76"/>
      <c r="H13" s="73"/>
      <c r="I13" s="73"/>
      <c r="J13" s="9"/>
      <c r="K13" s="78">
        <v>6</v>
      </c>
      <c r="L13" s="73">
        <v>0</v>
      </c>
      <c r="M13" s="73">
        <v>34</v>
      </c>
      <c r="N13" s="73">
        <v>2</v>
      </c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6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130" t="s">
        <v>173</v>
      </c>
      <c r="B14" s="59"/>
      <c r="C14" s="106"/>
      <c r="D14" s="74"/>
      <c r="E14" s="75"/>
      <c r="F14" s="73"/>
      <c r="G14" s="73"/>
      <c r="H14" s="73"/>
      <c r="I14" s="73"/>
      <c r="J14" s="9"/>
      <c r="K14" s="78">
        <v>1</v>
      </c>
      <c r="L14" s="73">
        <v>0</v>
      </c>
      <c r="M14" s="73">
        <v>1</v>
      </c>
      <c r="N14" s="73">
        <v>0</v>
      </c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6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 t="s">
        <v>175</v>
      </c>
      <c r="B15" s="59"/>
      <c r="C15" s="106"/>
      <c r="D15" s="77">
        <v>12</v>
      </c>
      <c r="E15" s="75" t="s">
        <v>60</v>
      </c>
      <c r="F15" s="73"/>
      <c r="G15" s="76"/>
      <c r="H15" s="73"/>
      <c r="I15" s="73"/>
      <c r="J15" s="9"/>
      <c r="K15" s="78">
        <v>3</v>
      </c>
      <c r="L15" s="73">
        <v>0</v>
      </c>
      <c r="M15" s="73">
        <v>11</v>
      </c>
      <c r="N15" s="73">
        <v>0</v>
      </c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10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 t="s">
        <v>177</v>
      </c>
      <c r="B16" s="59"/>
      <c r="C16" s="106"/>
      <c r="D16" s="77">
        <v>5</v>
      </c>
      <c r="E16" s="75"/>
      <c r="F16" s="73"/>
      <c r="G16" s="76"/>
      <c r="H16" s="73"/>
      <c r="I16" s="73"/>
      <c r="J16" s="9"/>
      <c r="K16" s="78">
        <v>4</v>
      </c>
      <c r="L16" s="73">
        <v>0</v>
      </c>
      <c r="M16" s="73">
        <v>30</v>
      </c>
      <c r="N16" s="73">
        <v>0</v>
      </c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8.75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160" t="s">
        <v>184</v>
      </c>
      <c r="B17" s="59"/>
      <c r="C17" s="106"/>
      <c r="D17" s="77">
        <v>24</v>
      </c>
      <c r="E17" s="75"/>
      <c r="F17" s="73"/>
      <c r="G17" s="76"/>
      <c r="H17" s="73"/>
      <c r="I17" s="73"/>
      <c r="J17" s="9"/>
      <c r="K17" s="78">
        <v>5</v>
      </c>
      <c r="L17" s="73">
        <v>0</v>
      </c>
      <c r="M17" s="73">
        <v>22</v>
      </c>
      <c r="N17" s="73">
        <v>3</v>
      </c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11.8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160" t="s">
        <v>186</v>
      </c>
      <c r="B18" s="59"/>
      <c r="C18" s="106"/>
      <c r="D18" s="77">
        <v>3</v>
      </c>
      <c r="E18" s="75"/>
      <c r="F18" s="73"/>
      <c r="G18" s="76"/>
      <c r="H18" s="73"/>
      <c r="I18" s="73"/>
      <c r="J18" s="9"/>
      <c r="K18" s="78">
        <v>5</v>
      </c>
      <c r="L18" s="73">
        <v>1</v>
      </c>
      <c r="M18" s="73">
        <v>10</v>
      </c>
      <c r="N18" s="73">
        <v>1</v>
      </c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10.333333333333334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130" t="s">
        <v>189</v>
      </c>
      <c r="B19" s="59"/>
      <c r="C19" s="106"/>
      <c r="D19" s="77"/>
      <c r="E19" s="75"/>
      <c r="F19" s="73"/>
      <c r="G19" s="76"/>
      <c r="H19" s="73"/>
      <c r="I19" s="73"/>
      <c r="J19" s="9"/>
      <c r="K19" s="78">
        <v>3</v>
      </c>
      <c r="L19" s="73">
        <v>0</v>
      </c>
      <c r="M19" s="73">
        <v>25</v>
      </c>
      <c r="N19" s="73">
        <v>0</v>
      </c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10.333333333333334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 t="s">
        <v>190</v>
      </c>
      <c r="B20" s="55"/>
      <c r="C20" s="105"/>
      <c r="D20" s="74"/>
      <c r="E20" s="75"/>
      <c r="F20" s="73"/>
      <c r="G20" s="76"/>
      <c r="H20" s="73"/>
      <c r="I20" s="73"/>
      <c r="J20" s="9"/>
      <c r="K20" s="78">
        <v>3</v>
      </c>
      <c r="L20" s="73">
        <v>0</v>
      </c>
      <c r="M20" s="73">
        <v>19</v>
      </c>
      <c r="N20" s="73">
        <v>2</v>
      </c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10.333333333333334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8" t="s">
        <v>193</v>
      </c>
      <c r="B21" s="55"/>
      <c r="C21" s="105"/>
      <c r="D21" s="74">
        <v>1</v>
      </c>
      <c r="E21" s="75" t="s">
        <v>60</v>
      </c>
      <c r="F21" s="73"/>
      <c r="G21" s="76"/>
      <c r="H21" s="73"/>
      <c r="I21" s="73"/>
      <c r="J21" s="9"/>
      <c r="K21" s="78">
        <v>1</v>
      </c>
      <c r="L21" s="73">
        <v>0</v>
      </c>
      <c r="M21" s="73">
        <v>8</v>
      </c>
      <c r="N21" s="73">
        <v>0</v>
      </c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10.5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130" t="s">
        <v>192</v>
      </c>
      <c r="B22" s="55"/>
      <c r="C22" s="105"/>
      <c r="D22" s="74"/>
      <c r="E22" s="75"/>
      <c r="F22" s="73"/>
      <c r="G22" s="76"/>
      <c r="H22" s="73"/>
      <c r="I22" s="73"/>
      <c r="J22" s="9"/>
      <c r="K22" s="78">
        <v>4</v>
      </c>
      <c r="L22" s="73">
        <v>2</v>
      </c>
      <c r="M22" s="73">
        <v>9</v>
      </c>
      <c r="N22" s="73">
        <v>1</v>
      </c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10.5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130" t="s">
        <v>196</v>
      </c>
      <c r="B23" s="55"/>
      <c r="C23" s="105"/>
      <c r="D23" s="74"/>
      <c r="E23" s="75"/>
      <c r="F23" s="73"/>
      <c r="G23" s="76"/>
      <c r="H23" s="73"/>
      <c r="I23" s="73"/>
      <c r="J23" s="9"/>
      <c r="K23" s="78">
        <v>2</v>
      </c>
      <c r="L23" s="73">
        <v>0</v>
      </c>
      <c r="M23" s="73">
        <v>14</v>
      </c>
      <c r="N23" s="78">
        <v>1</v>
      </c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10.5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6" t="s">
        <v>195</v>
      </c>
      <c r="B24" s="55"/>
      <c r="C24" s="105"/>
      <c r="D24" s="74"/>
      <c r="E24" s="75"/>
      <c r="F24" s="73"/>
      <c r="G24" s="76"/>
      <c r="H24" s="73"/>
      <c r="I24" s="73"/>
      <c r="J24" s="9"/>
      <c r="K24" s="78">
        <v>6</v>
      </c>
      <c r="L24" s="73">
        <v>0</v>
      </c>
      <c r="M24" s="73">
        <v>45</v>
      </c>
      <c r="N24" s="78">
        <v>0</v>
      </c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10.5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160" t="s">
        <v>197</v>
      </c>
      <c r="B25" s="55"/>
      <c r="C25" s="105"/>
      <c r="D25" s="74">
        <v>36</v>
      </c>
      <c r="E25" s="75"/>
      <c r="F25" s="73"/>
      <c r="G25" s="76"/>
      <c r="H25" s="73"/>
      <c r="I25" s="73"/>
      <c r="J25" s="9"/>
      <c r="K25" s="78">
        <v>3</v>
      </c>
      <c r="L25" s="73">
        <v>1</v>
      </c>
      <c r="M25" s="73">
        <v>13</v>
      </c>
      <c r="N25" s="78">
        <v>1</v>
      </c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14.142857142857142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6" t="s">
        <v>198</v>
      </c>
      <c r="B26" s="2"/>
      <c r="C26" s="105"/>
      <c r="D26" s="74">
        <v>11</v>
      </c>
      <c r="E26" s="75" t="s">
        <v>60</v>
      </c>
      <c r="F26" s="73"/>
      <c r="G26" s="73"/>
      <c r="H26" s="73"/>
      <c r="I26" s="73"/>
      <c r="J26" s="9"/>
      <c r="K26" s="78">
        <v>2</v>
      </c>
      <c r="L26" s="73">
        <v>0</v>
      </c>
      <c r="M26" s="73">
        <v>8</v>
      </c>
      <c r="N26" s="73">
        <v>0</v>
      </c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15.714285714285714</v>
      </c>
      <c r="W26" s="102"/>
    </row>
    <row r="27" spans="1:34" ht="17" customHeight="1">
      <c r="A27" s="66" t="s">
        <v>201</v>
      </c>
      <c r="B27" s="2"/>
      <c r="C27" s="105"/>
      <c r="D27" s="74">
        <v>11</v>
      </c>
      <c r="E27" s="75"/>
      <c r="F27" s="73"/>
      <c r="G27" s="73"/>
      <c r="H27" s="73"/>
      <c r="I27" s="73"/>
      <c r="J27" s="9"/>
      <c r="K27" s="78">
        <v>3</v>
      </c>
      <c r="L27" s="73">
        <v>0</v>
      </c>
      <c r="M27" s="73">
        <v>12</v>
      </c>
      <c r="N27" s="73">
        <v>0</v>
      </c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15.125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6" t="s">
        <v>202</v>
      </c>
      <c r="B28" s="2"/>
      <c r="C28" s="105"/>
      <c r="D28" s="74">
        <v>34</v>
      </c>
      <c r="E28" s="75"/>
      <c r="F28" s="73"/>
      <c r="G28" s="73"/>
      <c r="H28" s="73"/>
      <c r="I28" s="73"/>
      <c r="J28" s="9"/>
      <c r="K28" s="78">
        <v>4</v>
      </c>
      <c r="L28" s="73">
        <v>0</v>
      </c>
      <c r="M28" s="73">
        <v>19</v>
      </c>
      <c r="N28" s="73">
        <v>1</v>
      </c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17.222222222222221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17.222222222222221</v>
      </c>
      <c r="W29" s="121" t="s">
        <v>30</v>
      </c>
      <c r="X29" s="122"/>
      <c r="Y29" s="227">
        <v>20</v>
      </c>
      <c r="Z29" s="230"/>
      <c r="AA29" s="231">
        <f>IF(ISERROR(SUMIF(D5:D34,"&gt;="&amp;Y29)/SUMPRODUCT(--(D5:D34&gt;=Y29),--(E5:E34&lt;&gt;"*"))),"-",SUMIF(D5:D34,"&gt;="&amp;Y29)/SUMPRODUCT(--(D5:D34&gt;=Y29),--(E5:E34&lt;&gt;"*")))</f>
        <v>31.333333333333332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17.222222222222221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17.222222222222221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17.222222222222221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17.222222222222221</v>
      </c>
      <c r="W33" s="225" t="s">
        <v>66</v>
      </c>
      <c r="X33" s="226"/>
      <c r="Y33" s="226"/>
      <c r="Z33" s="227"/>
      <c r="AA33" s="88">
        <f>SUMPRODUCT((D5:D34=0)*(D5:D34&lt;&gt;"")*(E5:E34&lt;&gt;"*"))</f>
        <v>1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17.222222222222221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7" priority="1" operator="greaterThan">
      <formula>0</formula>
    </cfRule>
  </conditionalFormatting>
  <dataValidations disablePrompts="1" count="1">
    <dataValidation type="list" allowBlank="1" showInputMessage="1" showErrorMessage="1" sqref="G5:G34" xr:uid="{A1B2D7E2-736E-CB45-9DBE-F163635FEE1B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02F4A-289F-1840-9210-EAEBCFFFBCE2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 t="s">
        <v>130</v>
      </c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44" t="s">
        <v>21</v>
      </c>
      <c r="E4" s="144" t="s">
        <v>60</v>
      </c>
      <c r="F4" s="144" t="s">
        <v>59</v>
      </c>
      <c r="G4" s="144" t="s">
        <v>74</v>
      </c>
      <c r="H4" s="144">
        <v>4</v>
      </c>
      <c r="I4" s="144">
        <v>6</v>
      </c>
      <c r="J4" s="13"/>
      <c r="K4" s="69" t="s">
        <v>16</v>
      </c>
      <c r="L4" s="144" t="s">
        <v>15</v>
      </c>
      <c r="M4" s="144" t="s">
        <v>14</v>
      </c>
      <c r="N4" s="144" t="s">
        <v>13</v>
      </c>
      <c r="O4" s="70"/>
      <c r="P4" s="60" t="s">
        <v>58</v>
      </c>
      <c r="Q4" s="60" t="s">
        <v>57</v>
      </c>
      <c r="R4" s="13"/>
      <c r="S4" s="144" t="s">
        <v>8</v>
      </c>
      <c r="T4" s="144" t="s">
        <v>7</v>
      </c>
      <c r="U4" s="144" t="s">
        <v>6</v>
      </c>
      <c r="W4" s="143" t="s">
        <v>15</v>
      </c>
      <c r="X4" s="143" t="s">
        <v>23</v>
      </c>
      <c r="Y4" s="143" t="s">
        <v>22</v>
      </c>
      <c r="Z4" s="143" t="s">
        <v>21</v>
      </c>
      <c r="AA4" s="242" t="s">
        <v>20</v>
      </c>
      <c r="AB4" s="242"/>
      <c r="AC4" s="242" t="s">
        <v>11</v>
      </c>
      <c r="AD4" s="242"/>
      <c r="AE4" s="143" t="s">
        <v>10</v>
      </c>
      <c r="AF4" s="143">
        <v>4</v>
      </c>
      <c r="AG4" s="143">
        <v>6</v>
      </c>
      <c r="AH4" s="143" t="s">
        <v>19</v>
      </c>
      <c r="AI4" s="143" t="s">
        <v>18</v>
      </c>
      <c r="AK4" s="143" t="s">
        <v>56</v>
      </c>
      <c r="AL4" s="143" t="s">
        <v>23</v>
      </c>
      <c r="AM4" s="92" t="s">
        <v>11</v>
      </c>
    </row>
    <row r="5" spans="1:39" ht="17" customHeight="1">
      <c r="A5" s="130" t="s">
        <v>129</v>
      </c>
      <c r="B5" s="55"/>
      <c r="C5" s="105"/>
      <c r="D5" s="74">
        <v>12</v>
      </c>
      <c r="E5" s="75"/>
      <c r="F5" s="73"/>
      <c r="G5" s="76"/>
      <c r="H5" s="73"/>
      <c r="I5" s="73"/>
      <c r="J5" s="9"/>
      <c r="K5" s="78"/>
      <c r="L5" s="73"/>
      <c r="M5" s="73"/>
      <c r="N5" s="73"/>
      <c r="O5" s="79"/>
      <c r="P5" s="80"/>
      <c r="Q5" s="80"/>
      <c r="R5" s="9"/>
      <c r="S5" s="73"/>
      <c r="T5" s="73"/>
      <c r="U5" s="73"/>
      <c r="V5" s="71">
        <f>SUM($D$5:$D5)/(COUNTA($D$5:$D5)-COUNTA($E$5:$E5))</f>
        <v>12</v>
      </c>
      <c r="W5" s="90">
        <f>COUNTA(A5:A34)</f>
        <v>6</v>
      </c>
      <c r="X5" s="90">
        <f>COUNTA(D5:D34)</f>
        <v>4</v>
      </c>
      <c r="Y5" s="90">
        <f>COUNTA(E5:E34)</f>
        <v>0</v>
      </c>
      <c r="Z5" s="97">
        <f>IF(X5=0,"-",SUM(D5:D34))</f>
        <v>39</v>
      </c>
      <c r="AA5" s="260" t="str">
        <f t="array" ref="AA5">IF(X5,(MAX(D5:D34)&amp;IF(SUM((D5:D34=MAX(D5:D34))*(E5:E34&lt;&gt;"")),"*","")&amp;"("&amp;MIN(IF(D5:D34&amp;E5:E34=MAX(D5:D34)&amp;IF(SUM((D5:D34=MAX(D5:D34))*(E5:E34&lt;&gt;"")),"*",""),F5:F34))&amp;")"),0)</f>
        <v>17(0)</v>
      </c>
      <c r="AB5" s="260"/>
      <c r="AC5" s="258">
        <f>IF($X5-$Y5,$Z5/($X5-$Y5),"-")</f>
        <v>9.75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181" t="s">
        <v>160</v>
      </c>
      <c r="B6" s="55"/>
      <c r="C6" s="105"/>
      <c r="D6" s="74">
        <v>17</v>
      </c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>
        <f>SUM($D$5:$D6)/(COUNTA($D$5:$D6)-COUNTA($E$5:$E6))</f>
        <v>14.5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130" t="s">
        <v>162</v>
      </c>
      <c r="B7" s="55"/>
      <c r="C7" s="105"/>
      <c r="D7" s="74">
        <v>2</v>
      </c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>
        <f>SUM($D$5:$D7)/(COUNTA($D$5:$D7)-COUNTA($E$5:$E7))</f>
        <v>10.333333333333334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181" t="s">
        <v>164</v>
      </c>
      <c r="B8" s="55"/>
      <c r="C8" s="105"/>
      <c r="D8" s="74">
        <v>8</v>
      </c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>
        <f>SUM($D$5:$D8)/(COUNTA($D$5:$D8)-COUNTA($E$5:$E8))</f>
        <v>9.75</v>
      </c>
      <c r="W8" s="143" t="s">
        <v>16</v>
      </c>
      <c r="X8" s="143" t="s">
        <v>15</v>
      </c>
      <c r="Y8" s="143" t="s">
        <v>14</v>
      </c>
      <c r="Z8" s="143" t="s">
        <v>13</v>
      </c>
      <c r="AA8" s="242" t="s">
        <v>12</v>
      </c>
      <c r="AB8" s="242"/>
      <c r="AC8" s="242" t="s">
        <v>11</v>
      </c>
      <c r="AD8" s="242"/>
      <c r="AE8" s="143" t="s">
        <v>10</v>
      </c>
      <c r="AF8" s="143" t="s">
        <v>72</v>
      </c>
      <c r="AG8" s="143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130" t="s">
        <v>173</v>
      </c>
      <c r="B9" s="59"/>
      <c r="C9" s="106"/>
      <c r="D9" s="77"/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>
        <f>SUM($D$5:$D9)/(COUNTA($D$5:$D9)-COUNTA($E$5:$E9))</f>
        <v>9.75</v>
      </c>
      <c r="W9" s="99" t="str">
        <f t="array" ref="W9">IF(SUM(K5:K34)=0,"-",SUM(INT(K5:K34))+INT(ROUND(SUM(K5:K34-INT(K5:K34)),1)/0.6)+MOD(ROUND(SUM(K5:K34-INT(K5:K34)),1),0.6))</f>
        <v>-</v>
      </c>
      <c r="X9" s="100" t="str">
        <f>IF($W$9="-","-",SUM(L5:L34))</f>
        <v>-</v>
      </c>
      <c r="Y9" s="100" t="str">
        <f>IF($W$9="-","-",SUM(M5:M34))</f>
        <v>-</v>
      </c>
      <c r="Z9" s="97" t="str">
        <f>IF($W$9="-","-",SUM(N5:N34))</f>
        <v>-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57"/>
      <c r="AC9" s="258" t="str">
        <f>IF($Z$9="-","-",IF($Z$9=0,"-",$Y$9/$Z$9))</f>
        <v>-</v>
      </c>
      <c r="AD9" s="259"/>
      <c r="AE9" s="101" t="str">
        <f>IF(ISERROR(ROUND((INT(W9)*6+((W9-INT(W9))*10))/Z9,2)),"-",ROUND((INT(W9)*6+((W9-INT(W9))*10))/Z9,2))</f>
        <v>-</v>
      </c>
      <c r="AF9" s="98" t="str">
        <f>IF(ISERROR(ROUND(Y9/(INT(W9)*6+((W9-INT(W9))*10))*6,2)),"-",ROUND(Y9/(INT(W9)*6+((W9-INT(W9))*10))*6,2))</f>
        <v>-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130" t="s">
        <v>192</v>
      </c>
      <c r="B10" s="55"/>
      <c r="C10" s="105"/>
      <c r="D10" s="77"/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>
        <f>SUM($D$5:$D10)/(COUNTA($D$5:$D10)-COUNTA($E$5:$E10))</f>
        <v>9.75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6"/>
      <c r="B11" s="55"/>
      <c r="C11" s="105"/>
      <c r="D11" s="77"/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>
        <f>SUM($D$5:$D11)/(COUNTA($D$5:$D11)-COUNTA($E$5:$E11))</f>
        <v>9.75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6"/>
      <c r="B12" s="55"/>
      <c r="C12" s="105"/>
      <c r="D12" s="77"/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>
        <f>SUM($D$5:$D12)/(COUNTA($D$5:$D12)-COUNTA($E$5:$E12))</f>
        <v>9.75</v>
      </c>
      <c r="W12" s="143" t="s">
        <v>8</v>
      </c>
      <c r="X12" s="143" t="s">
        <v>7</v>
      </c>
      <c r="Y12" s="143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/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>
        <f>SUM($D$5:$D13)/(COUNTA($D$5:$D13)-COUNTA($E$5:$E13))</f>
        <v>9.75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>
        <f>SUM($D$5:$D14)/(COUNTA($D$5:$D14)-COUNTA($E$5:$E14))</f>
        <v>9.75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>
        <f>SUM($D$5:$D15)/(COUNTA($D$5:$D15)-COUNTA($E$5:$E15))</f>
        <v>9.75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>
        <f>SUM($D$5:$D16)/(COUNTA($D$5:$D16)-COUNTA($E$5:$E16))</f>
        <v>9.75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>
        <f>SUM($D$5:$D17)/(COUNTA($D$5:$D17)-COUNTA($E$5:$E17))</f>
        <v>9.75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>
        <f>SUM($D$5:$D18)/(COUNTA($D$5:$D18)-COUNTA($E$5:$E18))</f>
        <v>9.75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>
        <f>SUM($D$5:$D19)/(COUNTA($D$5:$D19)-COUNTA($E$5:$E19))</f>
        <v>9.75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>
        <f>SUM($D$5:$D20)/(COUNTA($D$5:$D20)-COUNTA($E$5:$E20))</f>
        <v>9.75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>
        <f>SUM($D$5:$D21)/(COUNTA($D$5:$D21)-COUNTA($E$5:$E21))</f>
        <v>9.75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>
        <f>SUM($D$5:$D22)/(COUNTA($D$5:$D22)-COUNTA($E$5:$E22))</f>
        <v>9.75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>
        <f>SUM($D$5:$D23)/(COUNTA($D$5:$D23)-COUNTA($E$5:$E23))</f>
        <v>9.75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>
        <f>SUM($D$5:$D24)/(COUNTA($D$5:$D24)-COUNTA($E$5:$E24))</f>
        <v>9.75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>
        <f>SUM($D$5:$D25)/(COUNTA($D$5:$D25)-COUNTA($E$5:$E25))</f>
        <v>9.75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>
        <f>SUM($D$5:$D26)/(COUNTA($D$5:$D26)-COUNTA($E$5:$E26))</f>
        <v>9.75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>
        <f>SUM($D$5:$D27)/(COUNTA($D$5:$D27)-COUNTA($E$5:$E27))</f>
        <v>9.75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>
        <f>SUM($D$5:$D28)/(COUNTA($D$5:$D28)-COUNTA($E$5:$E28))</f>
        <v>9.75</v>
      </c>
      <c r="W28" s="83" t="s">
        <v>31</v>
      </c>
      <c r="X28" s="84"/>
      <c r="Y28" s="84"/>
      <c r="Z28" s="85"/>
      <c r="AA28" s="233">
        <f>IF(W5=0,"-",$W$13/$W$5)</f>
        <v>0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>
        <f>SUM($D$5:$D29)/(COUNTA($D$5:$D29)-COUNTA($E$5:$E29))</f>
        <v>9.75</v>
      </c>
      <c r="W29" s="145" t="s">
        <v>30</v>
      </c>
      <c r="X29" s="146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>
        <f>SUM($D$5:$D30)/(COUNTA($D$5:$D30)-COUNTA($E$5:$E30))</f>
        <v>9.75</v>
      </c>
      <c r="W30" s="225" t="s">
        <v>29</v>
      </c>
      <c r="X30" s="226"/>
      <c r="Y30" s="226"/>
      <c r="Z30" s="227"/>
      <c r="AA30" s="228">
        <f>IF($Z$5="-","-",IF($Z$5=0,"-",($AF$5*4+$AG$5*6)/$Z$5))</f>
        <v>0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>
        <f>SUM($D$5:$D31)/(COUNTA($D$5:$D31)-COUNTA($E$5:$E31))</f>
        <v>9.75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>
        <f>SUM($D$5:$D32)/(COUNTA($D$5:$D32)-COUNTA($E$5:$E32))</f>
        <v>9.75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>
        <f>SUM($D$5:$D33)/(COUNTA($D$5:$D33)-COUNTA($E$5:$E33))</f>
        <v>9.75</v>
      </c>
      <c r="W33" s="225" t="s">
        <v>66</v>
      </c>
      <c r="X33" s="226"/>
      <c r="Y33" s="226"/>
      <c r="Z33" s="227"/>
      <c r="AA33" s="88">
        <f>SUMPRODUCT((D5:D34=0)*(D5:D34&lt;&gt;"")*(E5:E34&lt;&gt;"*"))</f>
        <v>0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>
        <f>SUM($D$5:$D34)/(COUNTA($D$5:$D34)-COUNTA($E$5:$E34))</f>
        <v>9.75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6" priority="1" operator="greaterThan">
      <formula>0</formula>
    </cfRule>
  </conditionalFormatting>
  <dataValidations count="1">
    <dataValidation type="list" allowBlank="1" showInputMessage="1" showErrorMessage="1" sqref="G5:G34" xr:uid="{CF232BC6-D3A1-2342-9899-BAB90934BE68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BEFA4-610A-BC41-9C89-3E85068AA125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/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14" t="s">
        <v>21</v>
      </c>
      <c r="E4" s="114" t="s">
        <v>60</v>
      </c>
      <c r="F4" s="114" t="s">
        <v>59</v>
      </c>
      <c r="G4" s="114" t="s">
        <v>74</v>
      </c>
      <c r="H4" s="114">
        <v>4</v>
      </c>
      <c r="I4" s="114">
        <v>6</v>
      </c>
      <c r="J4" s="13"/>
      <c r="K4" s="69" t="s">
        <v>16</v>
      </c>
      <c r="L4" s="114" t="s">
        <v>15</v>
      </c>
      <c r="M4" s="114" t="s">
        <v>14</v>
      </c>
      <c r="N4" s="114" t="s">
        <v>13</v>
      </c>
      <c r="O4" s="70"/>
      <c r="P4" s="60" t="s">
        <v>58</v>
      </c>
      <c r="Q4" s="60" t="s">
        <v>57</v>
      </c>
      <c r="R4" s="13"/>
      <c r="S4" s="114" t="s">
        <v>8</v>
      </c>
      <c r="T4" s="114" t="s">
        <v>7</v>
      </c>
      <c r="U4" s="114" t="s">
        <v>6</v>
      </c>
      <c r="W4" s="113" t="s">
        <v>15</v>
      </c>
      <c r="X4" s="113" t="s">
        <v>23</v>
      </c>
      <c r="Y4" s="113" t="s">
        <v>22</v>
      </c>
      <c r="Z4" s="113" t="s">
        <v>21</v>
      </c>
      <c r="AA4" s="242" t="s">
        <v>20</v>
      </c>
      <c r="AB4" s="242"/>
      <c r="AC4" s="242" t="s">
        <v>11</v>
      </c>
      <c r="AD4" s="242"/>
      <c r="AE4" s="113" t="s">
        <v>10</v>
      </c>
      <c r="AF4" s="113">
        <v>4</v>
      </c>
      <c r="AG4" s="113">
        <v>6</v>
      </c>
      <c r="AH4" s="113" t="s">
        <v>19</v>
      </c>
      <c r="AI4" s="113" t="s">
        <v>18</v>
      </c>
      <c r="AK4" s="113" t="s">
        <v>56</v>
      </c>
      <c r="AL4" s="113" t="s">
        <v>23</v>
      </c>
      <c r="AM4" s="92" t="s">
        <v>11</v>
      </c>
    </row>
    <row r="5" spans="1:39" ht="17" customHeight="1">
      <c r="A5" s="68"/>
      <c r="B5" s="55"/>
      <c r="C5" s="105"/>
      <c r="D5" s="74"/>
      <c r="E5" s="75"/>
      <c r="F5" s="73"/>
      <c r="G5" s="76"/>
      <c r="H5" s="73"/>
      <c r="I5" s="73"/>
      <c r="J5" s="9"/>
      <c r="K5" s="78"/>
      <c r="L5" s="73"/>
      <c r="M5" s="73"/>
      <c r="N5" s="73"/>
      <c r="O5" s="79"/>
      <c r="P5" s="80"/>
      <c r="Q5" s="80"/>
      <c r="R5" s="9"/>
      <c r="S5" s="73"/>
      <c r="T5" s="73"/>
      <c r="U5" s="73"/>
      <c r="V5" s="71" t="e">
        <f>SUM($D$5:$D5)/(COUNTA($D$5:$D5)-COUNTA($E$5:$E5))</f>
        <v>#DIV/0!</v>
      </c>
      <c r="W5" s="90">
        <f>COUNTA(A5:A34)</f>
        <v>0</v>
      </c>
      <c r="X5" s="90">
        <f>COUNTA(D5:D34)</f>
        <v>0</v>
      </c>
      <c r="Y5" s="90">
        <f>COUNTA(E5:E34)</f>
        <v>0</v>
      </c>
      <c r="Z5" s="97" t="str">
        <f>IF(X5=0,"-",SUM(D5:D34))</f>
        <v>-</v>
      </c>
      <c r="AA5" s="260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260"/>
      <c r="AC5" s="258" t="str">
        <f>IF($X5-$Y5,$Z5/($X5-$Y5),"-")</f>
        <v>-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8"/>
      <c r="B6" s="55"/>
      <c r="C6" s="105"/>
      <c r="D6" s="74"/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 t="e">
        <f>SUM($D$5:$D6)/(COUNTA($D$5:$D6)-COUNTA($E$5:$E6))</f>
        <v>#DIV/0!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6"/>
      <c r="B7" s="55"/>
      <c r="C7" s="105"/>
      <c r="D7" s="74"/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 t="e">
        <f>SUM($D$5:$D7)/(COUNTA($D$5:$D7)-COUNTA($E$5:$E7))</f>
        <v>#DIV/0!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7"/>
      <c r="B8" s="55"/>
      <c r="C8" s="105"/>
      <c r="D8" s="74"/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 t="e">
        <f>SUM($D$5:$D8)/(COUNTA($D$5:$D8)-COUNTA($E$5:$E8))</f>
        <v>#DIV/0!</v>
      </c>
      <c r="W8" s="113" t="s">
        <v>16</v>
      </c>
      <c r="X8" s="113" t="s">
        <v>15</v>
      </c>
      <c r="Y8" s="113" t="s">
        <v>14</v>
      </c>
      <c r="Z8" s="113" t="s">
        <v>13</v>
      </c>
      <c r="AA8" s="242" t="s">
        <v>12</v>
      </c>
      <c r="AB8" s="242"/>
      <c r="AC8" s="242" t="s">
        <v>11</v>
      </c>
      <c r="AD8" s="242"/>
      <c r="AE8" s="113" t="s">
        <v>10</v>
      </c>
      <c r="AF8" s="113" t="s">
        <v>72</v>
      </c>
      <c r="AG8" s="113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7"/>
      <c r="B9" s="59"/>
      <c r="C9" s="106"/>
      <c r="D9" s="77"/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 t="e">
        <f>SUM($D$5:$D9)/(COUNTA($D$5:$D9)-COUNTA($E$5:$E9))</f>
        <v>#DIV/0!</v>
      </c>
      <c r="W9" s="99" t="str">
        <f t="array" ref="W9">IF(SUM(K5:K34)=0,"-",SUM(INT(K5:K34))+INT(ROUND(SUM(K5:K34-INT(K5:K34)),1)/0.6)+MOD(ROUND(SUM(K5:K34-INT(K5:K34)),1),0.6))</f>
        <v>-</v>
      </c>
      <c r="X9" s="100" t="str">
        <f>IF($W$9="-","-",SUM(L5:L34))</f>
        <v>-</v>
      </c>
      <c r="Y9" s="100" t="str">
        <f>IF($W$9="-","-",SUM(M5:M34))</f>
        <v>-</v>
      </c>
      <c r="Z9" s="97" t="str">
        <f>IF($W$9="-","-",SUM(N5:N34))</f>
        <v>-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57"/>
      <c r="AC9" s="258" t="str">
        <f>IF($Z$9="-","-",IF($Z$9=0,"-",$Y$9/$Z$9))</f>
        <v>-</v>
      </c>
      <c r="AD9" s="259"/>
      <c r="AE9" s="101" t="str">
        <f>IF(ISERROR(ROUND((INT(W9)*6+((W9-INT(W9))*10))/Z9,2)),"-",ROUND((INT(W9)*6+((W9-INT(W9))*10))/Z9,2))</f>
        <v>-</v>
      </c>
      <c r="AF9" s="98" t="str">
        <f>IF(ISERROR(ROUND(Y9/(INT(W9)*6+((W9-INT(W9))*10))*6,2)),"-",ROUND(Y9/(INT(W9)*6+((W9-INT(W9))*10))*6,2))</f>
        <v>-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6"/>
      <c r="B10" s="55"/>
      <c r="C10" s="105"/>
      <c r="D10" s="77"/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 t="e">
        <f>SUM($D$5:$D10)/(COUNTA($D$5:$D10)-COUNTA($E$5:$E10))</f>
        <v>#DIV/0!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6"/>
      <c r="B11" s="55"/>
      <c r="C11" s="105"/>
      <c r="D11" s="77"/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 t="e">
        <f>SUM($D$5:$D11)/(COUNTA($D$5:$D11)-COUNTA($E$5:$E11))</f>
        <v>#DIV/0!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6"/>
      <c r="B12" s="55"/>
      <c r="C12" s="105"/>
      <c r="D12" s="77"/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 t="e">
        <f>SUM($D$5:$D12)/(COUNTA($D$5:$D12)-COUNTA($E$5:$E12))</f>
        <v>#DIV/0!</v>
      </c>
      <c r="W12" s="113" t="s">
        <v>8</v>
      </c>
      <c r="X12" s="113" t="s">
        <v>7</v>
      </c>
      <c r="Y12" s="113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/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 t="e">
        <f>SUM($D$5:$D13)/(COUNTA($D$5:$D13)-COUNTA($E$5:$E13))</f>
        <v>#DIV/0!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 t="e">
        <f>SUM($D$5:$D14)/(COUNTA($D$5:$D14)-COUNTA($E$5:$E14))</f>
        <v>#DIV/0!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 t="e">
        <f>SUM($D$5:$D15)/(COUNTA($D$5:$D15)-COUNTA($E$5:$E15))</f>
        <v>#DIV/0!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 t="e">
        <f>SUM($D$5:$D16)/(COUNTA($D$5:$D16)-COUNTA($E$5:$E16))</f>
        <v>#DIV/0!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 t="e">
        <f>SUM($D$5:$D17)/(COUNTA($D$5:$D17)-COUNTA($E$5:$E17))</f>
        <v>#DIV/0!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 t="e">
        <f>SUM($D$5:$D18)/(COUNTA($D$5:$D18)-COUNTA($E$5:$E18))</f>
        <v>#DIV/0!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 t="e">
        <f>SUM($D$5:$D19)/(COUNTA($D$5:$D19)-COUNTA($E$5:$E19))</f>
        <v>#DIV/0!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 t="e">
        <f>SUM($D$5:$D20)/(COUNTA($D$5:$D20)-COUNTA($E$5:$E20))</f>
        <v>#DIV/0!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 t="e">
        <f>SUM($D$5:$D21)/(COUNTA($D$5:$D21)-COUNTA($E$5:$E21))</f>
        <v>#DIV/0!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 t="e">
        <f>SUM($D$5:$D22)/(COUNTA($D$5:$D22)-COUNTA($E$5:$E22))</f>
        <v>#DIV/0!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 t="e">
        <f>SUM($D$5:$D23)/(COUNTA($D$5:$D23)-COUNTA($E$5:$E23))</f>
        <v>#DIV/0!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 t="e">
        <f>SUM($D$5:$D24)/(COUNTA($D$5:$D24)-COUNTA($E$5:$E24))</f>
        <v>#DIV/0!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 t="e">
        <f>SUM($D$5:$D25)/(COUNTA($D$5:$D25)-COUNTA($E$5:$E25))</f>
        <v>#DIV/0!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 t="e">
        <f>SUM($D$5:$D26)/(COUNTA($D$5:$D26)-COUNTA($E$5:$E26))</f>
        <v>#DIV/0!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 t="e">
        <f>SUM($D$5:$D27)/(COUNTA($D$5:$D27)-COUNTA($E$5:$E27))</f>
        <v>#DIV/0!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 t="e">
        <f>SUM($D$5:$D28)/(COUNTA($D$5:$D28)-COUNTA($E$5:$E28))</f>
        <v>#DIV/0!</v>
      </c>
      <c r="W28" s="83" t="s">
        <v>31</v>
      </c>
      <c r="X28" s="84"/>
      <c r="Y28" s="84"/>
      <c r="Z28" s="85"/>
      <c r="AA28" s="233" t="str">
        <f>IF(W5=0,"-",$W$13/$W$5)</f>
        <v>-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 t="e">
        <f>SUM($D$5:$D29)/(COUNTA($D$5:$D29)-COUNTA($E$5:$E29))</f>
        <v>#DIV/0!</v>
      </c>
      <c r="W29" s="115" t="s">
        <v>30</v>
      </c>
      <c r="X29" s="116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 t="e">
        <f>SUM($D$5:$D30)/(COUNTA($D$5:$D30)-COUNTA($E$5:$E30))</f>
        <v>#DIV/0!</v>
      </c>
      <c r="W30" s="225" t="s">
        <v>29</v>
      </c>
      <c r="X30" s="226"/>
      <c r="Y30" s="226"/>
      <c r="Z30" s="227"/>
      <c r="AA30" s="228" t="str">
        <f>IF($Z$5="-","-",IF($Z$5=0,"-",($AF$5*4+$AG$5*6)/$Z$5))</f>
        <v>-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 t="e">
        <f>SUM($D$5:$D31)/(COUNTA($D$5:$D31)-COUNTA($E$5:$E31))</f>
        <v>#DIV/0!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 t="e">
        <f>SUM($D$5:$D32)/(COUNTA($D$5:$D32)-COUNTA($E$5:$E32))</f>
        <v>#DIV/0!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 t="e">
        <f>SUM($D$5:$D33)/(COUNTA($D$5:$D33)-COUNTA($E$5:$E33))</f>
        <v>#DIV/0!</v>
      </c>
      <c r="W33" s="225" t="s">
        <v>66</v>
      </c>
      <c r="X33" s="226"/>
      <c r="Y33" s="226"/>
      <c r="Z33" s="227"/>
      <c r="AA33" s="88">
        <f>SUMPRODUCT((D5:D34=0)*(D5:D34&lt;&gt;"")*(E5:E34&lt;&gt;"*"))</f>
        <v>0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 t="e">
        <f>SUM($D$5:$D34)/(COUNTA($D$5:$D34)-COUNTA($E$5:$E34))</f>
        <v>#DIV/0!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5" priority="1" operator="greaterThan">
      <formula>0</formula>
    </cfRule>
  </conditionalFormatting>
  <dataValidations count="1">
    <dataValidation type="list" allowBlank="1" showInputMessage="1" showErrorMessage="1" sqref="G5:G34" xr:uid="{F39D2384-6DD6-DB4F-9675-2EEE134CC773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F4E0E-434D-884A-935A-8082A81BE48E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/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14" t="s">
        <v>21</v>
      </c>
      <c r="E4" s="114" t="s">
        <v>60</v>
      </c>
      <c r="F4" s="114" t="s">
        <v>59</v>
      </c>
      <c r="G4" s="114" t="s">
        <v>74</v>
      </c>
      <c r="H4" s="114">
        <v>4</v>
      </c>
      <c r="I4" s="114">
        <v>6</v>
      </c>
      <c r="J4" s="13"/>
      <c r="K4" s="69" t="s">
        <v>16</v>
      </c>
      <c r="L4" s="114" t="s">
        <v>15</v>
      </c>
      <c r="M4" s="114" t="s">
        <v>14</v>
      </c>
      <c r="N4" s="114" t="s">
        <v>13</v>
      </c>
      <c r="O4" s="70"/>
      <c r="P4" s="60" t="s">
        <v>58</v>
      </c>
      <c r="Q4" s="60" t="s">
        <v>57</v>
      </c>
      <c r="R4" s="13"/>
      <c r="S4" s="114" t="s">
        <v>8</v>
      </c>
      <c r="T4" s="114" t="s">
        <v>7</v>
      </c>
      <c r="U4" s="114" t="s">
        <v>6</v>
      </c>
      <c r="W4" s="113" t="s">
        <v>15</v>
      </c>
      <c r="X4" s="113" t="s">
        <v>23</v>
      </c>
      <c r="Y4" s="113" t="s">
        <v>22</v>
      </c>
      <c r="Z4" s="113" t="s">
        <v>21</v>
      </c>
      <c r="AA4" s="242" t="s">
        <v>20</v>
      </c>
      <c r="AB4" s="242"/>
      <c r="AC4" s="242" t="s">
        <v>11</v>
      </c>
      <c r="AD4" s="242"/>
      <c r="AE4" s="113" t="s">
        <v>10</v>
      </c>
      <c r="AF4" s="113">
        <v>4</v>
      </c>
      <c r="AG4" s="113">
        <v>6</v>
      </c>
      <c r="AH4" s="113" t="s">
        <v>19</v>
      </c>
      <c r="AI4" s="113" t="s">
        <v>18</v>
      </c>
      <c r="AK4" s="113" t="s">
        <v>56</v>
      </c>
      <c r="AL4" s="113" t="s">
        <v>23</v>
      </c>
      <c r="AM4" s="92" t="s">
        <v>11</v>
      </c>
    </row>
    <row r="5" spans="1:39" ht="17" customHeight="1">
      <c r="A5" s="68"/>
      <c r="B5" s="55"/>
      <c r="C5" s="105"/>
      <c r="D5" s="74"/>
      <c r="E5" s="75"/>
      <c r="F5" s="73"/>
      <c r="G5" s="76"/>
      <c r="H5" s="73"/>
      <c r="I5" s="73"/>
      <c r="J5" s="9"/>
      <c r="K5" s="78"/>
      <c r="L5" s="73"/>
      <c r="M5" s="73"/>
      <c r="N5" s="73"/>
      <c r="O5" s="79"/>
      <c r="P5" s="80"/>
      <c r="Q5" s="80"/>
      <c r="R5" s="9"/>
      <c r="S5" s="73"/>
      <c r="T5" s="73"/>
      <c r="U5" s="73"/>
      <c r="V5" s="71" t="e">
        <f>SUM($D$5:$D5)/(COUNTA($D$5:$D5)-COUNTA($E$5:$E5))</f>
        <v>#DIV/0!</v>
      </c>
      <c r="W5" s="90">
        <f>COUNTA(A5:A34)</f>
        <v>0</v>
      </c>
      <c r="X5" s="90">
        <f>COUNTA(D5:D34)</f>
        <v>0</v>
      </c>
      <c r="Y5" s="90">
        <f>COUNTA(E5:E34)</f>
        <v>0</v>
      </c>
      <c r="Z5" s="97" t="str">
        <f>IF(X5=0,"-",SUM(D5:D34))</f>
        <v>-</v>
      </c>
      <c r="AA5" s="260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260"/>
      <c r="AC5" s="258" t="str">
        <f>IF($X5-$Y5,$Z5/($X5-$Y5),"-")</f>
        <v>-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8"/>
      <c r="B6" s="55"/>
      <c r="C6" s="105"/>
      <c r="D6" s="74"/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 t="e">
        <f>SUM($D$5:$D6)/(COUNTA($D$5:$D6)-COUNTA($E$5:$E6))</f>
        <v>#DIV/0!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6"/>
      <c r="B7" s="55"/>
      <c r="C7" s="105"/>
      <c r="D7" s="74"/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 t="e">
        <f>SUM($D$5:$D7)/(COUNTA($D$5:$D7)-COUNTA($E$5:$E7))</f>
        <v>#DIV/0!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7"/>
      <c r="B8" s="55"/>
      <c r="C8" s="105"/>
      <c r="D8" s="74"/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 t="e">
        <f>SUM($D$5:$D8)/(COUNTA($D$5:$D8)-COUNTA($E$5:$E8))</f>
        <v>#DIV/0!</v>
      </c>
      <c r="W8" s="113" t="s">
        <v>16</v>
      </c>
      <c r="X8" s="113" t="s">
        <v>15</v>
      </c>
      <c r="Y8" s="113" t="s">
        <v>14</v>
      </c>
      <c r="Z8" s="113" t="s">
        <v>13</v>
      </c>
      <c r="AA8" s="242" t="s">
        <v>12</v>
      </c>
      <c r="AB8" s="242"/>
      <c r="AC8" s="242" t="s">
        <v>11</v>
      </c>
      <c r="AD8" s="242"/>
      <c r="AE8" s="113" t="s">
        <v>10</v>
      </c>
      <c r="AF8" s="113" t="s">
        <v>72</v>
      </c>
      <c r="AG8" s="113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7"/>
      <c r="B9" s="59"/>
      <c r="C9" s="106"/>
      <c r="D9" s="77"/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 t="e">
        <f>SUM($D$5:$D9)/(COUNTA($D$5:$D9)-COUNTA($E$5:$E9))</f>
        <v>#DIV/0!</v>
      </c>
      <c r="W9" s="99" t="str">
        <f t="array" ref="W9">IF(SUM(K5:K34)=0,"-",SUM(INT(K5:K34))+INT(ROUND(SUM(K5:K34-INT(K5:K34)),1)/0.6)+MOD(ROUND(SUM(K5:K34-INT(K5:K34)),1),0.6))</f>
        <v>-</v>
      </c>
      <c r="X9" s="100" t="str">
        <f>IF($W$9="-","-",SUM(L5:L34))</f>
        <v>-</v>
      </c>
      <c r="Y9" s="100" t="str">
        <f>IF($W$9="-","-",SUM(M5:M34))</f>
        <v>-</v>
      </c>
      <c r="Z9" s="97" t="str">
        <f>IF($W$9="-","-",SUM(N5:N34))</f>
        <v>-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57"/>
      <c r="AC9" s="258" t="str">
        <f>IF($Z$9="-","-",IF($Z$9=0,"-",$Y$9/$Z$9))</f>
        <v>-</v>
      </c>
      <c r="AD9" s="259"/>
      <c r="AE9" s="101" t="str">
        <f>IF(ISERROR(ROUND((INT(W9)*6+((W9-INT(W9))*10))/Z9,2)),"-",ROUND((INT(W9)*6+((W9-INT(W9))*10))/Z9,2))</f>
        <v>-</v>
      </c>
      <c r="AF9" s="98" t="str">
        <f>IF(ISERROR(ROUND(Y9/(INT(W9)*6+((W9-INT(W9))*10))*6,2)),"-",ROUND(Y9/(INT(W9)*6+((W9-INT(W9))*10))*6,2))</f>
        <v>-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6"/>
      <c r="B10" s="55"/>
      <c r="C10" s="105"/>
      <c r="D10" s="77"/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 t="e">
        <f>SUM($D$5:$D10)/(COUNTA($D$5:$D10)-COUNTA($E$5:$E10))</f>
        <v>#DIV/0!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6"/>
      <c r="B11" s="55"/>
      <c r="C11" s="105"/>
      <c r="D11" s="77"/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 t="e">
        <f>SUM($D$5:$D11)/(COUNTA($D$5:$D11)-COUNTA($E$5:$E11))</f>
        <v>#DIV/0!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6"/>
      <c r="B12" s="55"/>
      <c r="C12" s="105"/>
      <c r="D12" s="77"/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 t="e">
        <f>SUM($D$5:$D12)/(COUNTA($D$5:$D12)-COUNTA($E$5:$E12))</f>
        <v>#DIV/0!</v>
      </c>
      <c r="W12" s="113" t="s">
        <v>8</v>
      </c>
      <c r="X12" s="113" t="s">
        <v>7</v>
      </c>
      <c r="Y12" s="113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/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 t="e">
        <f>SUM($D$5:$D13)/(COUNTA($D$5:$D13)-COUNTA($E$5:$E13))</f>
        <v>#DIV/0!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 t="e">
        <f>SUM($D$5:$D14)/(COUNTA($D$5:$D14)-COUNTA($E$5:$E14))</f>
        <v>#DIV/0!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 t="e">
        <f>SUM($D$5:$D15)/(COUNTA($D$5:$D15)-COUNTA($E$5:$E15))</f>
        <v>#DIV/0!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 t="e">
        <f>SUM($D$5:$D16)/(COUNTA($D$5:$D16)-COUNTA($E$5:$E16))</f>
        <v>#DIV/0!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 t="e">
        <f>SUM($D$5:$D17)/(COUNTA($D$5:$D17)-COUNTA($E$5:$E17))</f>
        <v>#DIV/0!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 t="e">
        <f>SUM($D$5:$D18)/(COUNTA($D$5:$D18)-COUNTA($E$5:$E18))</f>
        <v>#DIV/0!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 t="e">
        <f>SUM($D$5:$D19)/(COUNTA($D$5:$D19)-COUNTA($E$5:$E19))</f>
        <v>#DIV/0!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 t="e">
        <f>SUM($D$5:$D20)/(COUNTA($D$5:$D20)-COUNTA($E$5:$E20))</f>
        <v>#DIV/0!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 t="e">
        <f>SUM($D$5:$D21)/(COUNTA($D$5:$D21)-COUNTA($E$5:$E21))</f>
        <v>#DIV/0!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 t="e">
        <f>SUM($D$5:$D22)/(COUNTA($D$5:$D22)-COUNTA($E$5:$E22))</f>
        <v>#DIV/0!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 t="e">
        <f>SUM($D$5:$D23)/(COUNTA($D$5:$D23)-COUNTA($E$5:$E23))</f>
        <v>#DIV/0!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 t="e">
        <f>SUM($D$5:$D24)/(COUNTA($D$5:$D24)-COUNTA($E$5:$E24))</f>
        <v>#DIV/0!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 t="e">
        <f>SUM($D$5:$D25)/(COUNTA($D$5:$D25)-COUNTA($E$5:$E25))</f>
        <v>#DIV/0!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 t="e">
        <f>SUM($D$5:$D26)/(COUNTA($D$5:$D26)-COUNTA($E$5:$E26))</f>
        <v>#DIV/0!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 t="e">
        <f>SUM($D$5:$D27)/(COUNTA($D$5:$D27)-COUNTA($E$5:$E27))</f>
        <v>#DIV/0!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 t="e">
        <f>SUM($D$5:$D28)/(COUNTA($D$5:$D28)-COUNTA($E$5:$E28))</f>
        <v>#DIV/0!</v>
      </c>
      <c r="W28" s="83" t="s">
        <v>31</v>
      </c>
      <c r="X28" s="84"/>
      <c r="Y28" s="84"/>
      <c r="Z28" s="85"/>
      <c r="AA28" s="233" t="str">
        <f>IF(W5=0,"-",$W$13/$W$5)</f>
        <v>-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 t="e">
        <f>SUM($D$5:$D29)/(COUNTA($D$5:$D29)-COUNTA($E$5:$E29))</f>
        <v>#DIV/0!</v>
      </c>
      <c r="W29" s="115" t="s">
        <v>30</v>
      </c>
      <c r="X29" s="116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 t="e">
        <f>SUM($D$5:$D30)/(COUNTA($D$5:$D30)-COUNTA($E$5:$E30))</f>
        <v>#DIV/0!</v>
      </c>
      <c r="W30" s="225" t="s">
        <v>29</v>
      </c>
      <c r="X30" s="226"/>
      <c r="Y30" s="226"/>
      <c r="Z30" s="227"/>
      <c r="AA30" s="228" t="str">
        <f>IF($Z$5="-","-",IF($Z$5=0,"-",($AF$5*4+$AG$5*6)/$Z$5))</f>
        <v>-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 t="e">
        <f>SUM($D$5:$D31)/(COUNTA($D$5:$D31)-COUNTA($E$5:$E31))</f>
        <v>#DIV/0!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 t="e">
        <f>SUM($D$5:$D32)/(COUNTA($D$5:$D32)-COUNTA($E$5:$E32))</f>
        <v>#DIV/0!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 t="e">
        <f>SUM($D$5:$D33)/(COUNTA($D$5:$D33)-COUNTA($E$5:$E33))</f>
        <v>#DIV/0!</v>
      </c>
      <c r="W33" s="225" t="s">
        <v>66</v>
      </c>
      <c r="X33" s="226"/>
      <c r="Y33" s="226"/>
      <c r="Z33" s="227"/>
      <c r="AA33" s="88">
        <f>SUMPRODUCT((D5:D34=0)*(D5:D34&lt;&gt;"")*(E5:E34&lt;&gt;"*"))</f>
        <v>0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 t="e">
        <f>SUM($D$5:$D34)/(COUNTA($D$5:$D34)-COUNTA($E$5:$E34))</f>
        <v>#DIV/0!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4" priority="1" operator="greaterThan">
      <formula>0</formula>
    </cfRule>
  </conditionalFormatting>
  <dataValidations count="1">
    <dataValidation type="list" allowBlank="1" showInputMessage="1" showErrorMessage="1" sqref="G5:G34" xr:uid="{A069473F-0E08-5D48-AD0F-9887003C3C48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A241E-259F-7D48-8F47-6B10A628BC90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/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14" t="s">
        <v>21</v>
      </c>
      <c r="E4" s="114" t="s">
        <v>60</v>
      </c>
      <c r="F4" s="114" t="s">
        <v>59</v>
      </c>
      <c r="G4" s="114" t="s">
        <v>74</v>
      </c>
      <c r="H4" s="114">
        <v>4</v>
      </c>
      <c r="I4" s="114">
        <v>6</v>
      </c>
      <c r="J4" s="13"/>
      <c r="K4" s="69" t="s">
        <v>16</v>
      </c>
      <c r="L4" s="114" t="s">
        <v>15</v>
      </c>
      <c r="M4" s="114" t="s">
        <v>14</v>
      </c>
      <c r="N4" s="114" t="s">
        <v>13</v>
      </c>
      <c r="O4" s="70"/>
      <c r="P4" s="60" t="s">
        <v>58</v>
      </c>
      <c r="Q4" s="60" t="s">
        <v>57</v>
      </c>
      <c r="R4" s="13"/>
      <c r="S4" s="114" t="s">
        <v>8</v>
      </c>
      <c r="T4" s="114" t="s">
        <v>7</v>
      </c>
      <c r="U4" s="114" t="s">
        <v>6</v>
      </c>
      <c r="W4" s="113" t="s">
        <v>15</v>
      </c>
      <c r="X4" s="113" t="s">
        <v>23</v>
      </c>
      <c r="Y4" s="113" t="s">
        <v>22</v>
      </c>
      <c r="Z4" s="113" t="s">
        <v>21</v>
      </c>
      <c r="AA4" s="242" t="s">
        <v>20</v>
      </c>
      <c r="AB4" s="242"/>
      <c r="AC4" s="242" t="s">
        <v>11</v>
      </c>
      <c r="AD4" s="242"/>
      <c r="AE4" s="113" t="s">
        <v>10</v>
      </c>
      <c r="AF4" s="113">
        <v>4</v>
      </c>
      <c r="AG4" s="113">
        <v>6</v>
      </c>
      <c r="AH4" s="113" t="s">
        <v>19</v>
      </c>
      <c r="AI4" s="113" t="s">
        <v>18</v>
      </c>
      <c r="AK4" s="113" t="s">
        <v>56</v>
      </c>
      <c r="AL4" s="113" t="s">
        <v>23</v>
      </c>
      <c r="AM4" s="92" t="s">
        <v>11</v>
      </c>
    </row>
    <row r="5" spans="1:39" ht="17" customHeight="1">
      <c r="A5" s="68"/>
      <c r="B5" s="55"/>
      <c r="C5" s="105"/>
      <c r="D5" s="74"/>
      <c r="E5" s="75"/>
      <c r="F5" s="73"/>
      <c r="G5" s="76"/>
      <c r="H5" s="73"/>
      <c r="I5" s="73"/>
      <c r="J5" s="9"/>
      <c r="K5" s="78"/>
      <c r="L5" s="73"/>
      <c r="M5" s="73"/>
      <c r="N5" s="73"/>
      <c r="O5" s="79"/>
      <c r="P5" s="80"/>
      <c r="Q5" s="80"/>
      <c r="R5" s="9"/>
      <c r="S5" s="73"/>
      <c r="T5" s="73"/>
      <c r="U5" s="73"/>
      <c r="V5" s="71" t="e">
        <f>SUM($D$5:$D5)/(COUNTA($D$5:$D5)-COUNTA($E$5:$E5))</f>
        <v>#DIV/0!</v>
      </c>
      <c r="W5" s="90">
        <f>COUNTA(A5:A34)</f>
        <v>0</v>
      </c>
      <c r="X5" s="90">
        <f>COUNTA(D5:D34)</f>
        <v>0</v>
      </c>
      <c r="Y5" s="90">
        <f>COUNTA(E5:E34)</f>
        <v>0</v>
      </c>
      <c r="Z5" s="97" t="str">
        <f>IF(X5=0,"-",SUM(D5:D34))</f>
        <v>-</v>
      </c>
      <c r="AA5" s="260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260"/>
      <c r="AC5" s="258" t="str">
        <f>IF($X5-$Y5,$Z5/($X5-$Y5),"-")</f>
        <v>-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8"/>
      <c r="B6" s="55"/>
      <c r="C6" s="105"/>
      <c r="D6" s="74"/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 t="e">
        <f>SUM($D$5:$D6)/(COUNTA($D$5:$D6)-COUNTA($E$5:$E6))</f>
        <v>#DIV/0!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6"/>
      <c r="B7" s="55"/>
      <c r="C7" s="105"/>
      <c r="D7" s="74"/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 t="e">
        <f>SUM($D$5:$D7)/(COUNTA($D$5:$D7)-COUNTA($E$5:$E7))</f>
        <v>#DIV/0!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7"/>
      <c r="B8" s="55"/>
      <c r="C8" s="105"/>
      <c r="D8" s="74"/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 t="e">
        <f>SUM($D$5:$D8)/(COUNTA($D$5:$D8)-COUNTA($E$5:$E8))</f>
        <v>#DIV/0!</v>
      </c>
      <c r="W8" s="113" t="s">
        <v>16</v>
      </c>
      <c r="X8" s="113" t="s">
        <v>15</v>
      </c>
      <c r="Y8" s="113" t="s">
        <v>14</v>
      </c>
      <c r="Z8" s="113" t="s">
        <v>13</v>
      </c>
      <c r="AA8" s="242" t="s">
        <v>12</v>
      </c>
      <c r="AB8" s="242"/>
      <c r="AC8" s="242" t="s">
        <v>11</v>
      </c>
      <c r="AD8" s="242"/>
      <c r="AE8" s="113" t="s">
        <v>10</v>
      </c>
      <c r="AF8" s="113" t="s">
        <v>72</v>
      </c>
      <c r="AG8" s="113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7"/>
      <c r="B9" s="59"/>
      <c r="C9" s="106"/>
      <c r="D9" s="77"/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 t="e">
        <f>SUM($D$5:$D9)/(COUNTA($D$5:$D9)-COUNTA($E$5:$E9))</f>
        <v>#DIV/0!</v>
      </c>
      <c r="W9" s="99" t="str">
        <f t="array" ref="W9">IF(SUM(K5:K34)=0,"-",SUM(INT(K5:K34))+INT(ROUND(SUM(K5:K34-INT(K5:K34)),1)/0.6)+MOD(ROUND(SUM(K5:K34-INT(K5:K34)),1),0.6))</f>
        <v>-</v>
      </c>
      <c r="X9" s="100" t="str">
        <f>IF($W$9="-","-",SUM(L5:L34))</f>
        <v>-</v>
      </c>
      <c r="Y9" s="100" t="str">
        <f>IF($W$9="-","-",SUM(M5:M34))</f>
        <v>-</v>
      </c>
      <c r="Z9" s="97" t="str">
        <f>IF($W$9="-","-",SUM(N5:N34))</f>
        <v>-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57"/>
      <c r="AC9" s="258" t="str">
        <f>IF($Z$9="-","-",IF($Z$9=0,"-",$Y$9/$Z$9))</f>
        <v>-</v>
      </c>
      <c r="AD9" s="259"/>
      <c r="AE9" s="101" t="str">
        <f>IF(ISERROR(ROUND((INT(W9)*6+((W9-INT(W9))*10))/Z9,2)),"-",ROUND((INT(W9)*6+((W9-INT(W9))*10))/Z9,2))</f>
        <v>-</v>
      </c>
      <c r="AF9" s="98" t="str">
        <f>IF(ISERROR(ROUND(Y9/(INT(W9)*6+((W9-INT(W9))*10))*6,2)),"-",ROUND(Y9/(INT(W9)*6+((W9-INT(W9))*10))*6,2))</f>
        <v>-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6"/>
      <c r="B10" s="55"/>
      <c r="C10" s="105"/>
      <c r="D10" s="77"/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 t="e">
        <f>SUM($D$5:$D10)/(COUNTA($D$5:$D10)-COUNTA($E$5:$E10))</f>
        <v>#DIV/0!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6"/>
      <c r="B11" s="55"/>
      <c r="C11" s="105"/>
      <c r="D11" s="77"/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 t="e">
        <f>SUM($D$5:$D11)/(COUNTA($D$5:$D11)-COUNTA($E$5:$E11))</f>
        <v>#DIV/0!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6"/>
      <c r="B12" s="55"/>
      <c r="C12" s="105"/>
      <c r="D12" s="77"/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 t="e">
        <f>SUM($D$5:$D12)/(COUNTA($D$5:$D12)-COUNTA($E$5:$E12))</f>
        <v>#DIV/0!</v>
      </c>
      <c r="W12" s="113" t="s">
        <v>8</v>
      </c>
      <c r="X12" s="113" t="s">
        <v>7</v>
      </c>
      <c r="Y12" s="113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/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 t="e">
        <f>SUM($D$5:$D13)/(COUNTA($D$5:$D13)-COUNTA($E$5:$E13))</f>
        <v>#DIV/0!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 t="e">
        <f>SUM($D$5:$D14)/(COUNTA($D$5:$D14)-COUNTA($E$5:$E14))</f>
        <v>#DIV/0!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 t="e">
        <f>SUM($D$5:$D15)/(COUNTA($D$5:$D15)-COUNTA($E$5:$E15))</f>
        <v>#DIV/0!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 t="e">
        <f>SUM($D$5:$D16)/(COUNTA($D$5:$D16)-COUNTA($E$5:$E16))</f>
        <v>#DIV/0!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 t="e">
        <f>SUM($D$5:$D17)/(COUNTA($D$5:$D17)-COUNTA($E$5:$E17))</f>
        <v>#DIV/0!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 t="e">
        <f>SUM($D$5:$D18)/(COUNTA($D$5:$D18)-COUNTA($E$5:$E18))</f>
        <v>#DIV/0!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 t="e">
        <f>SUM($D$5:$D19)/(COUNTA($D$5:$D19)-COUNTA($E$5:$E19))</f>
        <v>#DIV/0!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 t="e">
        <f>SUM($D$5:$D20)/(COUNTA($D$5:$D20)-COUNTA($E$5:$E20))</f>
        <v>#DIV/0!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 t="e">
        <f>SUM($D$5:$D21)/(COUNTA($D$5:$D21)-COUNTA($E$5:$E21))</f>
        <v>#DIV/0!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 t="e">
        <f>SUM($D$5:$D22)/(COUNTA($D$5:$D22)-COUNTA($E$5:$E22))</f>
        <v>#DIV/0!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 t="e">
        <f>SUM($D$5:$D23)/(COUNTA($D$5:$D23)-COUNTA($E$5:$E23))</f>
        <v>#DIV/0!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 t="e">
        <f>SUM($D$5:$D24)/(COUNTA($D$5:$D24)-COUNTA($E$5:$E24))</f>
        <v>#DIV/0!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 t="e">
        <f>SUM($D$5:$D25)/(COUNTA($D$5:$D25)-COUNTA($E$5:$E25))</f>
        <v>#DIV/0!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 t="e">
        <f>SUM($D$5:$D26)/(COUNTA($D$5:$D26)-COUNTA($E$5:$E26))</f>
        <v>#DIV/0!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 t="e">
        <f>SUM($D$5:$D27)/(COUNTA($D$5:$D27)-COUNTA($E$5:$E27))</f>
        <v>#DIV/0!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 t="e">
        <f>SUM($D$5:$D28)/(COUNTA($D$5:$D28)-COUNTA($E$5:$E28))</f>
        <v>#DIV/0!</v>
      </c>
      <c r="W28" s="83" t="s">
        <v>31</v>
      </c>
      <c r="X28" s="84"/>
      <c r="Y28" s="84"/>
      <c r="Z28" s="85"/>
      <c r="AA28" s="233" t="str">
        <f>IF(W5=0,"-",$W$13/$W$5)</f>
        <v>-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 t="e">
        <f>SUM($D$5:$D29)/(COUNTA($D$5:$D29)-COUNTA($E$5:$E29))</f>
        <v>#DIV/0!</v>
      </c>
      <c r="W29" s="115" t="s">
        <v>30</v>
      </c>
      <c r="X29" s="116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 t="e">
        <f>SUM($D$5:$D30)/(COUNTA($D$5:$D30)-COUNTA($E$5:$E30))</f>
        <v>#DIV/0!</v>
      </c>
      <c r="W30" s="225" t="s">
        <v>29</v>
      </c>
      <c r="X30" s="226"/>
      <c r="Y30" s="226"/>
      <c r="Z30" s="227"/>
      <c r="AA30" s="228" t="str">
        <f>IF($Z$5="-","-",IF($Z$5=0,"-",($AF$5*4+$AG$5*6)/$Z$5))</f>
        <v>-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 t="e">
        <f>SUM($D$5:$D31)/(COUNTA($D$5:$D31)-COUNTA($E$5:$E31))</f>
        <v>#DIV/0!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 t="e">
        <f>SUM($D$5:$D32)/(COUNTA($D$5:$D32)-COUNTA($E$5:$E32))</f>
        <v>#DIV/0!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 t="e">
        <f>SUM($D$5:$D33)/(COUNTA($D$5:$D33)-COUNTA($E$5:$E33))</f>
        <v>#DIV/0!</v>
      </c>
      <c r="W33" s="225" t="s">
        <v>66</v>
      </c>
      <c r="X33" s="226"/>
      <c r="Y33" s="226"/>
      <c r="Z33" s="227"/>
      <c r="AA33" s="88">
        <f>SUMPRODUCT((D5:D34=0)*(D5:D34&lt;&gt;"")*(E5:E34&lt;&gt;"*"))</f>
        <v>0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 t="e">
        <f>SUM($D$5:$D34)/(COUNTA($D$5:$D34)-COUNTA($E$5:$E34))</f>
        <v>#DIV/0!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3" priority="1" operator="greaterThan">
      <formula>0</formula>
    </cfRule>
  </conditionalFormatting>
  <dataValidations count="1">
    <dataValidation type="list" allowBlank="1" showInputMessage="1" showErrorMessage="1" sqref="G5:G34" xr:uid="{9B6EEABD-AA77-F945-A642-BB172247A3C0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1A2BA-07BA-834D-9719-1845ACB391B2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/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14" t="s">
        <v>21</v>
      </c>
      <c r="E4" s="114" t="s">
        <v>60</v>
      </c>
      <c r="F4" s="114" t="s">
        <v>59</v>
      </c>
      <c r="G4" s="114" t="s">
        <v>74</v>
      </c>
      <c r="H4" s="114">
        <v>4</v>
      </c>
      <c r="I4" s="114">
        <v>6</v>
      </c>
      <c r="J4" s="13"/>
      <c r="K4" s="69" t="s">
        <v>16</v>
      </c>
      <c r="L4" s="114" t="s">
        <v>15</v>
      </c>
      <c r="M4" s="114" t="s">
        <v>14</v>
      </c>
      <c r="N4" s="114" t="s">
        <v>13</v>
      </c>
      <c r="O4" s="70"/>
      <c r="P4" s="60" t="s">
        <v>58</v>
      </c>
      <c r="Q4" s="60" t="s">
        <v>57</v>
      </c>
      <c r="R4" s="13"/>
      <c r="S4" s="114" t="s">
        <v>8</v>
      </c>
      <c r="T4" s="114" t="s">
        <v>7</v>
      </c>
      <c r="U4" s="114" t="s">
        <v>6</v>
      </c>
      <c r="W4" s="113" t="s">
        <v>15</v>
      </c>
      <c r="X4" s="113" t="s">
        <v>23</v>
      </c>
      <c r="Y4" s="113" t="s">
        <v>22</v>
      </c>
      <c r="Z4" s="113" t="s">
        <v>21</v>
      </c>
      <c r="AA4" s="242" t="s">
        <v>20</v>
      </c>
      <c r="AB4" s="242"/>
      <c r="AC4" s="242" t="s">
        <v>11</v>
      </c>
      <c r="AD4" s="242"/>
      <c r="AE4" s="113" t="s">
        <v>10</v>
      </c>
      <c r="AF4" s="113">
        <v>4</v>
      </c>
      <c r="AG4" s="113">
        <v>6</v>
      </c>
      <c r="AH4" s="113" t="s">
        <v>19</v>
      </c>
      <c r="AI4" s="113" t="s">
        <v>18</v>
      </c>
      <c r="AK4" s="113" t="s">
        <v>56</v>
      </c>
      <c r="AL4" s="113" t="s">
        <v>23</v>
      </c>
      <c r="AM4" s="92" t="s">
        <v>11</v>
      </c>
    </row>
    <row r="5" spans="1:39" ht="17" customHeight="1">
      <c r="A5" s="68"/>
      <c r="B5" s="55"/>
      <c r="C5" s="105"/>
      <c r="D5" s="74"/>
      <c r="E5" s="75"/>
      <c r="F5" s="73"/>
      <c r="G5" s="76"/>
      <c r="H5" s="73"/>
      <c r="I5" s="73"/>
      <c r="J5" s="9"/>
      <c r="K5" s="78"/>
      <c r="L5" s="73"/>
      <c r="M5" s="73"/>
      <c r="N5" s="73"/>
      <c r="O5" s="79"/>
      <c r="P5" s="80"/>
      <c r="Q5" s="80"/>
      <c r="R5" s="9"/>
      <c r="S5" s="73"/>
      <c r="T5" s="73"/>
      <c r="U5" s="73"/>
      <c r="V5" s="71" t="e">
        <f>SUM($D$5:$D5)/(COUNTA($D$5:$D5)-COUNTA($E$5:$E5))</f>
        <v>#DIV/0!</v>
      </c>
      <c r="W5" s="90">
        <f>COUNTA(A5:A34)</f>
        <v>0</v>
      </c>
      <c r="X5" s="90">
        <f>COUNTA(D5:D34)</f>
        <v>0</v>
      </c>
      <c r="Y5" s="90">
        <f>COUNTA(E5:E34)</f>
        <v>0</v>
      </c>
      <c r="Z5" s="97" t="str">
        <f>IF(X5=0,"-",SUM(D5:D34))</f>
        <v>-</v>
      </c>
      <c r="AA5" s="260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260"/>
      <c r="AC5" s="258" t="str">
        <f>IF($X5-$Y5,$Z5/($X5-$Y5),"-")</f>
        <v>-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8"/>
      <c r="B6" s="55"/>
      <c r="C6" s="105"/>
      <c r="D6" s="74"/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 t="e">
        <f>SUM($D$5:$D6)/(COUNTA($D$5:$D6)-COUNTA($E$5:$E6))</f>
        <v>#DIV/0!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6"/>
      <c r="B7" s="55"/>
      <c r="C7" s="105"/>
      <c r="D7" s="74"/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 t="e">
        <f>SUM($D$5:$D7)/(COUNTA($D$5:$D7)-COUNTA($E$5:$E7))</f>
        <v>#DIV/0!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7"/>
      <c r="B8" s="55"/>
      <c r="C8" s="105"/>
      <c r="D8" s="74"/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 t="e">
        <f>SUM($D$5:$D8)/(COUNTA($D$5:$D8)-COUNTA($E$5:$E8))</f>
        <v>#DIV/0!</v>
      </c>
      <c r="W8" s="113" t="s">
        <v>16</v>
      </c>
      <c r="X8" s="113" t="s">
        <v>15</v>
      </c>
      <c r="Y8" s="113" t="s">
        <v>14</v>
      </c>
      <c r="Z8" s="113" t="s">
        <v>13</v>
      </c>
      <c r="AA8" s="242" t="s">
        <v>12</v>
      </c>
      <c r="AB8" s="242"/>
      <c r="AC8" s="242" t="s">
        <v>11</v>
      </c>
      <c r="AD8" s="242"/>
      <c r="AE8" s="113" t="s">
        <v>10</v>
      </c>
      <c r="AF8" s="113" t="s">
        <v>72</v>
      </c>
      <c r="AG8" s="113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7"/>
      <c r="B9" s="59"/>
      <c r="C9" s="106"/>
      <c r="D9" s="77"/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 t="e">
        <f>SUM($D$5:$D9)/(COUNTA($D$5:$D9)-COUNTA($E$5:$E9))</f>
        <v>#DIV/0!</v>
      </c>
      <c r="W9" s="99" t="str">
        <f t="array" ref="W9">IF(SUM(K5:K34)=0,"-",SUM(INT(K5:K34))+INT(ROUND(SUM(K5:K34-INT(K5:K34)),1)/0.6)+MOD(ROUND(SUM(K5:K34-INT(K5:K34)),1),0.6))</f>
        <v>-</v>
      </c>
      <c r="X9" s="100" t="str">
        <f>IF($W$9="-","-",SUM(L5:L34))</f>
        <v>-</v>
      </c>
      <c r="Y9" s="100" t="str">
        <f>IF($W$9="-","-",SUM(M5:M34))</f>
        <v>-</v>
      </c>
      <c r="Z9" s="97" t="str">
        <f>IF($W$9="-","-",SUM(N5:N34))</f>
        <v>-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57"/>
      <c r="AC9" s="258" t="str">
        <f>IF($Z$9="-","-",IF($Z$9=0,"-",$Y$9/$Z$9))</f>
        <v>-</v>
      </c>
      <c r="AD9" s="259"/>
      <c r="AE9" s="101" t="str">
        <f>IF(ISERROR(ROUND((INT(W9)*6+((W9-INT(W9))*10))/Z9,2)),"-",ROUND((INT(W9)*6+((W9-INT(W9))*10))/Z9,2))</f>
        <v>-</v>
      </c>
      <c r="AF9" s="98" t="str">
        <f>IF(ISERROR(ROUND(Y9/(INT(W9)*6+((W9-INT(W9))*10))*6,2)),"-",ROUND(Y9/(INT(W9)*6+((W9-INT(W9))*10))*6,2))</f>
        <v>-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6"/>
      <c r="B10" s="55"/>
      <c r="C10" s="105"/>
      <c r="D10" s="77"/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 t="e">
        <f>SUM($D$5:$D10)/(COUNTA($D$5:$D10)-COUNTA($E$5:$E10))</f>
        <v>#DIV/0!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6"/>
      <c r="B11" s="55"/>
      <c r="C11" s="105"/>
      <c r="D11" s="77"/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 t="e">
        <f>SUM($D$5:$D11)/(COUNTA($D$5:$D11)-COUNTA($E$5:$E11))</f>
        <v>#DIV/0!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6"/>
      <c r="B12" s="55"/>
      <c r="C12" s="105"/>
      <c r="D12" s="77"/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 t="e">
        <f>SUM($D$5:$D12)/(COUNTA($D$5:$D12)-COUNTA($E$5:$E12))</f>
        <v>#DIV/0!</v>
      </c>
      <c r="W12" s="113" t="s">
        <v>8</v>
      </c>
      <c r="X12" s="113" t="s">
        <v>7</v>
      </c>
      <c r="Y12" s="113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/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 t="e">
        <f>SUM($D$5:$D13)/(COUNTA($D$5:$D13)-COUNTA($E$5:$E13))</f>
        <v>#DIV/0!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 t="e">
        <f>SUM($D$5:$D14)/(COUNTA($D$5:$D14)-COUNTA($E$5:$E14))</f>
        <v>#DIV/0!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 t="e">
        <f>SUM($D$5:$D15)/(COUNTA($D$5:$D15)-COUNTA($E$5:$E15))</f>
        <v>#DIV/0!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 t="e">
        <f>SUM($D$5:$D16)/(COUNTA($D$5:$D16)-COUNTA($E$5:$E16))</f>
        <v>#DIV/0!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 t="e">
        <f>SUM($D$5:$D17)/(COUNTA($D$5:$D17)-COUNTA($E$5:$E17))</f>
        <v>#DIV/0!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 t="e">
        <f>SUM($D$5:$D18)/(COUNTA($D$5:$D18)-COUNTA($E$5:$E18))</f>
        <v>#DIV/0!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 t="e">
        <f>SUM($D$5:$D19)/(COUNTA($D$5:$D19)-COUNTA($E$5:$E19))</f>
        <v>#DIV/0!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 t="e">
        <f>SUM($D$5:$D20)/(COUNTA($D$5:$D20)-COUNTA($E$5:$E20))</f>
        <v>#DIV/0!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 t="e">
        <f>SUM($D$5:$D21)/(COUNTA($D$5:$D21)-COUNTA($E$5:$E21))</f>
        <v>#DIV/0!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 t="e">
        <f>SUM($D$5:$D22)/(COUNTA($D$5:$D22)-COUNTA($E$5:$E22))</f>
        <v>#DIV/0!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 t="e">
        <f>SUM($D$5:$D23)/(COUNTA($D$5:$D23)-COUNTA($E$5:$E23))</f>
        <v>#DIV/0!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 t="e">
        <f>SUM($D$5:$D24)/(COUNTA($D$5:$D24)-COUNTA($E$5:$E24))</f>
        <v>#DIV/0!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 t="e">
        <f>SUM($D$5:$D25)/(COUNTA($D$5:$D25)-COUNTA($E$5:$E25))</f>
        <v>#DIV/0!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 t="e">
        <f>SUM($D$5:$D26)/(COUNTA($D$5:$D26)-COUNTA($E$5:$E26))</f>
        <v>#DIV/0!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 t="e">
        <f>SUM($D$5:$D27)/(COUNTA($D$5:$D27)-COUNTA($E$5:$E27))</f>
        <v>#DIV/0!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 t="e">
        <f>SUM($D$5:$D28)/(COUNTA($D$5:$D28)-COUNTA($E$5:$E28))</f>
        <v>#DIV/0!</v>
      </c>
      <c r="W28" s="83" t="s">
        <v>31</v>
      </c>
      <c r="X28" s="84"/>
      <c r="Y28" s="84"/>
      <c r="Z28" s="85"/>
      <c r="AA28" s="233" t="str">
        <f>IF(W5=0,"-",$W$13/$W$5)</f>
        <v>-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 t="e">
        <f>SUM($D$5:$D29)/(COUNTA($D$5:$D29)-COUNTA($E$5:$E29))</f>
        <v>#DIV/0!</v>
      </c>
      <c r="W29" s="115" t="s">
        <v>30</v>
      </c>
      <c r="X29" s="116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 t="e">
        <f>SUM($D$5:$D30)/(COUNTA($D$5:$D30)-COUNTA($E$5:$E30))</f>
        <v>#DIV/0!</v>
      </c>
      <c r="W30" s="225" t="s">
        <v>29</v>
      </c>
      <c r="X30" s="226"/>
      <c r="Y30" s="226"/>
      <c r="Z30" s="227"/>
      <c r="AA30" s="228" t="str">
        <f>IF($Z$5="-","-",IF($Z$5=0,"-",($AF$5*4+$AG$5*6)/$Z$5))</f>
        <v>-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 t="e">
        <f>SUM($D$5:$D31)/(COUNTA($D$5:$D31)-COUNTA($E$5:$E31))</f>
        <v>#DIV/0!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 t="e">
        <f>SUM($D$5:$D32)/(COUNTA($D$5:$D32)-COUNTA($E$5:$E32))</f>
        <v>#DIV/0!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 t="e">
        <f>SUM($D$5:$D33)/(COUNTA($D$5:$D33)-COUNTA($E$5:$E33))</f>
        <v>#DIV/0!</v>
      </c>
      <c r="W33" s="225" t="s">
        <v>66</v>
      </c>
      <c r="X33" s="226"/>
      <c r="Y33" s="226"/>
      <c r="Z33" s="227"/>
      <c r="AA33" s="88">
        <f>SUMPRODUCT((D5:D34=0)*(D5:D34&lt;&gt;"")*(E5:E34&lt;&gt;"*"))</f>
        <v>0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 t="e">
        <f>SUM($D$5:$D34)/(COUNTA($D$5:$D34)-COUNTA($E$5:$E34))</f>
        <v>#DIV/0!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2" priority="1" operator="greaterThan">
      <formula>0</formula>
    </cfRule>
  </conditionalFormatting>
  <dataValidations count="1">
    <dataValidation type="list" allowBlank="1" showInputMessage="1" showErrorMessage="1" sqref="G5:G34" xr:uid="{41F42C03-0597-DB4C-94A4-33DF8B3B4FDF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F2152-2E3E-A04E-9A50-AC2690629491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/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14" t="s">
        <v>21</v>
      </c>
      <c r="E4" s="114" t="s">
        <v>60</v>
      </c>
      <c r="F4" s="114" t="s">
        <v>59</v>
      </c>
      <c r="G4" s="114" t="s">
        <v>74</v>
      </c>
      <c r="H4" s="114">
        <v>4</v>
      </c>
      <c r="I4" s="114">
        <v>6</v>
      </c>
      <c r="J4" s="13"/>
      <c r="K4" s="69" t="s">
        <v>16</v>
      </c>
      <c r="L4" s="114" t="s">
        <v>15</v>
      </c>
      <c r="M4" s="114" t="s">
        <v>14</v>
      </c>
      <c r="N4" s="114" t="s">
        <v>13</v>
      </c>
      <c r="O4" s="70"/>
      <c r="P4" s="60" t="s">
        <v>58</v>
      </c>
      <c r="Q4" s="60" t="s">
        <v>57</v>
      </c>
      <c r="R4" s="13"/>
      <c r="S4" s="114" t="s">
        <v>8</v>
      </c>
      <c r="T4" s="114" t="s">
        <v>7</v>
      </c>
      <c r="U4" s="114" t="s">
        <v>6</v>
      </c>
      <c r="W4" s="113" t="s">
        <v>15</v>
      </c>
      <c r="X4" s="113" t="s">
        <v>23</v>
      </c>
      <c r="Y4" s="113" t="s">
        <v>22</v>
      </c>
      <c r="Z4" s="113" t="s">
        <v>21</v>
      </c>
      <c r="AA4" s="242" t="s">
        <v>20</v>
      </c>
      <c r="AB4" s="242"/>
      <c r="AC4" s="242" t="s">
        <v>11</v>
      </c>
      <c r="AD4" s="242"/>
      <c r="AE4" s="113" t="s">
        <v>10</v>
      </c>
      <c r="AF4" s="113">
        <v>4</v>
      </c>
      <c r="AG4" s="113">
        <v>6</v>
      </c>
      <c r="AH4" s="113" t="s">
        <v>19</v>
      </c>
      <c r="AI4" s="113" t="s">
        <v>18</v>
      </c>
      <c r="AK4" s="113" t="s">
        <v>56</v>
      </c>
      <c r="AL4" s="113" t="s">
        <v>23</v>
      </c>
      <c r="AM4" s="92" t="s">
        <v>11</v>
      </c>
    </row>
    <row r="5" spans="1:39" ht="17" customHeight="1">
      <c r="A5" s="68"/>
      <c r="B5" s="55"/>
      <c r="C5" s="105"/>
      <c r="D5" s="74"/>
      <c r="E5" s="75"/>
      <c r="F5" s="73"/>
      <c r="G5" s="76"/>
      <c r="H5" s="73"/>
      <c r="I5" s="73"/>
      <c r="J5" s="9"/>
      <c r="K5" s="78"/>
      <c r="L5" s="73"/>
      <c r="M5" s="73"/>
      <c r="N5" s="73"/>
      <c r="O5" s="79"/>
      <c r="P5" s="80"/>
      <c r="Q5" s="80"/>
      <c r="R5" s="9"/>
      <c r="S5" s="73"/>
      <c r="T5" s="73"/>
      <c r="U5" s="73"/>
      <c r="V5" s="71" t="e">
        <f>SUM($D$5:$D5)/(COUNTA($D$5:$D5)-COUNTA($E$5:$E5))</f>
        <v>#DIV/0!</v>
      </c>
      <c r="W5" s="90">
        <f>COUNTA(A5:A34)</f>
        <v>0</v>
      </c>
      <c r="X5" s="90">
        <f>COUNTA(D5:D34)</f>
        <v>0</v>
      </c>
      <c r="Y5" s="90">
        <f>COUNTA(E5:E34)</f>
        <v>0</v>
      </c>
      <c r="Z5" s="97" t="str">
        <f>IF(X5=0,"-",SUM(D5:D34))</f>
        <v>-</v>
      </c>
      <c r="AA5" s="260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260"/>
      <c r="AC5" s="258" t="str">
        <f>IF($X5-$Y5,$Z5/($X5-$Y5),"-")</f>
        <v>-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8"/>
      <c r="B6" s="55"/>
      <c r="C6" s="105"/>
      <c r="D6" s="74"/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 t="e">
        <f>SUM($D$5:$D6)/(COUNTA($D$5:$D6)-COUNTA($E$5:$E6))</f>
        <v>#DIV/0!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6"/>
      <c r="B7" s="55"/>
      <c r="C7" s="105"/>
      <c r="D7" s="74"/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 t="e">
        <f>SUM($D$5:$D7)/(COUNTA($D$5:$D7)-COUNTA($E$5:$E7))</f>
        <v>#DIV/0!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7"/>
      <c r="B8" s="55"/>
      <c r="C8" s="105"/>
      <c r="D8" s="74"/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 t="e">
        <f>SUM($D$5:$D8)/(COUNTA($D$5:$D8)-COUNTA($E$5:$E8))</f>
        <v>#DIV/0!</v>
      </c>
      <c r="W8" s="113" t="s">
        <v>16</v>
      </c>
      <c r="X8" s="113" t="s">
        <v>15</v>
      </c>
      <c r="Y8" s="113" t="s">
        <v>14</v>
      </c>
      <c r="Z8" s="113" t="s">
        <v>13</v>
      </c>
      <c r="AA8" s="242" t="s">
        <v>12</v>
      </c>
      <c r="AB8" s="242"/>
      <c r="AC8" s="242" t="s">
        <v>11</v>
      </c>
      <c r="AD8" s="242"/>
      <c r="AE8" s="113" t="s">
        <v>10</v>
      </c>
      <c r="AF8" s="113" t="s">
        <v>72</v>
      </c>
      <c r="AG8" s="113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7"/>
      <c r="B9" s="59"/>
      <c r="C9" s="106"/>
      <c r="D9" s="77"/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 t="e">
        <f>SUM($D$5:$D9)/(COUNTA($D$5:$D9)-COUNTA($E$5:$E9))</f>
        <v>#DIV/0!</v>
      </c>
      <c r="W9" s="99" t="str">
        <f t="array" ref="W9">IF(SUM(K5:K34)=0,"-",SUM(INT(K5:K34))+INT(ROUND(SUM(K5:K34-INT(K5:K34)),1)/0.6)+MOD(ROUND(SUM(K5:K34-INT(K5:K34)),1),0.6))</f>
        <v>-</v>
      </c>
      <c r="X9" s="100" t="str">
        <f>IF($W$9="-","-",SUM(L5:L34))</f>
        <v>-</v>
      </c>
      <c r="Y9" s="100" t="str">
        <f>IF($W$9="-","-",SUM(M5:M34))</f>
        <v>-</v>
      </c>
      <c r="Z9" s="97" t="str">
        <f>IF($W$9="-","-",SUM(N5:N34))</f>
        <v>-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57"/>
      <c r="AC9" s="258" t="str">
        <f>IF($Z$9="-","-",IF($Z$9=0,"-",$Y$9/$Z$9))</f>
        <v>-</v>
      </c>
      <c r="AD9" s="259"/>
      <c r="AE9" s="101" t="str">
        <f>IF(ISERROR(ROUND((INT(W9)*6+((W9-INT(W9))*10))/Z9,2)),"-",ROUND((INT(W9)*6+((W9-INT(W9))*10))/Z9,2))</f>
        <v>-</v>
      </c>
      <c r="AF9" s="98" t="str">
        <f>IF(ISERROR(ROUND(Y9/(INT(W9)*6+((W9-INT(W9))*10))*6,2)),"-",ROUND(Y9/(INT(W9)*6+((W9-INT(W9))*10))*6,2))</f>
        <v>-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6"/>
      <c r="B10" s="55"/>
      <c r="C10" s="105"/>
      <c r="D10" s="77"/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 t="e">
        <f>SUM($D$5:$D10)/(COUNTA($D$5:$D10)-COUNTA($E$5:$E10))</f>
        <v>#DIV/0!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6"/>
      <c r="B11" s="55"/>
      <c r="C11" s="105"/>
      <c r="D11" s="77"/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 t="e">
        <f>SUM($D$5:$D11)/(COUNTA($D$5:$D11)-COUNTA($E$5:$E11))</f>
        <v>#DIV/0!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6"/>
      <c r="B12" s="55"/>
      <c r="C12" s="105"/>
      <c r="D12" s="77"/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 t="e">
        <f>SUM($D$5:$D12)/(COUNTA($D$5:$D12)-COUNTA($E$5:$E12))</f>
        <v>#DIV/0!</v>
      </c>
      <c r="W12" s="113" t="s">
        <v>8</v>
      </c>
      <c r="X12" s="113" t="s">
        <v>7</v>
      </c>
      <c r="Y12" s="113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/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 t="e">
        <f>SUM($D$5:$D13)/(COUNTA($D$5:$D13)-COUNTA($E$5:$E13))</f>
        <v>#DIV/0!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 t="e">
        <f>SUM($D$5:$D14)/(COUNTA($D$5:$D14)-COUNTA($E$5:$E14))</f>
        <v>#DIV/0!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 t="e">
        <f>SUM($D$5:$D15)/(COUNTA($D$5:$D15)-COUNTA($E$5:$E15))</f>
        <v>#DIV/0!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 t="e">
        <f>SUM($D$5:$D16)/(COUNTA($D$5:$D16)-COUNTA($E$5:$E16))</f>
        <v>#DIV/0!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 t="e">
        <f>SUM($D$5:$D17)/(COUNTA($D$5:$D17)-COUNTA($E$5:$E17))</f>
        <v>#DIV/0!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 t="e">
        <f>SUM($D$5:$D18)/(COUNTA($D$5:$D18)-COUNTA($E$5:$E18))</f>
        <v>#DIV/0!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 t="e">
        <f>SUM($D$5:$D19)/(COUNTA($D$5:$D19)-COUNTA($E$5:$E19))</f>
        <v>#DIV/0!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 t="e">
        <f>SUM($D$5:$D20)/(COUNTA($D$5:$D20)-COUNTA($E$5:$E20))</f>
        <v>#DIV/0!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 t="e">
        <f>SUM($D$5:$D21)/(COUNTA($D$5:$D21)-COUNTA($E$5:$E21))</f>
        <v>#DIV/0!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 t="e">
        <f>SUM($D$5:$D22)/(COUNTA($D$5:$D22)-COUNTA($E$5:$E22))</f>
        <v>#DIV/0!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 t="e">
        <f>SUM($D$5:$D23)/(COUNTA($D$5:$D23)-COUNTA($E$5:$E23))</f>
        <v>#DIV/0!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 t="e">
        <f>SUM($D$5:$D24)/(COUNTA($D$5:$D24)-COUNTA($E$5:$E24))</f>
        <v>#DIV/0!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 t="e">
        <f>SUM($D$5:$D25)/(COUNTA($D$5:$D25)-COUNTA($E$5:$E25))</f>
        <v>#DIV/0!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 t="e">
        <f>SUM($D$5:$D26)/(COUNTA($D$5:$D26)-COUNTA($E$5:$E26))</f>
        <v>#DIV/0!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 t="e">
        <f>SUM($D$5:$D27)/(COUNTA($D$5:$D27)-COUNTA($E$5:$E27))</f>
        <v>#DIV/0!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 t="e">
        <f>SUM($D$5:$D28)/(COUNTA($D$5:$D28)-COUNTA($E$5:$E28))</f>
        <v>#DIV/0!</v>
      </c>
      <c r="W28" s="83" t="s">
        <v>31</v>
      </c>
      <c r="X28" s="84"/>
      <c r="Y28" s="84"/>
      <c r="Z28" s="85"/>
      <c r="AA28" s="233" t="str">
        <f>IF(W5=0,"-",$W$13/$W$5)</f>
        <v>-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 t="e">
        <f>SUM($D$5:$D29)/(COUNTA($D$5:$D29)-COUNTA($E$5:$E29))</f>
        <v>#DIV/0!</v>
      </c>
      <c r="W29" s="115" t="s">
        <v>30</v>
      </c>
      <c r="X29" s="116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 t="e">
        <f>SUM($D$5:$D30)/(COUNTA($D$5:$D30)-COUNTA($E$5:$E30))</f>
        <v>#DIV/0!</v>
      </c>
      <c r="W30" s="225" t="s">
        <v>29</v>
      </c>
      <c r="X30" s="226"/>
      <c r="Y30" s="226"/>
      <c r="Z30" s="227"/>
      <c r="AA30" s="228" t="str">
        <f>IF($Z$5="-","-",IF($Z$5=0,"-",($AF$5*4+$AG$5*6)/$Z$5))</f>
        <v>-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 t="e">
        <f>SUM($D$5:$D31)/(COUNTA($D$5:$D31)-COUNTA($E$5:$E31))</f>
        <v>#DIV/0!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 t="e">
        <f>SUM($D$5:$D32)/(COUNTA($D$5:$D32)-COUNTA($E$5:$E32))</f>
        <v>#DIV/0!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 t="e">
        <f>SUM($D$5:$D33)/(COUNTA($D$5:$D33)-COUNTA($E$5:$E33))</f>
        <v>#DIV/0!</v>
      </c>
      <c r="W33" s="225" t="s">
        <v>66</v>
      </c>
      <c r="X33" s="226"/>
      <c r="Y33" s="226"/>
      <c r="Z33" s="227"/>
      <c r="AA33" s="88">
        <f>SUMPRODUCT((D5:D34=0)*(D5:D34&lt;&gt;"")*(E5:E34&lt;&gt;"*"))</f>
        <v>0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 t="e">
        <f>SUM($D$5:$D34)/(COUNTA($D$5:$D34)-COUNTA($E$5:$E34))</f>
        <v>#DIV/0!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1" priority="1" operator="greaterThan">
      <formula>0</formula>
    </cfRule>
  </conditionalFormatting>
  <dataValidations count="1">
    <dataValidation type="list" allowBlank="1" showInputMessage="1" showErrorMessage="1" sqref="G5:G34" xr:uid="{8BF7B3EA-80D9-D945-A412-8E8F95587779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76444-F689-8346-98DB-E0DF27BF1D51}">
  <sheetPr>
    <tabColor rgb="FF001355"/>
    <pageSetUpPr fitToPage="1"/>
  </sheetPr>
  <dimension ref="A1:AM37"/>
  <sheetViews>
    <sheetView showGridLines="0" showRowColHeaders="0" zoomScale="150" zoomScaleNormal="150" zoomScalePageLayoutView="170" workbookViewId="0"/>
  </sheetViews>
  <sheetFormatPr baseColWidth="10" defaultColWidth="8.83203125" defaultRowHeight="13"/>
  <cols>
    <col min="1" max="1" width="32.1640625" style="4" customWidth="1"/>
    <col min="2" max="2" width="2.83203125" style="1" customWidth="1"/>
    <col min="3" max="3" width="3.5" style="7" customWidth="1"/>
    <col min="4" max="4" width="5.1640625" style="6" customWidth="1"/>
    <col min="5" max="5" width="1.1640625" style="2" customWidth="1"/>
    <col min="6" max="6" width="4" style="2" customWidth="1"/>
    <col min="7" max="7" width="14.83203125" style="2" customWidth="1"/>
    <col min="8" max="8" width="2.6640625" style="2" customWidth="1"/>
    <col min="9" max="9" width="2.5" style="2" customWidth="1"/>
    <col min="10" max="10" width="2.83203125" style="55" customWidth="1"/>
    <col min="11" max="11" width="5" style="5" customWidth="1"/>
    <col min="12" max="14" width="5" style="2" customWidth="1"/>
    <col min="15" max="15" width="0.6640625" style="2" customWidth="1"/>
    <col min="16" max="18" width="2.83203125" style="2" customWidth="1"/>
    <col min="19" max="21" width="4.5" style="2" customWidth="1"/>
    <col min="22" max="22" width="2.83203125" style="1" customWidth="1"/>
    <col min="23" max="25" width="5.6640625" style="1" customWidth="1"/>
    <col min="26" max="26" width="5.6640625" style="2" customWidth="1"/>
    <col min="27" max="28" width="4.1640625" style="1" customWidth="1"/>
    <col min="29" max="30" width="3.5" style="1" customWidth="1"/>
    <col min="31" max="31" width="6.5" style="1" customWidth="1"/>
    <col min="32" max="32" width="5.6640625" style="1" customWidth="1"/>
    <col min="33" max="34" width="5.6640625" style="2" customWidth="1"/>
    <col min="35" max="35" width="5.6640625" style="1" customWidth="1"/>
    <col min="36" max="36" width="2.83203125" style="1" customWidth="1"/>
    <col min="37" max="38" width="5.6640625" style="1" customWidth="1"/>
    <col min="39" max="39" width="6.83203125" style="1" customWidth="1"/>
    <col min="40" max="256" width="11.5" style="1" customWidth="1"/>
    <col min="257" max="16384" width="8.83203125" style="1"/>
  </cols>
  <sheetData>
    <row r="1" spans="1:39" ht="17">
      <c r="A1" s="54"/>
      <c r="D1" s="21"/>
      <c r="E1" s="21"/>
      <c r="F1" s="21"/>
      <c r="G1" s="21"/>
      <c r="H1" s="21"/>
      <c r="I1" s="21"/>
      <c r="K1" s="21"/>
      <c r="L1" s="21"/>
      <c r="M1" s="21"/>
      <c r="N1" s="21"/>
      <c r="O1" s="55"/>
      <c r="P1" s="55"/>
      <c r="Q1" s="55"/>
      <c r="R1" s="55"/>
      <c r="S1" s="21"/>
      <c r="T1" s="21"/>
      <c r="U1" s="21"/>
      <c r="V1" s="15"/>
      <c r="W1" s="15"/>
      <c r="X1" s="15"/>
      <c r="Y1" s="15"/>
      <c r="Z1" s="55"/>
    </row>
    <row r="2" spans="1:39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55"/>
      <c r="S2" s="55"/>
      <c r="T2" s="55"/>
      <c r="U2" s="55"/>
      <c r="V2" s="15"/>
      <c r="W2" s="15"/>
      <c r="X2" s="15"/>
      <c r="Y2" s="15"/>
      <c r="Z2" s="55"/>
      <c r="AA2" s="15"/>
      <c r="AB2" s="15"/>
      <c r="AC2" s="15"/>
      <c r="AD2" s="15"/>
      <c r="AE2" s="15"/>
      <c r="AF2" s="15"/>
      <c r="AG2" s="55"/>
      <c r="AH2" s="55"/>
      <c r="AI2" s="15"/>
      <c r="AJ2" s="15"/>
    </row>
    <row r="3" spans="1:39" ht="15">
      <c r="A3" s="252" t="s">
        <v>76</v>
      </c>
      <c r="B3" s="15"/>
      <c r="C3" s="254" t="s">
        <v>65</v>
      </c>
      <c r="D3" s="254"/>
      <c r="E3" s="254"/>
      <c r="F3" s="254"/>
      <c r="G3" s="254"/>
      <c r="H3" s="254"/>
      <c r="I3" s="254"/>
      <c r="J3" s="13"/>
      <c r="K3" s="254" t="s">
        <v>64</v>
      </c>
      <c r="L3" s="254"/>
      <c r="M3" s="254"/>
      <c r="N3" s="254"/>
      <c r="O3" s="255"/>
      <c r="P3" s="254"/>
      <c r="Q3" s="254"/>
      <c r="R3" s="14"/>
      <c r="S3" s="254" t="s">
        <v>63</v>
      </c>
      <c r="T3" s="254"/>
      <c r="U3" s="254"/>
      <c r="V3" s="15"/>
      <c r="W3" s="242" t="s">
        <v>62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K3" s="242" t="s">
        <v>61</v>
      </c>
      <c r="AL3" s="242"/>
      <c r="AM3" s="242"/>
    </row>
    <row r="4" spans="1:39" ht="17" customHeight="1">
      <c r="A4" s="253"/>
      <c r="B4" s="62"/>
      <c r="C4" s="60" t="s">
        <v>56</v>
      </c>
      <c r="D4" s="114" t="s">
        <v>21</v>
      </c>
      <c r="E4" s="114" t="s">
        <v>60</v>
      </c>
      <c r="F4" s="114" t="s">
        <v>59</v>
      </c>
      <c r="G4" s="114" t="s">
        <v>74</v>
      </c>
      <c r="H4" s="114">
        <v>4</v>
      </c>
      <c r="I4" s="114">
        <v>6</v>
      </c>
      <c r="J4" s="13"/>
      <c r="K4" s="69" t="s">
        <v>16</v>
      </c>
      <c r="L4" s="114" t="s">
        <v>15</v>
      </c>
      <c r="M4" s="114" t="s">
        <v>14</v>
      </c>
      <c r="N4" s="114" t="s">
        <v>13</v>
      </c>
      <c r="O4" s="70"/>
      <c r="P4" s="60" t="s">
        <v>58</v>
      </c>
      <c r="Q4" s="60" t="s">
        <v>57</v>
      </c>
      <c r="R4" s="13"/>
      <c r="S4" s="114" t="s">
        <v>8</v>
      </c>
      <c r="T4" s="114" t="s">
        <v>7</v>
      </c>
      <c r="U4" s="114" t="s">
        <v>6</v>
      </c>
      <c r="W4" s="113" t="s">
        <v>15</v>
      </c>
      <c r="X4" s="113" t="s">
        <v>23</v>
      </c>
      <c r="Y4" s="113" t="s">
        <v>22</v>
      </c>
      <c r="Z4" s="113" t="s">
        <v>21</v>
      </c>
      <c r="AA4" s="242" t="s">
        <v>20</v>
      </c>
      <c r="AB4" s="242"/>
      <c r="AC4" s="242" t="s">
        <v>11</v>
      </c>
      <c r="AD4" s="242"/>
      <c r="AE4" s="113" t="s">
        <v>10</v>
      </c>
      <c r="AF4" s="113">
        <v>4</v>
      </c>
      <c r="AG4" s="113">
        <v>6</v>
      </c>
      <c r="AH4" s="113" t="s">
        <v>19</v>
      </c>
      <c r="AI4" s="113" t="s">
        <v>18</v>
      </c>
      <c r="AK4" s="113" t="s">
        <v>56</v>
      </c>
      <c r="AL4" s="113" t="s">
        <v>23</v>
      </c>
      <c r="AM4" s="92" t="s">
        <v>11</v>
      </c>
    </row>
    <row r="5" spans="1:39" ht="17" customHeight="1">
      <c r="A5" s="68"/>
      <c r="B5" s="55"/>
      <c r="C5" s="105"/>
      <c r="D5" s="74"/>
      <c r="E5" s="75"/>
      <c r="F5" s="73"/>
      <c r="G5" s="76"/>
      <c r="H5" s="73"/>
      <c r="I5" s="73"/>
      <c r="J5" s="9"/>
      <c r="K5" s="78"/>
      <c r="L5" s="73"/>
      <c r="M5" s="73"/>
      <c r="N5" s="73"/>
      <c r="O5" s="79"/>
      <c r="P5" s="80"/>
      <c r="Q5" s="80"/>
      <c r="R5" s="9"/>
      <c r="S5" s="73"/>
      <c r="T5" s="73"/>
      <c r="U5" s="73"/>
      <c r="V5" s="71" t="e">
        <f>SUM($D$5:$D5)/(COUNTA($D$5:$D5)-COUNTA($E$5:$E5))</f>
        <v>#DIV/0!</v>
      </c>
      <c r="W5" s="90">
        <f>COUNTA(A5:A34)</f>
        <v>0</v>
      </c>
      <c r="X5" s="90">
        <f>COUNTA(D5:D34)</f>
        <v>0</v>
      </c>
      <c r="Y5" s="90">
        <f>COUNTA(E5:E34)</f>
        <v>0</v>
      </c>
      <c r="Z5" s="97" t="str">
        <f>IF(X5=0,"-",SUM(D5:D34))</f>
        <v>-</v>
      </c>
      <c r="AA5" s="260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260"/>
      <c r="AC5" s="258" t="str">
        <f>IF($X5-$Y5,$Z5/($X5-$Y5),"-")</f>
        <v>-</v>
      </c>
      <c r="AD5" s="259"/>
      <c r="AE5" s="98" t="str">
        <f>IF(SUM($F$5:$F$43),($Z5/(SUM($F$5:$F$43))*100),"-")</f>
        <v>-</v>
      </c>
      <c r="AF5" s="90">
        <f>SUM(H5:H34)</f>
        <v>0</v>
      </c>
      <c r="AG5" s="90">
        <f>SUM(I5:I34)</f>
        <v>0</v>
      </c>
      <c r="AH5" s="90">
        <f>COUNTIF($D$5:$D$34,"&gt;=50")-$AI5</f>
        <v>0</v>
      </c>
      <c r="AI5" s="90">
        <f>COUNTIF(D5:D34,"&gt;=100")</f>
        <v>0</v>
      </c>
      <c r="AK5" s="93" t="s">
        <v>55</v>
      </c>
      <c r="AL5" s="94" t="str">
        <f>IF(SUM(COUNTIF($C$5:$C$34,{1,2}))=0,"-",SUM(COUNTIF($C$5:$C$34,{1,2})))</f>
        <v>-</v>
      </c>
      <c r="AM5" s="103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7" customHeight="1">
      <c r="A6" s="68"/>
      <c r="B6" s="55"/>
      <c r="C6" s="105"/>
      <c r="D6" s="74"/>
      <c r="E6" s="75"/>
      <c r="F6" s="73"/>
      <c r="G6" s="76"/>
      <c r="H6" s="73"/>
      <c r="I6" s="73"/>
      <c r="J6" s="9"/>
      <c r="K6" s="78"/>
      <c r="L6" s="73"/>
      <c r="M6" s="73"/>
      <c r="N6" s="73"/>
      <c r="O6" s="79"/>
      <c r="P6" s="80"/>
      <c r="Q6" s="80"/>
      <c r="R6" s="9"/>
      <c r="S6" s="73"/>
      <c r="T6" s="73"/>
      <c r="U6" s="73"/>
      <c r="V6" s="72" t="e">
        <f>SUM($D$5:$D6)/(COUNTA($D$5:$D6)-COUNTA($E$5:$E6))</f>
        <v>#DIV/0!</v>
      </c>
      <c r="Z6" s="55"/>
      <c r="AK6" s="95" t="s">
        <v>54</v>
      </c>
      <c r="AL6" s="96" t="str">
        <f>IF(COUNTIF($C$5:$C$34,$AK6)=0,"-",COUNTIF($C$5:$C$34,$AK6))</f>
        <v>-</v>
      </c>
      <c r="AM6" s="104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7" customHeight="1">
      <c r="A7" s="66"/>
      <c r="B7" s="55"/>
      <c r="C7" s="105"/>
      <c r="D7" s="74"/>
      <c r="E7" s="75"/>
      <c r="F7" s="73"/>
      <c r="G7" s="73"/>
      <c r="H7" s="73"/>
      <c r="I7" s="73"/>
      <c r="J7" s="9"/>
      <c r="K7" s="78"/>
      <c r="L7" s="73"/>
      <c r="M7" s="73"/>
      <c r="N7" s="73"/>
      <c r="O7" s="79"/>
      <c r="P7" s="80"/>
      <c r="Q7" s="80"/>
      <c r="R7" s="9"/>
      <c r="S7" s="73"/>
      <c r="T7" s="73"/>
      <c r="U7" s="73"/>
      <c r="V7" s="72" t="e">
        <f>SUM($D$5:$D7)/(COUNTA($D$5:$D7)-COUNTA($E$5:$E7))</f>
        <v>#DIV/0!</v>
      </c>
      <c r="W7" s="242" t="s">
        <v>53</v>
      </c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11"/>
      <c r="AK7" s="95" t="s">
        <v>52</v>
      </c>
      <c r="AL7" s="96" t="str">
        <f t="shared" ref="AL7:AL14" si="0">IF(COUNTIF($C$5:$C$34,$AK7)=0,"-",COUNTIF($C$5:$C$34,$AK7))</f>
        <v>-</v>
      </c>
      <c r="AM7" s="104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7" customHeight="1">
      <c r="A8" s="67"/>
      <c r="B8" s="55"/>
      <c r="C8" s="105"/>
      <c r="D8" s="74"/>
      <c r="E8" s="75"/>
      <c r="F8" s="73"/>
      <c r="G8" s="76"/>
      <c r="H8" s="73"/>
      <c r="I8" s="73"/>
      <c r="J8" s="9"/>
      <c r="K8" s="78"/>
      <c r="L8" s="73"/>
      <c r="M8" s="73"/>
      <c r="N8" s="78"/>
      <c r="O8" s="81"/>
      <c r="P8" s="82"/>
      <c r="Q8" s="82"/>
      <c r="R8" s="9"/>
      <c r="S8" s="73"/>
      <c r="T8" s="73"/>
      <c r="U8" s="73"/>
      <c r="V8" s="72" t="e">
        <f>SUM($D$5:$D8)/(COUNTA($D$5:$D8)-COUNTA($E$5:$E8))</f>
        <v>#DIV/0!</v>
      </c>
      <c r="W8" s="113" t="s">
        <v>16</v>
      </c>
      <c r="X8" s="113" t="s">
        <v>15</v>
      </c>
      <c r="Y8" s="113" t="s">
        <v>14</v>
      </c>
      <c r="Z8" s="113" t="s">
        <v>13</v>
      </c>
      <c r="AA8" s="242" t="s">
        <v>12</v>
      </c>
      <c r="AB8" s="242"/>
      <c r="AC8" s="242" t="s">
        <v>11</v>
      </c>
      <c r="AD8" s="242"/>
      <c r="AE8" s="113" t="s">
        <v>10</v>
      </c>
      <c r="AF8" s="113" t="s">
        <v>72</v>
      </c>
      <c r="AG8" s="113" t="s">
        <v>9</v>
      </c>
      <c r="AH8" s="13"/>
      <c r="AK8" s="95" t="s">
        <v>51</v>
      </c>
      <c r="AL8" s="96" t="str">
        <f t="shared" si="0"/>
        <v>-</v>
      </c>
      <c r="AM8" s="104" t="str">
        <f t="shared" si="1"/>
        <v>-</v>
      </c>
    </row>
    <row r="9" spans="1:39" ht="17" customHeight="1">
      <c r="A9" s="67"/>
      <c r="B9" s="59"/>
      <c r="C9" s="106"/>
      <c r="D9" s="77"/>
      <c r="E9" s="75"/>
      <c r="F9" s="73"/>
      <c r="G9" s="76"/>
      <c r="H9" s="73"/>
      <c r="I9" s="73"/>
      <c r="J9" s="9"/>
      <c r="K9" s="78"/>
      <c r="L9" s="73"/>
      <c r="M9" s="73"/>
      <c r="N9" s="73"/>
      <c r="O9" s="79"/>
      <c r="P9" s="80"/>
      <c r="Q9" s="80"/>
      <c r="R9" s="9"/>
      <c r="S9" s="73"/>
      <c r="T9" s="73"/>
      <c r="U9" s="73"/>
      <c r="V9" s="71" t="e">
        <f>SUM($D$5:$D9)/(COUNTA($D$5:$D9)-COUNTA($E$5:$E9))</f>
        <v>#DIV/0!</v>
      </c>
      <c r="W9" s="99" t="str">
        <f t="array" ref="W9">IF(SUM(K5:K34)=0,"-",SUM(INT(K5:K34))+INT(ROUND(SUM(K5:K34-INT(K5:K34)),1)/0.6)+MOD(ROUND(SUM(K5:K34-INT(K5:K34)),1),0.6))</f>
        <v>-</v>
      </c>
      <c r="X9" s="100" t="str">
        <f>IF($W$9="-","-",SUM(L5:L34))</f>
        <v>-</v>
      </c>
      <c r="Y9" s="100" t="str">
        <f>IF($W$9="-","-",SUM(M5:M34))</f>
        <v>-</v>
      </c>
      <c r="Z9" s="97" t="str">
        <f>IF($W$9="-","-",SUM(N5:N34))</f>
        <v>-</v>
      </c>
      <c r="AA9" s="256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57"/>
      <c r="AC9" s="258" t="str">
        <f>IF($Z$9="-","-",IF($Z$9=0,"-",$Y$9/$Z$9))</f>
        <v>-</v>
      </c>
      <c r="AD9" s="259"/>
      <c r="AE9" s="101" t="str">
        <f>IF(ISERROR(ROUND((INT(W9)*6+((W9-INT(W9))*10))/Z9,2)),"-",ROUND((INT(W9)*6+((W9-INT(W9))*10))/Z9,2))</f>
        <v>-</v>
      </c>
      <c r="AF9" s="98" t="str">
        <f>IF(ISERROR(ROUND(Y9/(INT(W9)*6+((W9-INT(W9))*10))*6,2)),"-",ROUND(Y9/(INT(W9)*6+((W9-INT(W9))*10))*6,2))</f>
        <v>-</v>
      </c>
      <c r="AG9" s="107">
        <f>COUNTIF(N5:N34,"&gt;=5")</f>
        <v>0</v>
      </c>
      <c r="AH9" s="10"/>
      <c r="AK9" s="95" t="s">
        <v>50</v>
      </c>
      <c r="AL9" s="96" t="str">
        <f t="shared" si="0"/>
        <v>-</v>
      </c>
      <c r="AM9" s="104" t="str">
        <f t="shared" si="1"/>
        <v>-</v>
      </c>
    </row>
    <row r="10" spans="1:39" ht="17" customHeight="1">
      <c r="A10" s="66"/>
      <c r="B10" s="55"/>
      <c r="C10" s="105"/>
      <c r="D10" s="77"/>
      <c r="E10" s="75"/>
      <c r="F10" s="73"/>
      <c r="G10" s="76"/>
      <c r="H10" s="73"/>
      <c r="I10" s="73"/>
      <c r="J10" s="9"/>
      <c r="K10" s="78"/>
      <c r="L10" s="73"/>
      <c r="M10" s="73"/>
      <c r="N10" s="73"/>
      <c r="O10" s="79"/>
      <c r="P10" s="80"/>
      <c r="Q10" s="80"/>
      <c r="R10" s="9"/>
      <c r="S10" s="73"/>
      <c r="T10" s="73"/>
      <c r="U10" s="73"/>
      <c r="V10" s="72" t="e">
        <f>SUM($D$5:$D10)/(COUNTA($D$5:$D10)-COUNTA($E$5:$E10))</f>
        <v>#DIV/0!</v>
      </c>
      <c r="W10" s="12"/>
      <c r="AK10" s="95" t="s">
        <v>49</v>
      </c>
      <c r="AL10" s="96" t="str">
        <f t="shared" si="0"/>
        <v>-</v>
      </c>
      <c r="AM10" s="104" t="str">
        <f t="shared" si="1"/>
        <v>-</v>
      </c>
    </row>
    <row r="11" spans="1:39" ht="17" customHeight="1">
      <c r="A11" s="66"/>
      <c r="B11" s="55"/>
      <c r="C11" s="105"/>
      <c r="D11" s="77"/>
      <c r="E11" s="75"/>
      <c r="F11" s="73"/>
      <c r="G11" s="73"/>
      <c r="H11" s="73"/>
      <c r="I11" s="73"/>
      <c r="J11" s="9"/>
      <c r="K11" s="78"/>
      <c r="L11" s="73"/>
      <c r="M11" s="73"/>
      <c r="N11" s="73"/>
      <c r="O11" s="79"/>
      <c r="P11" s="80"/>
      <c r="Q11" s="80"/>
      <c r="R11" s="9"/>
      <c r="S11" s="73"/>
      <c r="T11" s="73"/>
      <c r="U11" s="73"/>
      <c r="V11" s="72" t="e">
        <f>SUM($D$5:$D11)/(COUNTA($D$5:$D11)-COUNTA($E$5:$E11))</f>
        <v>#DIV/0!</v>
      </c>
      <c r="W11" s="243" t="s">
        <v>48</v>
      </c>
      <c r="X11" s="243"/>
      <c r="Y11" s="243"/>
      <c r="Z11" s="11"/>
      <c r="AA11" s="11"/>
      <c r="AB11" s="11"/>
      <c r="AK11" s="95" t="s">
        <v>47</v>
      </c>
      <c r="AL11" s="96" t="str">
        <f t="shared" si="0"/>
        <v>-</v>
      </c>
      <c r="AM11" s="104" t="str">
        <f t="shared" si="1"/>
        <v>-</v>
      </c>
    </row>
    <row r="12" spans="1:39" ht="17" customHeight="1">
      <c r="A12" s="66"/>
      <c r="B12" s="55"/>
      <c r="C12" s="105"/>
      <c r="D12" s="77"/>
      <c r="E12" s="75"/>
      <c r="F12" s="73"/>
      <c r="G12" s="76"/>
      <c r="H12" s="73"/>
      <c r="I12" s="73"/>
      <c r="J12" s="9"/>
      <c r="K12" s="78"/>
      <c r="L12" s="73"/>
      <c r="M12" s="73"/>
      <c r="N12" s="73"/>
      <c r="O12" s="79"/>
      <c r="P12" s="80"/>
      <c r="Q12" s="80"/>
      <c r="R12" s="9"/>
      <c r="S12" s="73"/>
      <c r="T12" s="73"/>
      <c r="U12" s="73"/>
      <c r="V12" s="72" t="e">
        <f>SUM($D$5:$D12)/(COUNTA($D$5:$D12)-COUNTA($E$5:$E12))</f>
        <v>#DIV/0!</v>
      </c>
      <c r="W12" s="113" t="s">
        <v>8</v>
      </c>
      <c r="X12" s="113" t="s">
        <v>7</v>
      </c>
      <c r="Y12" s="113" t="s">
        <v>6</v>
      </c>
      <c r="Z12" s="55"/>
      <c r="AK12" s="95" t="s">
        <v>46</v>
      </c>
      <c r="AL12" s="96" t="str">
        <f t="shared" si="0"/>
        <v>-</v>
      </c>
      <c r="AM12" s="104" t="str">
        <f t="shared" si="1"/>
        <v>-</v>
      </c>
    </row>
    <row r="13" spans="1:39" ht="17" customHeight="1">
      <c r="A13" s="66"/>
      <c r="B13" s="55"/>
      <c r="C13" s="105"/>
      <c r="D13" s="77"/>
      <c r="E13" s="75"/>
      <c r="F13" s="73"/>
      <c r="G13" s="76"/>
      <c r="H13" s="73"/>
      <c r="I13" s="73"/>
      <c r="J13" s="9"/>
      <c r="K13" s="78"/>
      <c r="L13" s="73"/>
      <c r="M13" s="73"/>
      <c r="N13" s="73"/>
      <c r="O13" s="79"/>
      <c r="P13" s="80"/>
      <c r="Q13" s="80"/>
      <c r="R13" s="9"/>
      <c r="S13" s="73"/>
      <c r="T13" s="73"/>
      <c r="U13" s="73"/>
      <c r="V13" s="71" t="e">
        <f>SUM($D$5:$D13)/(COUNTA($D$5:$D13)-COUNTA($E$5:$E13))</f>
        <v>#DIV/0!</v>
      </c>
      <c r="W13" s="90">
        <f>SUM(S5:S34)</f>
        <v>0</v>
      </c>
      <c r="X13" s="90">
        <f>SUM(T5:T34)</f>
        <v>0</v>
      </c>
      <c r="Y13" s="90">
        <f>SUM(U5:U34)</f>
        <v>0</v>
      </c>
      <c r="Z13" s="10"/>
      <c r="AK13" s="95" t="s">
        <v>45</v>
      </c>
      <c r="AL13" s="96" t="str">
        <f t="shared" si="0"/>
        <v>-</v>
      </c>
      <c r="AM13" s="104" t="str">
        <f t="shared" si="1"/>
        <v>-</v>
      </c>
    </row>
    <row r="14" spans="1:39" ht="17" customHeight="1">
      <c r="A14" s="67"/>
      <c r="B14" s="59"/>
      <c r="C14" s="106"/>
      <c r="D14" s="74"/>
      <c r="E14" s="75"/>
      <c r="F14" s="73"/>
      <c r="G14" s="73"/>
      <c r="H14" s="73"/>
      <c r="I14" s="73"/>
      <c r="J14" s="9"/>
      <c r="K14" s="78"/>
      <c r="L14" s="73"/>
      <c r="M14" s="73"/>
      <c r="N14" s="73"/>
      <c r="O14" s="79"/>
      <c r="P14" s="80"/>
      <c r="Q14" s="80"/>
      <c r="R14" s="9"/>
      <c r="S14" s="73"/>
      <c r="T14" s="73"/>
      <c r="U14" s="73"/>
      <c r="V14" s="72" t="e">
        <f>SUM($D$5:$D14)/(COUNTA($D$5:$D14)-COUNTA($E$5:$E14))</f>
        <v>#DIV/0!</v>
      </c>
      <c r="AK14" s="95" t="s">
        <v>44</v>
      </c>
      <c r="AL14" s="96" t="str">
        <f t="shared" si="0"/>
        <v>-</v>
      </c>
      <c r="AM14" s="104" t="str">
        <f t="shared" si="1"/>
        <v>-</v>
      </c>
    </row>
    <row r="15" spans="1:39" ht="17" customHeight="1">
      <c r="A15" s="66"/>
      <c r="B15" s="59"/>
      <c r="C15" s="106"/>
      <c r="D15" s="77"/>
      <c r="E15" s="75"/>
      <c r="F15" s="73"/>
      <c r="G15" s="76"/>
      <c r="H15" s="73"/>
      <c r="I15" s="73"/>
      <c r="J15" s="9"/>
      <c r="K15" s="78"/>
      <c r="L15" s="73"/>
      <c r="M15" s="73"/>
      <c r="N15" s="73"/>
      <c r="O15" s="79"/>
      <c r="P15" s="80"/>
      <c r="Q15" s="80"/>
      <c r="R15" s="9"/>
      <c r="S15" s="73"/>
      <c r="T15" s="73"/>
      <c r="U15" s="73"/>
      <c r="V15" s="72" t="e">
        <f>SUM($D$5:$D15)/(COUNTA($D$5:$D15)-COUNTA($E$5:$E15))</f>
        <v>#DIV/0!</v>
      </c>
      <c r="W15" s="242" t="s">
        <v>43</v>
      </c>
      <c r="X15" s="242"/>
      <c r="Y15" s="242"/>
      <c r="Z15" s="242"/>
      <c r="AA15" s="242"/>
      <c r="AB15" s="242"/>
    </row>
    <row r="16" spans="1:39" ht="17" customHeight="1">
      <c r="A16" s="66"/>
      <c r="B16" s="59"/>
      <c r="C16" s="106"/>
      <c r="D16" s="77"/>
      <c r="E16" s="75"/>
      <c r="F16" s="73"/>
      <c r="G16" s="76"/>
      <c r="H16" s="73"/>
      <c r="I16" s="73"/>
      <c r="J16" s="9"/>
      <c r="K16" s="78"/>
      <c r="L16" s="73"/>
      <c r="M16" s="73"/>
      <c r="N16" s="73"/>
      <c r="O16" s="79"/>
      <c r="P16" s="80"/>
      <c r="Q16" s="80"/>
      <c r="R16" s="9"/>
      <c r="S16" s="73"/>
      <c r="T16" s="73"/>
      <c r="U16" s="73"/>
      <c r="V16" s="71" t="e">
        <f>SUM($D$5:$D16)/(COUNTA($D$5:$D16)-COUNTA($E$5:$E16))</f>
        <v>#DIV/0!</v>
      </c>
      <c r="W16" s="244" t="s">
        <v>42</v>
      </c>
      <c r="X16" s="245"/>
      <c r="Y16" s="246"/>
      <c r="Z16" s="90">
        <f>COUNTIF($G$5:$G$34,W16)</f>
        <v>0</v>
      </c>
      <c r="AA16" s="247">
        <f>$Z16/MAX(1,$X$5)</f>
        <v>0</v>
      </c>
      <c r="AB16" s="248"/>
    </row>
    <row r="17" spans="1:34" ht="17" customHeight="1">
      <c r="A17" s="66"/>
      <c r="B17" s="59"/>
      <c r="C17" s="106"/>
      <c r="D17" s="77"/>
      <c r="E17" s="75"/>
      <c r="F17" s="73"/>
      <c r="G17" s="76"/>
      <c r="H17" s="73"/>
      <c r="I17" s="73"/>
      <c r="J17" s="9"/>
      <c r="K17" s="78"/>
      <c r="L17" s="73"/>
      <c r="M17" s="73"/>
      <c r="N17" s="73"/>
      <c r="O17" s="79"/>
      <c r="P17" s="80"/>
      <c r="Q17" s="80"/>
      <c r="R17" s="9"/>
      <c r="S17" s="73"/>
      <c r="T17" s="73"/>
      <c r="U17" s="73"/>
      <c r="V17" s="71" t="e">
        <f>SUM($D$5:$D17)/(COUNTA($D$5:$D17)-COUNTA($E$5:$E17))</f>
        <v>#DIV/0!</v>
      </c>
      <c r="W17" s="249" t="s">
        <v>41</v>
      </c>
      <c r="X17" s="250"/>
      <c r="Y17" s="251"/>
      <c r="Z17" s="90">
        <f>COUNTIF($G$5:$G$34,W17)</f>
        <v>0</v>
      </c>
      <c r="AA17" s="238">
        <f t="shared" ref="AA17:AA25" si="2">$Z17/MAX(1,$X$5)</f>
        <v>0</v>
      </c>
      <c r="AB17" s="239"/>
      <c r="AG17" s="1"/>
      <c r="AH17" s="1"/>
    </row>
    <row r="18" spans="1:34" ht="17" customHeight="1">
      <c r="A18" s="66"/>
      <c r="B18" s="59"/>
      <c r="C18" s="106"/>
      <c r="D18" s="77"/>
      <c r="E18" s="75"/>
      <c r="F18" s="73"/>
      <c r="G18" s="76"/>
      <c r="H18" s="73"/>
      <c r="I18" s="73"/>
      <c r="J18" s="9"/>
      <c r="K18" s="78"/>
      <c r="L18" s="73"/>
      <c r="M18" s="73"/>
      <c r="N18" s="73"/>
      <c r="O18" s="79"/>
      <c r="P18" s="80"/>
      <c r="Q18" s="80"/>
      <c r="R18" s="9"/>
      <c r="S18" s="73"/>
      <c r="T18" s="73"/>
      <c r="U18" s="73"/>
      <c r="V18" s="71" t="e">
        <f>SUM($D$5:$D18)/(COUNTA($D$5:$D18)-COUNTA($E$5:$E18))</f>
        <v>#DIV/0!</v>
      </c>
      <c r="W18" s="235" t="s">
        <v>40</v>
      </c>
      <c r="X18" s="236"/>
      <c r="Y18" s="237"/>
      <c r="Z18" s="90">
        <f>COUNTIF($G$5:$G$34,W18)</f>
        <v>0</v>
      </c>
      <c r="AA18" s="238">
        <f t="shared" si="2"/>
        <v>0</v>
      </c>
      <c r="AB18" s="239"/>
      <c r="AG18" s="1"/>
      <c r="AH18" s="1"/>
    </row>
    <row r="19" spans="1:34" ht="17" customHeight="1">
      <c r="A19" s="63"/>
      <c r="B19" s="59"/>
      <c r="C19" s="106"/>
      <c r="D19" s="77"/>
      <c r="E19" s="75"/>
      <c r="F19" s="73"/>
      <c r="G19" s="76"/>
      <c r="H19" s="73"/>
      <c r="I19" s="73"/>
      <c r="J19" s="9"/>
      <c r="K19" s="78"/>
      <c r="L19" s="73"/>
      <c r="M19" s="73"/>
      <c r="N19" s="73"/>
      <c r="O19" s="79"/>
      <c r="P19" s="80"/>
      <c r="Q19" s="80"/>
      <c r="R19" s="9"/>
      <c r="S19" s="73"/>
      <c r="T19" s="73"/>
      <c r="U19" s="73"/>
      <c r="V19" s="71" t="e">
        <f>SUM($D$5:$D19)/(COUNTA($D$5:$D19)-COUNTA($E$5:$E19))</f>
        <v>#DIV/0!</v>
      </c>
      <c r="W19" s="235" t="s">
        <v>39</v>
      </c>
      <c r="X19" s="236"/>
      <c r="Y19" s="237"/>
      <c r="Z19" s="90">
        <f t="shared" ref="Z19:Z25" si="3">COUNTIF($G$5:$G$34,W19)</f>
        <v>0</v>
      </c>
      <c r="AA19" s="238">
        <f t="shared" si="2"/>
        <v>0</v>
      </c>
      <c r="AB19" s="239"/>
      <c r="AG19" s="1"/>
      <c r="AH19" s="1"/>
    </row>
    <row r="20" spans="1:34" ht="17" customHeight="1">
      <c r="A20" s="66"/>
      <c r="B20" s="55"/>
      <c r="C20" s="105"/>
      <c r="D20" s="74"/>
      <c r="E20" s="75"/>
      <c r="F20" s="73"/>
      <c r="G20" s="76"/>
      <c r="H20" s="73"/>
      <c r="I20" s="73"/>
      <c r="J20" s="9"/>
      <c r="K20" s="78"/>
      <c r="L20" s="73"/>
      <c r="M20" s="73"/>
      <c r="N20" s="73"/>
      <c r="O20" s="79"/>
      <c r="P20" s="80"/>
      <c r="Q20" s="80"/>
      <c r="R20" s="9"/>
      <c r="S20" s="73"/>
      <c r="T20" s="73"/>
      <c r="U20" s="73"/>
      <c r="V20" s="71" t="e">
        <f>SUM($D$5:$D20)/(COUNTA($D$5:$D20)-COUNTA($E$5:$E20))</f>
        <v>#DIV/0!</v>
      </c>
      <c r="W20" s="235" t="s">
        <v>38</v>
      </c>
      <c r="X20" s="236"/>
      <c r="Y20" s="237"/>
      <c r="Z20" s="90">
        <f t="shared" si="3"/>
        <v>0</v>
      </c>
      <c r="AA20" s="238">
        <f t="shared" si="2"/>
        <v>0</v>
      </c>
      <c r="AB20" s="239"/>
      <c r="AG20" s="1"/>
      <c r="AH20" s="1"/>
    </row>
    <row r="21" spans="1:34" ht="17" customHeight="1">
      <c r="A21" s="67"/>
      <c r="B21" s="55"/>
      <c r="C21" s="105"/>
      <c r="D21" s="74"/>
      <c r="E21" s="75"/>
      <c r="F21" s="73"/>
      <c r="G21" s="76"/>
      <c r="H21" s="73"/>
      <c r="I21" s="73"/>
      <c r="J21" s="9"/>
      <c r="K21" s="78"/>
      <c r="L21" s="73"/>
      <c r="M21" s="73"/>
      <c r="N21" s="73"/>
      <c r="O21" s="79"/>
      <c r="P21" s="80"/>
      <c r="Q21" s="80"/>
      <c r="R21" s="9"/>
      <c r="S21" s="73"/>
      <c r="T21" s="73"/>
      <c r="U21" s="73"/>
      <c r="V21" s="71" t="e">
        <f>SUM($D$5:$D21)/(COUNTA($D$5:$D21)-COUNTA($E$5:$E21))</f>
        <v>#DIV/0!</v>
      </c>
      <c r="W21" s="235" t="s">
        <v>37</v>
      </c>
      <c r="X21" s="236"/>
      <c r="Y21" s="237"/>
      <c r="Z21" s="90">
        <f t="shared" si="3"/>
        <v>0</v>
      </c>
      <c r="AA21" s="238">
        <f t="shared" si="2"/>
        <v>0</v>
      </c>
      <c r="AB21" s="239"/>
      <c r="AG21" s="1"/>
      <c r="AH21" s="1"/>
    </row>
    <row r="22" spans="1:34" ht="17" customHeight="1">
      <c r="A22" s="66"/>
      <c r="B22" s="55"/>
      <c r="C22" s="105"/>
      <c r="D22" s="74"/>
      <c r="E22" s="75"/>
      <c r="F22" s="73"/>
      <c r="G22" s="73"/>
      <c r="H22" s="73"/>
      <c r="I22" s="73"/>
      <c r="J22" s="9"/>
      <c r="K22" s="78"/>
      <c r="L22" s="73"/>
      <c r="M22" s="73"/>
      <c r="N22" s="73"/>
      <c r="O22" s="79"/>
      <c r="P22" s="80"/>
      <c r="Q22" s="80"/>
      <c r="R22" s="9"/>
      <c r="S22" s="73"/>
      <c r="T22" s="73"/>
      <c r="U22" s="73"/>
      <c r="V22" s="71" t="e">
        <f>SUM($D$5:$D22)/(COUNTA($D$5:$D22)-COUNTA($E$5:$E22))</f>
        <v>#DIV/0!</v>
      </c>
      <c r="W22" s="235" t="s">
        <v>36</v>
      </c>
      <c r="X22" s="236"/>
      <c r="Y22" s="237"/>
      <c r="Z22" s="90">
        <f t="shared" si="3"/>
        <v>0</v>
      </c>
      <c r="AA22" s="238">
        <f t="shared" si="2"/>
        <v>0</v>
      </c>
      <c r="AB22" s="239"/>
      <c r="AG22" s="1"/>
      <c r="AH22" s="1"/>
    </row>
    <row r="23" spans="1:34" ht="17" customHeight="1">
      <c r="A23" s="66"/>
      <c r="B23" s="55"/>
      <c r="C23" s="105"/>
      <c r="D23" s="74"/>
      <c r="E23" s="75"/>
      <c r="F23" s="73"/>
      <c r="G23" s="76"/>
      <c r="H23" s="73"/>
      <c r="I23" s="73"/>
      <c r="J23" s="9"/>
      <c r="K23" s="78"/>
      <c r="L23" s="73"/>
      <c r="M23" s="73"/>
      <c r="N23" s="78"/>
      <c r="O23" s="81"/>
      <c r="P23" s="82"/>
      <c r="Q23" s="82"/>
      <c r="R23" s="9"/>
      <c r="S23" s="73"/>
      <c r="T23" s="73"/>
      <c r="U23" s="73"/>
      <c r="V23" s="71" t="e">
        <f>SUM($D$5:$D23)/(COUNTA($D$5:$D23)-COUNTA($E$5:$E23))</f>
        <v>#DIV/0!</v>
      </c>
      <c r="W23" s="235" t="s">
        <v>35</v>
      </c>
      <c r="X23" s="236"/>
      <c r="Y23" s="237"/>
      <c r="Z23" s="90">
        <f t="shared" si="3"/>
        <v>0</v>
      </c>
      <c r="AA23" s="238">
        <f t="shared" si="2"/>
        <v>0</v>
      </c>
      <c r="AB23" s="239"/>
      <c r="AG23" s="1"/>
      <c r="AH23" s="1"/>
    </row>
    <row r="24" spans="1:34" ht="17" customHeight="1">
      <c r="A24" s="63"/>
      <c r="B24" s="59"/>
      <c r="C24" s="106"/>
      <c r="D24" s="77"/>
      <c r="E24" s="75"/>
      <c r="F24" s="73"/>
      <c r="G24" s="76"/>
      <c r="H24" s="73"/>
      <c r="I24" s="73"/>
      <c r="J24" s="9"/>
      <c r="K24" s="78"/>
      <c r="L24" s="73"/>
      <c r="M24" s="73"/>
      <c r="N24" s="73"/>
      <c r="O24" s="79"/>
      <c r="P24" s="80"/>
      <c r="Q24" s="80"/>
      <c r="R24" s="26"/>
      <c r="S24" s="76"/>
      <c r="T24" s="76"/>
      <c r="U24" s="76"/>
      <c r="V24" s="71" t="e">
        <f>SUM($D$5:$D24)/(COUNTA($D$5:$D24)-COUNTA($E$5:$E24))</f>
        <v>#DIV/0!</v>
      </c>
      <c r="W24" s="235" t="s">
        <v>34</v>
      </c>
      <c r="X24" s="240"/>
      <c r="Y24" s="241"/>
      <c r="Z24" s="90">
        <f t="shared" si="3"/>
        <v>0</v>
      </c>
      <c r="AA24" s="238">
        <f t="shared" si="2"/>
        <v>0</v>
      </c>
      <c r="AB24" s="239"/>
      <c r="AG24" s="1"/>
      <c r="AH24" s="1"/>
    </row>
    <row r="25" spans="1:34" ht="17" customHeight="1">
      <c r="A25" s="68"/>
      <c r="B25" s="59"/>
      <c r="C25" s="106"/>
      <c r="D25" s="77"/>
      <c r="E25" s="75"/>
      <c r="F25" s="73"/>
      <c r="G25" s="76"/>
      <c r="H25" s="73"/>
      <c r="I25" s="73"/>
      <c r="J25" s="9"/>
      <c r="K25" s="78"/>
      <c r="L25" s="73"/>
      <c r="M25" s="73"/>
      <c r="N25" s="73"/>
      <c r="O25" s="79"/>
      <c r="P25" s="80"/>
      <c r="Q25" s="80"/>
      <c r="R25" s="58"/>
      <c r="S25" s="73"/>
      <c r="T25" s="73"/>
      <c r="U25" s="73"/>
      <c r="V25" s="71" t="e">
        <f>SUM($D$5:$D25)/(COUNTA($D$5:$D25)-COUNTA($E$5:$E25))</f>
        <v>#DIV/0!</v>
      </c>
      <c r="W25" s="235" t="s">
        <v>33</v>
      </c>
      <c r="X25" s="236"/>
      <c r="Y25" s="237"/>
      <c r="Z25" s="90">
        <f t="shared" si="3"/>
        <v>0</v>
      </c>
      <c r="AA25" s="238">
        <f t="shared" si="2"/>
        <v>0</v>
      </c>
      <c r="AB25" s="239"/>
      <c r="AG25" s="1"/>
      <c r="AH25" s="1"/>
    </row>
    <row r="26" spans="1:34" ht="17" customHeight="1">
      <c r="A26" s="67"/>
      <c r="B26" s="2"/>
      <c r="C26" s="105"/>
      <c r="D26" s="74"/>
      <c r="E26" s="75"/>
      <c r="F26" s="73"/>
      <c r="G26" s="73"/>
      <c r="H26" s="73"/>
      <c r="I26" s="73"/>
      <c r="J26" s="9"/>
      <c r="K26" s="78"/>
      <c r="L26" s="73"/>
      <c r="M26" s="73"/>
      <c r="N26" s="73"/>
      <c r="O26" s="79"/>
      <c r="P26" s="80"/>
      <c r="Q26" s="80"/>
      <c r="R26" s="58"/>
      <c r="S26" s="73"/>
      <c r="T26" s="73"/>
      <c r="U26" s="73"/>
      <c r="V26" s="72" t="e">
        <f>SUM($D$5:$D26)/(COUNTA($D$5:$D26)-COUNTA($E$5:$E26))</f>
        <v>#DIV/0!</v>
      </c>
      <c r="W26" s="102"/>
    </row>
    <row r="27" spans="1:34" ht="17" customHeight="1">
      <c r="A27" s="67"/>
      <c r="B27" s="2"/>
      <c r="C27" s="105"/>
      <c r="D27" s="74"/>
      <c r="E27" s="75"/>
      <c r="F27" s="73"/>
      <c r="G27" s="73"/>
      <c r="H27" s="73"/>
      <c r="I27" s="73"/>
      <c r="J27" s="9"/>
      <c r="K27" s="78"/>
      <c r="L27" s="73"/>
      <c r="M27" s="73"/>
      <c r="N27" s="73"/>
      <c r="O27" s="79"/>
      <c r="P27" s="80"/>
      <c r="Q27" s="80"/>
      <c r="R27" s="58"/>
      <c r="S27" s="73"/>
      <c r="T27" s="73"/>
      <c r="U27" s="73"/>
      <c r="V27" s="72" t="e">
        <f>SUM($D$5:$D27)/(COUNTA($D$5:$D27)-COUNTA($E$5:$E27))</f>
        <v>#DIV/0!</v>
      </c>
      <c r="W27" s="242" t="s">
        <v>32</v>
      </c>
      <c r="X27" s="242"/>
      <c r="Y27" s="242"/>
      <c r="Z27" s="242"/>
      <c r="AA27" s="242"/>
      <c r="AB27" s="242"/>
      <c r="AC27" s="8"/>
      <c r="AD27" s="8"/>
      <c r="AE27" s="8"/>
      <c r="AG27" s="1"/>
      <c r="AH27" s="1"/>
    </row>
    <row r="28" spans="1:34" ht="17" customHeight="1">
      <c r="A28" s="67"/>
      <c r="B28" s="2"/>
      <c r="C28" s="105"/>
      <c r="D28" s="74"/>
      <c r="E28" s="75"/>
      <c r="F28" s="73"/>
      <c r="G28" s="73"/>
      <c r="H28" s="73"/>
      <c r="I28" s="73"/>
      <c r="J28" s="9"/>
      <c r="K28" s="78"/>
      <c r="L28" s="73"/>
      <c r="M28" s="73"/>
      <c r="N28" s="73"/>
      <c r="O28" s="79"/>
      <c r="P28" s="80"/>
      <c r="Q28" s="80"/>
      <c r="R28" s="58"/>
      <c r="S28" s="73"/>
      <c r="T28" s="73"/>
      <c r="U28" s="73"/>
      <c r="V28" s="71" t="e">
        <f>SUM($D$5:$D28)/(COUNTA($D$5:$D28)-COUNTA($E$5:$E28))</f>
        <v>#DIV/0!</v>
      </c>
      <c r="W28" s="83" t="s">
        <v>31</v>
      </c>
      <c r="X28" s="84"/>
      <c r="Y28" s="84"/>
      <c r="Z28" s="85"/>
      <c r="AA28" s="233" t="str">
        <f>IF(W5=0,"-",$W$13/$W$5)</f>
        <v>-</v>
      </c>
      <c r="AB28" s="234"/>
      <c r="AG28" s="1"/>
      <c r="AH28" s="1"/>
    </row>
    <row r="29" spans="1:34" ht="17" customHeight="1">
      <c r="A29" s="66"/>
      <c r="B29" s="2"/>
      <c r="C29" s="105"/>
      <c r="D29" s="74"/>
      <c r="E29" s="75"/>
      <c r="F29" s="73"/>
      <c r="G29" s="73"/>
      <c r="H29" s="73"/>
      <c r="I29" s="73"/>
      <c r="J29" s="9"/>
      <c r="K29" s="78"/>
      <c r="L29" s="73"/>
      <c r="M29" s="73"/>
      <c r="N29" s="73"/>
      <c r="O29" s="79"/>
      <c r="P29" s="80"/>
      <c r="Q29" s="80"/>
      <c r="R29" s="58"/>
      <c r="S29" s="73"/>
      <c r="T29" s="73"/>
      <c r="U29" s="73"/>
      <c r="V29" s="71" t="e">
        <f>SUM($D$5:$D29)/(COUNTA($D$5:$D29)-COUNTA($E$5:$E29))</f>
        <v>#DIV/0!</v>
      </c>
      <c r="W29" s="115" t="s">
        <v>30</v>
      </c>
      <c r="X29" s="116"/>
      <c r="Y29" s="227">
        <v>20</v>
      </c>
      <c r="Z29" s="230"/>
      <c r="AA29" s="231" t="str">
        <f>IF(ISERROR(SUMIF(D5:D34,"&gt;="&amp;Y29)/SUMPRODUCT(--(D5:D34&gt;=Y29),--(E5:E34&lt;&gt;"*"))),"-",SUMIF(D5:D34,"&gt;="&amp;Y29)/SUMPRODUCT(--(D5:D34&gt;=Y29),--(E5:E34&lt;&gt;"*")))</f>
        <v>-</v>
      </c>
      <c r="AB29" s="232"/>
      <c r="AG29" s="1"/>
      <c r="AH29" s="1"/>
    </row>
    <row r="30" spans="1:34" ht="17" customHeight="1">
      <c r="A30" s="67"/>
      <c r="B30" s="2"/>
      <c r="C30" s="105"/>
      <c r="D30" s="74"/>
      <c r="E30" s="75"/>
      <c r="F30" s="73"/>
      <c r="G30" s="73"/>
      <c r="H30" s="73"/>
      <c r="I30" s="73"/>
      <c r="J30" s="9"/>
      <c r="K30" s="78"/>
      <c r="L30" s="73"/>
      <c r="M30" s="73"/>
      <c r="N30" s="73"/>
      <c r="O30" s="79"/>
      <c r="P30" s="80"/>
      <c r="Q30" s="80"/>
      <c r="R30" s="58"/>
      <c r="S30" s="73"/>
      <c r="T30" s="73"/>
      <c r="U30" s="73"/>
      <c r="V30" s="71" t="e">
        <f>SUM($D$5:$D30)/(COUNTA($D$5:$D30)-COUNTA($E$5:$E30))</f>
        <v>#DIV/0!</v>
      </c>
      <c r="W30" s="225" t="s">
        <v>29</v>
      </c>
      <c r="X30" s="226"/>
      <c r="Y30" s="226"/>
      <c r="Z30" s="227"/>
      <c r="AA30" s="228" t="str">
        <f>IF($Z$5="-","-",IF($Z$5=0,"-",($AF$5*4+$AG$5*6)/$Z$5))</f>
        <v>-</v>
      </c>
      <c r="AB30" s="229"/>
      <c r="AG30" s="1"/>
      <c r="AH30" s="1"/>
    </row>
    <row r="31" spans="1:34" ht="17" customHeight="1">
      <c r="A31" s="66"/>
      <c r="B31" s="2"/>
      <c r="C31" s="105"/>
      <c r="D31" s="74"/>
      <c r="E31" s="75"/>
      <c r="F31" s="73"/>
      <c r="G31" s="73"/>
      <c r="H31" s="73"/>
      <c r="I31" s="73"/>
      <c r="J31" s="9"/>
      <c r="K31" s="78"/>
      <c r="L31" s="73"/>
      <c r="M31" s="73"/>
      <c r="N31" s="73"/>
      <c r="O31" s="79"/>
      <c r="P31" s="80"/>
      <c r="Q31" s="80"/>
      <c r="R31" s="58"/>
      <c r="S31" s="73"/>
      <c r="T31" s="73"/>
      <c r="U31" s="73"/>
      <c r="V31" s="71" t="e">
        <f>SUM($D$5:$D31)/(COUNTA($D$5:$D31)-COUNTA($E$5:$E31))</f>
        <v>#DIV/0!</v>
      </c>
      <c r="W31" s="225" t="s">
        <v>28</v>
      </c>
      <c r="X31" s="226"/>
      <c r="Y31" s="226"/>
      <c r="Z31" s="227"/>
      <c r="AA31" s="228" t="str">
        <f>IF(SUM($AF5:$AG5),$AG5/SUM($AF5:$AG5),"-")</f>
        <v>-</v>
      </c>
      <c r="AB31" s="229"/>
      <c r="AG31" s="1"/>
      <c r="AH31" s="1"/>
    </row>
    <row r="32" spans="1:34" ht="17" customHeight="1">
      <c r="A32" s="64"/>
      <c r="B32" s="2"/>
      <c r="C32" s="105"/>
      <c r="D32" s="74"/>
      <c r="E32" s="75"/>
      <c r="F32" s="73"/>
      <c r="G32" s="73"/>
      <c r="H32" s="73"/>
      <c r="I32" s="73"/>
      <c r="J32" s="9"/>
      <c r="K32" s="78"/>
      <c r="L32" s="73"/>
      <c r="M32" s="73"/>
      <c r="N32" s="73"/>
      <c r="O32" s="79"/>
      <c r="P32" s="80"/>
      <c r="Q32" s="80"/>
      <c r="R32" s="58"/>
      <c r="S32" s="73"/>
      <c r="T32" s="73"/>
      <c r="U32" s="73"/>
      <c r="V32" s="71" t="e">
        <f>SUM($D$5:$D32)/(COUNTA($D$5:$D32)-COUNTA($E$5:$E32))</f>
        <v>#DIV/0!</v>
      </c>
      <c r="W32" s="225" t="s">
        <v>27</v>
      </c>
      <c r="X32" s="226"/>
      <c r="Y32" s="226"/>
      <c r="Z32" s="227"/>
      <c r="AA32" s="228" t="str">
        <f>IF(SUM($AH5:$AI5),$AI5/SUM($AH5:$AI5),"-")</f>
        <v>-</v>
      </c>
      <c r="AB32" s="229"/>
      <c r="AG32" s="1"/>
      <c r="AH32" s="1"/>
    </row>
    <row r="33" spans="1:34" ht="17" customHeight="1">
      <c r="A33" s="65"/>
      <c r="B33" s="2"/>
      <c r="C33" s="105"/>
      <c r="D33" s="74"/>
      <c r="E33" s="75"/>
      <c r="F33" s="73"/>
      <c r="G33" s="73"/>
      <c r="H33" s="73"/>
      <c r="I33" s="73"/>
      <c r="J33" s="58"/>
      <c r="K33" s="73"/>
      <c r="L33" s="73"/>
      <c r="M33" s="73"/>
      <c r="N33" s="73"/>
      <c r="O33" s="79"/>
      <c r="P33" s="80"/>
      <c r="Q33" s="80"/>
      <c r="R33" s="58"/>
      <c r="S33" s="73"/>
      <c r="T33" s="73"/>
      <c r="U33" s="73"/>
      <c r="V33" s="71" t="e">
        <f>SUM($D$5:$D33)/(COUNTA($D$5:$D33)-COUNTA($E$5:$E33))</f>
        <v>#DIV/0!</v>
      </c>
      <c r="W33" s="225" t="s">
        <v>66</v>
      </c>
      <c r="X33" s="226"/>
      <c r="Y33" s="226"/>
      <c r="Z33" s="227"/>
      <c r="AA33" s="88">
        <f>SUMPRODUCT((D5:D34=0)*(D5:D34&lt;&gt;"")*(E5:E34&lt;&gt;"*"))</f>
        <v>0</v>
      </c>
      <c r="AB33" s="89">
        <f>SUMPRODUCT((D5:D34=0)*(D5:D34&lt;&gt;"")*(E5:E34&lt;&gt;"*")*(F5:F34=1))</f>
        <v>0</v>
      </c>
      <c r="AG33" s="1"/>
      <c r="AH33" s="1"/>
    </row>
    <row r="34" spans="1:34" ht="17" customHeight="1">
      <c r="A34" s="65"/>
      <c r="B34" s="2"/>
      <c r="C34" s="105"/>
      <c r="D34" s="74"/>
      <c r="E34" s="75"/>
      <c r="F34" s="73"/>
      <c r="G34" s="73"/>
      <c r="H34" s="73"/>
      <c r="I34" s="73"/>
      <c r="J34" s="58"/>
      <c r="K34" s="73"/>
      <c r="L34" s="73"/>
      <c r="M34" s="73"/>
      <c r="N34" s="73"/>
      <c r="O34" s="79"/>
      <c r="P34" s="80"/>
      <c r="Q34" s="80"/>
      <c r="R34" s="58"/>
      <c r="S34" s="73"/>
      <c r="T34" s="73"/>
      <c r="U34" s="73"/>
      <c r="V34" s="71" t="e">
        <f>SUM($D$5:$D34)/(COUNTA($D$5:$D34)-COUNTA($E$5:$E34))</f>
        <v>#DIV/0!</v>
      </c>
      <c r="W34" s="225" t="s">
        <v>67</v>
      </c>
      <c r="X34" s="226"/>
      <c r="Y34" s="226"/>
      <c r="Z34" s="227"/>
      <c r="AA34" s="88">
        <f>SUM(P5:P34)</f>
        <v>0</v>
      </c>
      <c r="AB34" s="89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2"/>
      <c r="X35" s="22"/>
      <c r="Y35" s="22"/>
      <c r="Z35" s="19"/>
      <c r="AA35" s="23"/>
      <c r="AB35" s="23"/>
      <c r="AG35" s="1"/>
      <c r="AH35" s="1"/>
    </row>
    <row r="36" spans="1:34">
      <c r="W36" s="21"/>
      <c r="X36" s="24"/>
      <c r="Y36" s="24"/>
      <c r="Z36" s="20"/>
      <c r="AA36" s="25"/>
      <c r="AB36" s="25"/>
    </row>
    <row r="37" spans="1:34">
      <c r="W37" s="21"/>
      <c r="X37" s="21"/>
      <c r="Y37" s="21"/>
      <c r="Z37" s="20"/>
      <c r="AA37" s="25"/>
      <c r="AB37" s="25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0" priority="1" operator="greaterThan">
      <formula>0</formula>
    </cfRule>
  </conditionalFormatting>
  <dataValidations count="1">
    <dataValidation type="list" allowBlank="1" showInputMessage="1" showErrorMessage="1" sqref="G5:G34" xr:uid="{D5CE6C9A-4FBE-8147-8D85-6399BCF502D7}">
      <formula1>$W$16:$W$25</formula1>
    </dataValidation>
  </dataValidation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71</vt:i4>
      </vt:variant>
      <vt:variant>
        <vt:lpstr>Named Ranges</vt:lpstr>
      </vt:variant>
      <vt:variant>
        <vt:i4>72</vt:i4>
      </vt:variant>
    </vt:vector>
  </HeadingPairs>
  <TitlesOfParts>
    <vt:vector size="143" baseType="lpstr">
      <vt:lpstr>Player Summary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'48'!Print_Area</vt:lpstr>
      <vt:lpstr>'49'!Print_Area</vt:lpstr>
      <vt:lpstr>'5'!Print_Area</vt:lpstr>
      <vt:lpstr>'50'!Print_Area</vt:lpstr>
      <vt:lpstr>'51'!Print_Area</vt:lpstr>
      <vt:lpstr>'52'!Print_Area</vt:lpstr>
      <vt:lpstr>'53'!Print_Area</vt:lpstr>
      <vt:lpstr>'54'!Print_Area</vt:lpstr>
      <vt:lpstr>'55'!Print_Area</vt:lpstr>
      <vt:lpstr>'56'!Print_Area</vt:lpstr>
      <vt:lpstr>'57'!Print_Area</vt:lpstr>
      <vt:lpstr>'58'!Print_Area</vt:lpstr>
      <vt:lpstr>'59'!Print_Area</vt:lpstr>
      <vt:lpstr>'6'!Print_Area</vt:lpstr>
      <vt:lpstr>'60'!Print_Area</vt:lpstr>
      <vt:lpstr>'61'!Print_Area</vt:lpstr>
      <vt:lpstr>'62'!Print_Area</vt:lpstr>
      <vt:lpstr>'63'!Print_Area</vt:lpstr>
      <vt:lpstr>'64'!Print_Area</vt:lpstr>
      <vt:lpstr>'65'!Print_Area</vt:lpstr>
      <vt:lpstr>'66'!Print_Area</vt:lpstr>
      <vt:lpstr>'67'!Print_Area</vt:lpstr>
      <vt:lpstr>'68'!Print_Area</vt:lpstr>
      <vt:lpstr>'69'!Print_Area</vt:lpstr>
      <vt:lpstr>'7'!Print_Area</vt:lpstr>
      <vt:lpstr>'70'!Print_Area</vt:lpstr>
      <vt:lpstr>'8'!Print_Area</vt:lpstr>
      <vt:lpstr>'9'!Print_Area</vt:lpstr>
      <vt:lpstr>'Player Summary'!Print_Area</vt:lpstr>
      <vt:lpstr>'Player Summary'!Print_Titles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BKRS Millar</cp:lastModifiedBy>
  <cp:lastPrinted>2016-08-02T14:24:14Z</cp:lastPrinted>
  <dcterms:created xsi:type="dcterms:W3CDTF">2010-03-28T11:53:47Z</dcterms:created>
  <dcterms:modified xsi:type="dcterms:W3CDTF">2021-09-07T06:07:32Z</dcterms:modified>
  <cp:category/>
</cp:coreProperties>
</file>