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xl/drawings/drawing49.xml" ContentType="application/vnd.openxmlformats-officedocument.drawing+xml"/>
  <Override PartName="/xl/charts/chart49.xml" ContentType="application/vnd.openxmlformats-officedocument.drawingml.chart+xml"/>
  <Override PartName="/xl/drawings/drawing50.xml" ContentType="application/vnd.openxmlformats-officedocument.drawing+xml"/>
  <Override PartName="/xl/charts/chart50.xml" ContentType="application/vnd.openxmlformats-officedocument.drawingml.chart+xml"/>
  <Override PartName="/xl/drawings/drawing51.xml" ContentType="application/vnd.openxmlformats-officedocument.drawing+xml"/>
  <Override PartName="/xl/charts/chart51.xml" ContentType="application/vnd.openxmlformats-officedocument.drawingml.chart+xml"/>
  <Override PartName="/xl/drawings/drawing52.xml" ContentType="application/vnd.openxmlformats-officedocument.drawing+xml"/>
  <Override PartName="/xl/charts/chart52.xml" ContentType="application/vnd.openxmlformats-officedocument.drawingml.chart+xml"/>
  <Override PartName="/xl/drawings/drawing53.xml" ContentType="application/vnd.openxmlformats-officedocument.drawing+xml"/>
  <Override PartName="/xl/charts/chart53.xml" ContentType="application/vnd.openxmlformats-officedocument.drawingml.chart+xml"/>
  <Override PartName="/xl/drawings/drawing54.xml" ContentType="application/vnd.openxmlformats-officedocument.drawing+xml"/>
  <Override PartName="/xl/charts/chart54.xml" ContentType="application/vnd.openxmlformats-officedocument.drawingml.chart+xml"/>
  <Override PartName="/xl/drawings/drawing55.xml" ContentType="application/vnd.openxmlformats-officedocument.drawing+xml"/>
  <Override PartName="/xl/charts/chart55.xml" ContentType="application/vnd.openxmlformats-officedocument.drawingml.chart+xml"/>
  <Override PartName="/xl/drawings/drawing56.xml" ContentType="application/vnd.openxmlformats-officedocument.drawing+xml"/>
  <Override PartName="/xl/charts/chart56.xml" ContentType="application/vnd.openxmlformats-officedocument.drawingml.chart+xml"/>
  <Override PartName="/xl/drawings/drawing57.xml" ContentType="application/vnd.openxmlformats-officedocument.drawing+xml"/>
  <Override PartName="/xl/charts/chart57.xml" ContentType="application/vnd.openxmlformats-officedocument.drawingml.chart+xml"/>
  <Override PartName="/xl/drawings/drawing58.xml" ContentType="application/vnd.openxmlformats-officedocument.drawing+xml"/>
  <Override PartName="/xl/charts/chart58.xml" ContentType="application/vnd.openxmlformats-officedocument.drawingml.chart+xml"/>
  <Override PartName="/xl/drawings/drawing59.xml" ContentType="application/vnd.openxmlformats-officedocument.drawing+xml"/>
  <Override PartName="/xl/charts/chart59.xml" ContentType="application/vnd.openxmlformats-officedocument.drawingml.chart+xml"/>
  <Override PartName="/xl/drawings/drawing60.xml" ContentType="application/vnd.openxmlformats-officedocument.drawing+xml"/>
  <Override PartName="/xl/charts/chart60.xml" ContentType="application/vnd.openxmlformats-officedocument.drawingml.chart+xml"/>
  <Override PartName="/xl/drawings/drawing61.xml" ContentType="application/vnd.openxmlformats-officedocument.drawing+xml"/>
  <Override PartName="/xl/charts/chart61.xml" ContentType="application/vnd.openxmlformats-officedocument.drawingml.chart+xml"/>
  <Override PartName="/xl/drawings/drawing62.xml" ContentType="application/vnd.openxmlformats-officedocument.drawing+xml"/>
  <Override PartName="/xl/charts/chart62.xml" ContentType="application/vnd.openxmlformats-officedocument.drawingml.chart+xml"/>
  <Override PartName="/xl/drawings/drawing63.xml" ContentType="application/vnd.openxmlformats-officedocument.drawing+xml"/>
  <Override PartName="/xl/charts/chart63.xml" ContentType="application/vnd.openxmlformats-officedocument.drawingml.chart+xml"/>
  <Override PartName="/xl/drawings/drawing64.xml" ContentType="application/vnd.openxmlformats-officedocument.drawing+xml"/>
  <Override PartName="/xl/charts/chart64.xml" ContentType="application/vnd.openxmlformats-officedocument.drawingml.chart+xml"/>
  <Override PartName="/xl/drawings/drawing65.xml" ContentType="application/vnd.openxmlformats-officedocument.drawing+xml"/>
  <Override PartName="/xl/charts/chart65.xml" ContentType="application/vnd.openxmlformats-officedocument.drawingml.chart+xml"/>
  <Override PartName="/xl/drawings/drawing66.xml" ContentType="application/vnd.openxmlformats-officedocument.drawing+xml"/>
  <Override PartName="/xl/charts/chart66.xml" ContentType="application/vnd.openxmlformats-officedocument.drawingml.chart+xml"/>
  <Override PartName="/xl/drawings/drawing67.xml" ContentType="application/vnd.openxmlformats-officedocument.drawing+xml"/>
  <Override PartName="/xl/charts/chart67.xml" ContentType="application/vnd.openxmlformats-officedocument.drawingml.chart+xml"/>
  <Override PartName="/xl/drawings/drawing68.xml" ContentType="application/vnd.openxmlformats-officedocument.drawing+xml"/>
  <Override PartName="/xl/charts/chart68.xml" ContentType="application/vnd.openxmlformats-officedocument.drawingml.chart+xml"/>
  <Override PartName="/xl/drawings/drawing69.xml" ContentType="application/vnd.openxmlformats-officedocument.drawing+xml"/>
  <Override PartName="/xl/charts/chart69.xml" ContentType="application/vnd.openxmlformats-officedocument.drawingml.chart+xml"/>
  <Override PartName="/xl/drawings/drawing70.xml" ContentType="application/vnd.openxmlformats-officedocument.drawing+xml"/>
  <Override PartName="/xl/charts/chart7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graem\Desktop\BangorCC\"/>
    </mc:Choice>
  </mc:AlternateContent>
  <xr:revisionPtr revIDLastSave="0" documentId="13_ncr:1_{23FA88D2-CBED-44B3-BBFA-D9DBB063D8A7}" xr6:coauthVersionLast="45" xr6:coauthVersionMax="45" xr10:uidLastSave="{00000000-0000-0000-0000-000000000000}"/>
  <bookViews>
    <workbookView xWindow="-120" yWindow="-120" windowWidth="20730" windowHeight="11160" tabRatio="752" firstSheet="2" activeTab="2" xr2:uid="{00000000-000D-0000-FFFF-FFFF00000000}"/>
  </bookViews>
  <sheets>
    <sheet name="Check 1" sheetId="236" r:id="rId1"/>
    <sheet name="Check 2" sheetId="235" r:id="rId2"/>
    <sheet name="Bowling" sheetId="233" r:id="rId3"/>
    <sheet name="Batting" sheetId="234" r:id="rId4"/>
    <sheet name="Player Summary" sheetId="4" r:id="rId5"/>
    <sheet name="1" sheetId="51" r:id="rId6"/>
    <sheet name="2" sheetId="190" r:id="rId7"/>
    <sheet name="3" sheetId="203" r:id="rId8"/>
    <sheet name="4" sheetId="225" r:id="rId9"/>
    <sheet name="5" sheetId="217" r:id="rId10"/>
    <sheet name="6" sheetId="173" r:id="rId11"/>
    <sheet name="7" sheetId="196" r:id="rId12"/>
    <sheet name="8" sheetId="87" r:id="rId13"/>
    <sheet name="9" sheetId="200" r:id="rId14"/>
    <sheet name="10" sheetId="88" r:id="rId15"/>
    <sheet name="11" sheetId="89" r:id="rId16"/>
    <sheet name="12" sheetId="171" r:id="rId17"/>
    <sheet name="13" sheetId="91" r:id="rId18"/>
    <sheet name="14" sheetId="182" r:id="rId19"/>
    <sheet name="15" sheetId="202" r:id="rId20"/>
    <sheet name="16" sheetId="209" r:id="rId21"/>
    <sheet name="17" sheetId="193" r:id="rId22"/>
    <sheet name="18" sheetId="197" r:id="rId23"/>
    <sheet name="19" sheetId="198" r:id="rId24"/>
    <sheet name="20" sheetId="92" r:id="rId25"/>
    <sheet name="21" sheetId="226" r:id="rId26"/>
    <sheet name="22" sheetId="192" r:id="rId27"/>
    <sheet name="23" sheetId="194" r:id="rId28"/>
    <sheet name="24" sheetId="223" r:id="rId29"/>
    <sheet name="25" sheetId="93" r:id="rId30"/>
    <sheet name="26" sheetId="94" r:id="rId31"/>
    <sheet name="27" sheetId="216" r:id="rId32"/>
    <sheet name="28" sheetId="191" r:id="rId33"/>
    <sheet name="29" sheetId="95" r:id="rId34"/>
    <sheet name="30" sheetId="213" r:id="rId35"/>
    <sheet name="31" sheetId="218" r:id="rId36"/>
    <sheet name="32" sheetId="204" r:id="rId37"/>
    <sheet name="33" sheetId="169" r:id="rId38"/>
    <sheet name="34" sheetId="185" r:id="rId39"/>
    <sheet name="35" sheetId="210" r:id="rId40"/>
    <sheet name="36" sheetId="212" r:id="rId41"/>
    <sheet name="37" sheetId="189" r:id="rId42"/>
    <sheet name="38" sheetId="227" r:id="rId43"/>
    <sheet name="39" sheetId="96" r:id="rId44"/>
    <sheet name="40" sheetId="224" r:id="rId45"/>
    <sheet name="41" sheetId="97" r:id="rId46"/>
    <sheet name="42" sheetId="201" r:id="rId47"/>
    <sheet name="43" sheetId="228" r:id="rId48"/>
    <sheet name="44" sheetId="162" r:id="rId49"/>
    <sheet name="45" sheetId="99" r:id="rId50"/>
    <sheet name="46" sheetId="214" r:id="rId51"/>
    <sheet name="47" sheetId="211" r:id="rId52"/>
    <sheet name="48" sheetId="222" r:id="rId53"/>
    <sheet name="49" sheetId="199" r:id="rId54"/>
    <sheet name="50" sheetId="229" r:id="rId55"/>
    <sheet name="51" sheetId="100" r:id="rId56"/>
    <sheet name="52" sheetId="215" r:id="rId57"/>
    <sheet name="53" sheetId="181" r:id="rId58"/>
    <sheet name="54" sheetId="195" r:id="rId59"/>
    <sheet name="55" sheetId="103" r:id="rId60"/>
    <sheet name="56" sheetId="205" r:id="rId61"/>
    <sheet name="57" sheetId="206" r:id="rId62"/>
    <sheet name="58" sheetId="207" r:id="rId63"/>
    <sheet name="59" sheetId="208" r:id="rId64"/>
    <sheet name="60" sheetId="183" r:id="rId65"/>
    <sheet name="61" sheetId="105" r:id="rId66"/>
    <sheet name="62" sheetId="106" r:id="rId67"/>
    <sheet name="63" sheetId="115" r:id="rId68"/>
    <sheet name="64" sheetId="117" r:id="rId69"/>
    <sheet name="65" sheetId="119" r:id="rId70"/>
    <sheet name="66" sheetId="121" r:id="rId71"/>
    <sheet name="67" sheetId="122" r:id="rId72"/>
    <sheet name="68" sheetId="123" r:id="rId73"/>
    <sheet name="69" sheetId="180" r:id="rId74"/>
    <sheet name="70" sheetId="186" r:id="rId75"/>
  </sheets>
  <externalReferences>
    <externalReference r:id="rId76"/>
    <externalReference r:id="rId77"/>
    <externalReference r:id="rId78"/>
  </externalReferences>
  <definedNames>
    <definedName name="_xlnm.Print_Area" localSheetId="5">'1'!$A$1:$AM$34</definedName>
    <definedName name="_xlnm.Print_Area" localSheetId="14">'10'!$A$1:$AM$34</definedName>
    <definedName name="_xlnm.Print_Area" localSheetId="15">'11'!$A$1:$AM$34</definedName>
    <definedName name="_xlnm.Print_Area" localSheetId="16">'12'!$A$1:$AM$34</definedName>
    <definedName name="_xlnm.Print_Area" localSheetId="17">'13'!$A$1:$AM$34</definedName>
    <definedName name="_xlnm.Print_Area" localSheetId="18">'14'!$A$1:$AM$34</definedName>
    <definedName name="_xlnm.Print_Area" localSheetId="19">'15'!$A$1:$AM$34</definedName>
    <definedName name="_xlnm.Print_Area" localSheetId="20">'16'!$A$1:$AM$34</definedName>
    <definedName name="_xlnm.Print_Area" localSheetId="21">'17'!$A$1:$AM$34</definedName>
    <definedName name="_xlnm.Print_Area" localSheetId="22">'18'!$A$1:$AM$34</definedName>
    <definedName name="_xlnm.Print_Area" localSheetId="23">'19'!$A$1:$AM$34</definedName>
    <definedName name="_xlnm.Print_Area" localSheetId="6">'2'!$A$1:$AM$34</definedName>
    <definedName name="_xlnm.Print_Area" localSheetId="24">'20'!$A$1:$AM$34</definedName>
    <definedName name="_xlnm.Print_Area" localSheetId="25">'21'!$A$1:$AM$34</definedName>
    <definedName name="_xlnm.Print_Area" localSheetId="26">'22'!$A$1:$AM$34</definedName>
    <definedName name="_xlnm.Print_Area" localSheetId="27">'23'!$A$1:$AM$34</definedName>
    <definedName name="_xlnm.Print_Area" localSheetId="28">'24'!$A$1:$AM$34</definedName>
    <definedName name="_xlnm.Print_Area" localSheetId="29">'25'!$A$1:$AM$34</definedName>
    <definedName name="_xlnm.Print_Area" localSheetId="30">'26'!$A$1:$AM$34</definedName>
    <definedName name="_xlnm.Print_Area" localSheetId="31">'27'!$A$1:$AM$34</definedName>
    <definedName name="_xlnm.Print_Area" localSheetId="32">'28'!$A$1:$AM$34</definedName>
    <definedName name="_xlnm.Print_Area" localSheetId="33">'29'!$A$1:$AM$34</definedName>
    <definedName name="_xlnm.Print_Area" localSheetId="7">'3'!$A$1:$AM$34</definedName>
    <definedName name="_xlnm.Print_Area" localSheetId="34">'30'!$A$1:$AM$34</definedName>
    <definedName name="_xlnm.Print_Area" localSheetId="35">'31'!$A$1:$AM$34</definedName>
    <definedName name="_xlnm.Print_Area" localSheetId="36">'32'!$A$1:$AM$34</definedName>
    <definedName name="_xlnm.Print_Area" localSheetId="37">'33'!$A$1:$AM$34</definedName>
    <definedName name="_xlnm.Print_Area" localSheetId="38">'34'!$A$1:$AM$34</definedName>
    <definedName name="_xlnm.Print_Area" localSheetId="39">'35'!$A$1:$AM$34</definedName>
    <definedName name="_xlnm.Print_Area" localSheetId="40">'36'!$A$1:$AM$34</definedName>
    <definedName name="_xlnm.Print_Area" localSheetId="41">'37'!$A$1:$AM$34</definedName>
    <definedName name="_xlnm.Print_Area" localSheetId="42">'38'!$A$1:$AM$34</definedName>
    <definedName name="_xlnm.Print_Area" localSheetId="43">'39'!$A$1:$AM$34</definedName>
    <definedName name="_xlnm.Print_Area" localSheetId="8">'4'!$A$1:$AM$34</definedName>
    <definedName name="_xlnm.Print_Area" localSheetId="44">'40'!$A$1:$AM$34</definedName>
    <definedName name="_xlnm.Print_Area" localSheetId="45">'41'!$A$1:$AM$34</definedName>
    <definedName name="_xlnm.Print_Area" localSheetId="46">'42'!$A$1:$AM$34</definedName>
    <definedName name="_xlnm.Print_Area" localSheetId="47">'43'!$A$1:$AM$34</definedName>
    <definedName name="_xlnm.Print_Area" localSheetId="48">'44'!$A$1:$AM$34</definedName>
    <definedName name="_xlnm.Print_Area" localSheetId="49">'45'!$A$1:$AM$34</definedName>
    <definedName name="_xlnm.Print_Area" localSheetId="50">'46'!$A$1:$AM$34</definedName>
    <definedName name="_xlnm.Print_Area" localSheetId="51">'47'!$A$1:$AM$34</definedName>
    <definedName name="_xlnm.Print_Area" localSheetId="52">'48'!$A$1:$AM$34</definedName>
    <definedName name="_xlnm.Print_Area" localSheetId="53">'49'!$A$1:$AM$34</definedName>
    <definedName name="_xlnm.Print_Area" localSheetId="9">'5'!$A$1:$AM$34</definedName>
    <definedName name="_xlnm.Print_Area" localSheetId="54">'50'!$A$1:$AM$34</definedName>
    <definedName name="_xlnm.Print_Area" localSheetId="55">'51'!$A$1:$AM$34</definedName>
    <definedName name="_xlnm.Print_Area" localSheetId="56">'52'!$A$1:$AM$34</definedName>
    <definedName name="_xlnm.Print_Area" localSheetId="57">'53'!$A$1:$AM$34</definedName>
    <definedName name="_xlnm.Print_Area" localSheetId="58">'54'!$A$1:$AM$34</definedName>
    <definedName name="_xlnm.Print_Area" localSheetId="59">'55'!$A$1:$AM$34</definedName>
    <definedName name="_xlnm.Print_Area" localSheetId="60">'56'!$A$1:$AM$34</definedName>
    <definedName name="_xlnm.Print_Area" localSheetId="61">'57'!$A$1:$AM$34</definedName>
    <definedName name="_xlnm.Print_Area" localSheetId="62">'58'!$A$1:$AM$34</definedName>
    <definedName name="_xlnm.Print_Area" localSheetId="63">'59'!$A$1:$AM$34</definedName>
    <definedName name="_xlnm.Print_Area" localSheetId="10">'6'!$A$1:$AM$34</definedName>
    <definedName name="_xlnm.Print_Area" localSheetId="64">'60'!$A$1:$AM$34</definedName>
    <definedName name="_xlnm.Print_Area" localSheetId="65">'61'!$A$1:$AM$34</definedName>
    <definedName name="_xlnm.Print_Area" localSheetId="66">'62'!$A$1:$AM$34</definedName>
    <definedName name="_xlnm.Print_Area" localSheetId="67">'63'!$A$1:$AM$34</definedName>
    <definedName name="_xlnm.Print_Area" localSheetId="68">'64'!$A$1:$AM$34</definedName>
    <definedName name="_xlnm.Print_Area" localSheetId="69">'65'!$A$1:$AM$34</definedName>
    <definedName name="_xlnm.Print_Area" localSheetId="70">'66'!$A$1:$AM$34</definedName>
    <definedName name="_xlnm.Print_Area" localSheetId="71">'67'!$A$1:$AM$34</definedName>
    <definedName name="_xlnm.Print_Area" localSheetId="72">'68'!$A$1:$AM$34</definedName>
    <definedName name="_xlnm.Print_Area" localSheetId="73">'69'!$A$1:$AM$34</definedName>
    <definedName name="_xlnm.Print_Area" localSheetId="11">'7'!$A$1:$AM$34</definedName>
    <definedName name="_xlnm.Print_Area" localSheetId="74">'70'!$A$1:$AM$34</definedName>
    <definedName name="_xlnm.Print_Area" localSheetId="12">'8'!$A$1:$AM$34</definedName>
    <definedName name="_xlnm.Print_Area" localSheetId="13">'9'!$A$1:$AM$34</definedName>
    <definedName name="_xlnm.Print_Area" localSheetId="4">'Player Summary'!$A$1:$AH$73</definedName>
    <definedName name="_xlnm.Print_Titles" localSheetId="4">'Player Summary'!$1:$3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35" i="236" l="1"/>
  <c r="Q35" i="236"/>
  <c r="P35" i="236"/>
  <c r="N35" i="236"/>
  <c r="M35" i="236"/>
  <c r="L35" i="236"/>
  <c r="K35" i="236"/>
  <c r="J35" i="236"/>
  <c r="I35" i="236"/>
  <c r="G35" i="236"/>
  <c r="F35" i="236"/>
  <c r="E35" i="236"/>
  <c r="D35" i="236"/>
  <c r="C35" i="236"/>
  <c r="R34" i="236"/>
  <c r="Q34" i="236"/>
  <c r="P34" i="236"/>
  <c r="N34" i="236"/>
  <c r="M34" i="236"/>
  <c r="L34" i="236"/>
  <c r="K34" i="236"/>
  <c r="J34" i="236"/>
  <c r="I34" i="236"/>
  <c r="G34" i="236"/>
  <c r="F34" i="236"/>
  <c r="E34" i="236"/>
  <c r="D34" i="236"/>
  <c r="C34" i="236"/>
  <c r="R33" i="236"/>
  <c r="Q33" i="236"/>
  <c r="P33" i="236"/>
  <c r="N33" i="236"/>
  <c r="M33" i="236"/>
  <c r="L33" i="236"/>
  <c r="K33" i="236"/>
  <c r="J33" i="236"/>
  <c r="I33" i="236"/>
  <c r="G33" i="236"/>
  <c r="F33" i="236"/>
  <c r="E33" i="236"/>
  <c r="D33" i="236"/>
  <c r="C33" i="236"/>
  <c r="R32" i="236"/>
  <c r="Q32" i="236"/>
  <c r="P32" i="236"/>
  <c r="N32" i="236"/>
  <c r="M32" i="236"/>
  <c r="L32" i="236"/>
  <c r="K32" i="236"/>
  <c r="J32" i="236"/>
  <c r="I32" i="236"/>
  <c r="G32" i="236"/>
  <c r="F32" i="236"/>
  <c r="E32" i="236"/>
  <c r="D32" i="236"/>
  <c r="C32" i="236"/>
  <c r="R31" i="236"/>
  <c r="Q31" i="236"/>
  <c r="P31" i="236"/>
  <c r="N31" i="236"/>
  <c r="M31" i="236"/>
  <c r="L31" i="236"/>
  <c r="K31" i="236"/>
  <c r="J31" i="236"/>
  <c r="I31" i="236"/>
  <c r="G31" i="236"/>
  <c r="F31" i="236"/>
  <c r="E31" i="236"/>
  <c r="D31" i="236"/>
  <c r="C31" i="236"/>
  <c r="R30" i="236"/>
  <c r="Q30" i="236"/>
  <c r="P30" i="236"/>
  <c r="N30" i="236"/>
  <c r="M30" i="236"/>
  <c r="L30" i="236"/>
  <c r="K30" i="236"/>
  <c r="J30" i="236"/>
  <c r="I30" i="236"/>
  <c r="G30" i="236"/>
  <c r="F30" i="236"/>
  <c r="E30" i="236"/>
  <c r="D30" i="236"/>
  <c r="C30" i="236"/>
  <c r="R29" i="236"/>
  <c r="Q29" i="236"/>
  <c r="P29" i="236"/>
  <c r="N29" i="236"/>
  <c r="M29" i="236"/>
  <c r="L29" i="236"/>
  <c r="K29" i="236"/>
  <c r="J29" i="236"/>
  <c r="I29" i="236"/>
  <c r="G29" i="236"/>
  <c r="F29" i="236"/>
  <c r="E29" i="236"/>
  <c r="D29" i="236"/>
  <c r="C29" i="236"/>
  <c r="R28" i="236"/>
  <c r="Q28" i="236"/>
  <c r="P28" i="236"/>
  <c r="N28" i="236"/>
  <c r="M28" i="236"/>
  <c r="L28" i="236"/>
  <c r="K28" i="236"/>
  <c r="J28" i="236"/>
  <c r="I28" i="236"/>
  <c r="G28" i="236"/>
  <c r="F28" i="236"/>
  <c r="E28" i="236"/>
  <c r="D28" i="236"/>
  <c r="C28" i="236"/>
  <c r="R27" i="236"/>
  <c r="Q27" i="236"/>
  <c r="P27" i="236"/>
  <c r="N27" i="236"/>
  <c r="M27" i="236"/>
  <c r="L27" i="236"/>
  <c r="K27" i="236"/>
  <c r="J27" i="236"/>
  <c r="I27" i="236"/>
  <c r="G27" i="236"/>
  <c r="F27" i="236"/>
  <c r="E27" i="236"/>
  <c r="D27" i="236"/>
  <c r="C27" i="236"/>
  <c r="R26" i="236"/>
  <c r="Q26" i="236"/>
  <c r="P26" i="236"/>
  <c r="N26" i="236"/>
  <c r="M26" i="236"/>
  <c r="L26" i="236"/>
  <c r="K26" i="236"/>
  <c r="J26" i="236"/>
  <c r="I26" i="236"/>
  <c r="G26" i="236"/>
  <c r="F26" i="236"/>
  <c r="E26" i="236"/>
  <c r="D26" i="236"/>
  <c r="C26" i="236"/>
  <c r="R25" i="236"/>
  <c r="Q25" i="236"/>
  <c r="P25" i="236"/>
  <c r="N25" i="236"/>
  <c r="M25" i="236"/>
  <c r="L25" i="236"/>
  <c r="K25" i="236"/>
  <c r="J25" i="236"/>
  <c r="I25" i="236"/>
  <c r="G25" i="236"/>
  <c r="F25" i="236"/>
  <c r="E25" i="236"/>
  <c r="D25" i="236"/>
  <c r="C25" i="236"/>
  <c r="R24" i="236"/>
  <c r="Q24" i="236"/>
  <c r="P24" i="236"/>
  <c r="N24" i="236"/>
  <c r="M24" i="236"/>
  <c r="L24" i="236"/>
  <c r="K24" i="236"/>
  <c r="J24" i="236"/>
  <c r="I24" i="236"/>
  <c r="G24" i="236"/>
  <c r="F24" i="236"/>
  <c r="E24" i="236"/>
  <c r="D24" i="236"/>
  <c r="C24" i="236"/>
  <c r="R23" i="236"/>
  <c r="Q23" i="236"/>
  <c r="P23" i="236"/>
  <c r="N23" i="236"/>
  <c r="M23" i="236"/>
  <c r="L23" i="236"/>
  <c r="K23" i="236"/>
  <c r="J23" i="236"/>
  <c r="I23" i="236"/>
  <c r="G23" i="236"/>
  <c r="F23" i="236"/>
  <c r="E23" i="236"/>
  <c r="D23" i="236"/>
  <c r="C23" i="236"/>
  <c r="R22" i="236"/>
  <c r="Q22" i="236"/>
  <c r="P22" i="236"/>
  <c r="N22" i="236"/>
  <c r="M22" i="236"/>
  <c r="L22" i="236"/>
  <c r="K22" i="236"/>
  <c r="J22" i="236"/>
  <c r="I22" i="236"/>
  <c r="G22" i="236"/>
  <c r="F22" i="236"/>
  <c r="E22" i="236"/>
  <c r="D22" i="236"/>
  <c r="C22" i="236"/>
  <c r="R21" i="236"/>
  <c r="Q21" i="236"/>
  <c r="P21" i="236"/>
  <c r="N21" i="236"/>
  <c r="M21" i="236"/>
  <c r="L21" i="236"/>
  <c r="K21" i="236"/>
  <c r="J21" i="236"/>
  <c r="I21" i="236"/>
  <c r="G21" i="236"/>
  <c r="F21" i="236"/>
  <c r="E21" i="236"/>
  <c r="D21" i="236"/>
  <c r="C21" i="236"/>
  <c r="R20" i="236"/>
  <c r="Q20" i="236"/>
  <c r="P20" i="236"/>
  <c r="N20" i="236"/>
  <c r="M20" i="236"/>
  <c r="L20" i="236"/>
  <c r="K20" i="236"/>
  <c r="J20" i="236"/>
  <c r="I20" i="236"/>
  <c r="G20" i="236"/>
  <c r="F20" i="236"/>
  <c r="E20" i="236"/>
  <c r="D20" i="236"/>
  <c r="C20" i="236"/>
  <c r="R19" i="236"/>
  <c r="Q19" i="236"/>
  <c r="P19" i="236"/>
  <c r="N19" i="236"/>
  <c r="M19" i="236"/>
  <c r="L19" i="236"/>
  <c r="K19" i="236"/>
  <c r="J19" i="236"/>
  <c r="I19" i="236"/>
  <c r="G19" i="236"/>
  <c r="F19" i="236"/>
  <c r="E19" i="236"/>
  <c r="D19" i="236"/>
  <c r="C19" i="236"/>
  <c r="R18" i="236"/>
  <c r="Q18" i="236"/>
  <c r="P18" i="236"/>
  <c r="N18" i="236"/>
  <c r="M18" i="236"/>
  <c r="L18" i="236"/>
  <c r="K18" i="236"/>
  <c r="J18" i="236"/>
  <c r="I18" i="236"/>
  <c r="G18" i="236"/>
  <c r="F18" i="236"/>
  <c r="E18" i="236"/>
  <c r="D18" i="236"/>
  <c r="C18" i="236"/>
  <c r="R17" i="236"/>
  <c r="Q17" i="236"/>
  <c r="P17" i="236"/>
  <c r="N17" i="236"/>
  <c r="M17" i="236"/>
  <c r="L17" i="236"/>
  <c r="K17" i="236"/>
  <c r="J17" i="236"/>
  <c r="I17" i="236"/>
  <c r="G17" i="236"/>
  <c r="F17" i="236"/>
  <c r="E17" i="236"/>
  <c r="D17" i="236"/>
  <c r="C17" i="236"/>
  <c r="R16" i="236"/>
  <c r="Q16" i="236"/>
  <c r="P16" i="236"/>
  <c r="N16" i="236"/>
  <c r="M16" i="236"/>
  <c r="L16" i="236"/>
  <c r="K16" i="236"/>
  <c r="J16" i="236"/>
  <c r="I16" i="236"/>
  <c r="G16" i="236"/>
  <c r="F16" i="236"/>
  <c r="E16" i="236"/>
  <c r="D16" i="236"/>
  <c r="C16" i="236"/>
  <c r="R15" i="236"/>
  <c r="Q15" i="236"/>
  <c r="P15" i="236"/>
  <c r="N15" i="236"/>
  <c r="M15" i="236"/>
  <c r="L15" i="236"/>
  <c r="K15" i="236"/>
  <c r="J15" i="236"/>
  <c r="I15" i="236"/>
  <c r="G15" i="236"/>
  <c r="F15" i="236"/>
  <c r="E15" i="236"/>
  <c r="D15" i="236"/>
  <c r="C15" i="236"/>
  <c r="R14" i="236"/>
  <c r="Q14" i="236"/>
  <c r="P14" i="236"/>
  <c r="N14" i="236"/>
  <c r="M14" i="236"/>
  <c r="L14" i="236"/>
  <c r="K14" i="236"/>
  <c r="J14" i="236"/>
  <c r="I14" i="236"/>
  <c r="G14" i="236"/>
  <c r="F14" i="236"/>
  <c r="E14" i="236"/>
  <c r="D14" i="236"/>
  <c r="C14" i="236"/>
  <c r="R13" i="236"/>
  <c r="Q13" i="236"/>
  <c r="P13" i="236"/>
  <c r="N13" i="236"/>
  <c r="M13" i="236"/>
  <c r="L13" i="236"/>
  <c r="K13" i="236"/>
  <c r="J13" i="236"/>
  <c r="I13" i="236"/>
  <c r="G13" i="236"/>
  <c r="F13" i="236"/>
  <c r="E13" i="236"/>
  <c r="D13" i="236"/>
  <c r="C13" i="236"/>
  <c r="R12" i="236"/>
  <c r="Q12" i="236"/>
  <c r="P12" i="236"/>
  <c r="N12" i="236"/>
  <c r="M12" i="236"/>
  <c r="L12" i="236"/>
  <c r="K12" i="236"/>
  <c r="J12" i="236"/>
  <c r="I12" i="236"/>
  <c r="G12" i="236"/>
  <c r="F12" i="236"/>
  <c r="E12" i="236"/>
  <c r="D12" i="236"/>
  <c r="C12" i="236"/>
  <c r="R11" i="236"/>
  <c r="Q11" i="236"/>
  <c r="P11" i="236"/>
  <c r="N11" i="236"/>
  <c r="M11" i="236"/>
  <c r="L11" i="236"/>
  <c r="K11" i="236"/>
  <c r="J11" i="236"/>
  <c r="I11" i="236"/>
  <c r="G11" i="236"/>
  <c r="F11" i="236"/>
  <c r="E11" i="236"/>
  <c r="D11" i="236"/>
  <c r="C11" i="236"/>
  <c r="R10" i="236"/>
  <c r="Q10" i="236"/>
  <c r="P10" i="236"/>
  <c r="N10" i="236"/>
  <c r="M10" i="236"/>
  <c r="L10" i="236"/>
  <c r="K10" i="236"/>
  <c r="J10" i="236"/>
  <c r="I10" i="236"/>
  <c r="G10" i="236"/>
  <c r="F10" i="236"/>
  <c r="E10" i="236"/>
  <c r="D10" i="236"/>
  <c r="C10" i="236"/>
  <c r="R9" i="236"/>
  <c r="Q9" i="236"/>
  <c r="P9" i="236"/>
  <c r="N9" i="236"/>
  <c r="M9" i="236"/>
  <c r="L9" i="236"/>
  <c r="K9" i="236"/>
  <c r="J9" i="236"/>
  <c r="I9" i="236"/>
  <c r="G9" i="236"/>
  <c r="F9" i="236"/>
  <c r="E9" i="236"/>
  <c r="D9" i="236"/>
  <c r="C9" i="236"/>
  <c r="R8" i="236"/>
  <c r="Q8" i="236"/>
  <c r="P8" i="236"/>
  <c r="N8" i="236"/>
  <c r="M8" i="236"/>
  <c r="L8" i="236"/>
  <c r="K8" i="236"/>
  <c r="J8" i="236"/>
  <c r="I8" i="236"/>
  <c r="G8" i="236"/>
  <c r="F8" i="236"/>
  <c r="E8" i="236"/>
  <c r="D8" i="236"/>
  <c r="C8" i="236"/>
  <c r="R7" i="236"/>
  <c r="Q7" i="236"/>
  <c r="P7" i="236"/>
  <c r="N7" i="236"/>
  <c r="M7" i="236"/>
  <c r="L7" i="236"/>
  <c r="K7" i="236"/>
  <c r="J7" i="236"/>
  <c r="I7" i="236"/>
  <c r="G7" i="236"/>
  <c r="F7" i="236"/>
  <c r="E7" i="236"/>
  <c r="D7" i="236"/>
  <c r="C7" i="236"/>
  <c r="R6" i="236"/>
  <c r="Q6" i="236"/>
  <c r="P6" i="236"/>
  <c r="N6" i="236"/>
  <c r="M6" i="236"/>
  <c r="L6" i="236"/>
  <c r="K6" i="236"/>
  <c r="J6" i="236"/>
  <c r="I6" i="236"/>
  <c r="G6" i="236"/>
  <c r="F6" i="236"/>
  <c r="E6" i="236"/>
  <c r="D6" i="236"/>
  <c r="C6" i="236"/>
  <c r="R5" i="236"/>
  <c r="Q5" i="236"/>
  <c r="P5" i="236"/>
  <c r="N5" i="236"/>
  <c r="M5" i="236"/>
  <c r="L5" i="236"/>
  <c r="K5" i="236"/>
  <c r="J5" i="236"/>
  <c r="I5" i="236"/>
  <c r="G5" i="236"/>
  <c r="F5" i="236"/>
  <c r="E5" i="236"/>
  <c r="D5" i="236"/>
  <c r="C5" i="236"/>
  <c r="AE7" i="235" l="1"/>
  <c r="AC7" i="235"/>
  <c r="AD7" i="235"/>
  <c r="Q7" i="235"/>
  <c r="W7" i="235"/>
  <c r="Z7" i="235"/>
  <c r="X7" i="235"/>
  <c r="Y7" i="235"/>
  <c r="S7" i="235"/>
  <c r="V7" i="235"/>
  <c r="U7" i="235"/>
  <c r="T7" i="235"/>
  <c r="AA7" i="235"/>
  <c r="R7" i="235"/>
  <c r="H7" i="235"/>
  <c r="D7" i="235"/>
  <c r="M7" i="235"/>
  <c r="L7" i="235"/>
  <c r="F7" i="235"/>
  <c r="O7" i="235"/>
  <c r="G7" i="235"/>
  <c r="I7" i="235"/>
  <c r="N7" i="235"/>
  <c r="K7" i="235"/>
  <c r="E7" i="235"/>
  <c r="J7" i="235"/>
  <c r="C7" i="235"/>
  <c r="E73" i="4"/>
  <c r="D73" i="4"/>
  <c r="E72" i="4"/>
  <c r="D72" i="4"/>
  <c r="E71" i="4"/>
  <c r="D71" i="4"/>
  <c r="E70" i="4"/>
  <c r="D70" i="4"/>
  <c r="E69" i="4"/>
  <c r="D69" i="4"/>
  <c r="E68" i="4"/>
  <c r="D68" i="4"/>
  <c r="E67" i="4"/>
  <c r="D67" i="4"/>
  <c r="E66" i="4"/>
  <c r="D66" i="4"/>
  <c r="E65" i="4"/>
  <c r="D65" i="4"/>
  <c r="E64" i="4"/>
  <c r="D64" i="4"/>
  <c r="E63" i="4"/>
  <c r="D63" i="4"/>
  <c r="E62" i="4"/>
  <c r="D62" i="4"/>
  <c r="E61" i="4"/>
  <c r="D61" i="4"/>
  <c r="E60" i="4"/>
  <c r="D60" i="4"/>
  <c r="E59" i="4"/>
  <c r="D59" i="4"/>
  <c r="E58" i="4"/>
  <c r="D58" i="4"/>
  <c r="E57" i="4"/>
  <c r="D57" i="4"/>
  <c r="E56" i="4"/>
  <c r="D56" i="4"/>
  <c r="E55" i="4"/>
  <c r="D55" i="4"/>
  <c r="E54" i="4"/>
  <c r="D54" i="4"/>
  <c r="E53" i="4"/>
  <c r="D53" i="4"/>
  <c r="E52" i="4"/>
  <c r="D52" i="4"/>
  <c r="E51" i="4"/>
  <c r="D51" i="4"/>
  <c r="E50" i="4"/>
  <c r="D50" i="4"/>
  <c r="E49" i="4"/>
  <c r="D49" i="4"/>
  <c r="E48" i="4"/>
  <c r="D48" i="4"/>
  <c r="E47" i="4"/>
  <c r="D47" i="4"/>
  <c r="E46" i="4"/>
  <c r="D46" i="4"/>
  <c r="E45" i="4"/>
  <c r="D45" i="4"/>
  <c r="E44" i="4"/>
  <c r="D44" i="4"/>
  <c r="E43" i="4"/>
  <c r="D43" i="4"/>
  <c r="E42" i="4"/>
  <c r="D42" i="4"/>
  <c r="E41" i="4"/>
  <c r="D41" i="4"/>
  <c r="E40" i="4"/>
  <c r="D40" i="4"/>
  <c r="E39" i="4"/>
  <c r="D39" i="4"/>
  <c r="E38" i="4"/>
  <c r="D38" i="4"/>
  <c r="E37" i="4"/>
  <c r="D37" i="4"/>
  <c r="E36" i="4"/>
  <c r="D36" i="4"/>
  <c r="E35" i="4"/>
  <c r="D35" i="4"/>
  <c r="E34" i="4"/>
  <c r="D34" i="4"/>
  <c r="E33" i="4"/>
  <c r="D33" i="4"/>
  <c r="E32" i="4"/>
  <c r="D32" i="4"/>
  <c r="E31" i="4"/>
  <c r="D31" i="4"/>
  <c r="E30" i="4"/>
  <c r="D30" i="4"/>
  <c r="E29" i="4"/>
  <c r="D29" i="4"/>
  <c r="E28" i="4"/>
  <c r="D28" i="4"/>
  <c r="E27" i="4"/>
  <c r="D27" i="4"/>
  <c r="E26" i="4"/>
  <c r="D26" i="4"/>
  <c r="E25" i="4"/>
  <c r="D25" i="4"/>
  <c r="E24" i="4"/>
  <c r="D24" i="4"/>
  <c r="E23" i="4"/>
  <c r="D23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E11" i="4"/>
  <c r="D11" i="4"/>
  <c r="E10" i="4"/>
  <c r="D10" i="4"/>
  <c r="E9" i="4"/>
  <c r="D9" i="4"/>
  <c r="E8" i="4"/>
  <c r="D8" i="4"/>
  <c r="E7" i="4"/>
  <c r="D7" i="4"/>
  <c r="E6" i="4"/>
  <c r="D6" i="4"/>
  <c r="E5" i="4"/>
  <c r="D5" i="4"/>
  <c r="E4" i="4"/>
  <c r="D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B55" i="4"/>
  <c r="F6" i="235" l="1"/>
  <c r="Y6" i="235"/>
  <c r="AC6" i="235"/>
  <c r="AD6" i="235"/>
  <c r="M6" i="235"/>
  <c r="N6" i="235"/>
  <c r="W6" i="235"/>
  <c r="H6" i="235"/>
  <c r="L6" i="235"/>
  <c r="G6" i="235"/>
  <c r="V6" i="235"/>
  <c r="E6" i="235"/>
  <c r="C6" i="235"/>
  <c r="D6" i="235"/>
  <c r="Q6" i="235"/>
  <c r="K6" i="235"/>
  <c r="S6" i="235"/>
  <c r="O6" i="235"/>
  <c r="AE6" i="235"/>
  <c r="AA6" i="235"/>
  <c r="Z6" i="235"/>
  <c r="R6" i="235"/>
  <c r="J6" i="235"/>
  <c r="X6" i="235"/>
  <c r="U6" i="235"/>
  <c r="I6" i="235"/>
  <c r="T6" i="235"/>
  <c r="V34" i="194"/>
  <c r="V33" i="194"/>
  <c r="V32" i="194"/>
  <c r="V31" i="194"/>
  <c r="V30" i="194"/>
  <c r="V29" i="194"/>
  <c r="V28" i="194"/>
  <c r="V27" i="194"/>
  <c r="V26" i="194"/>
  <c r="V25" i="194"/>
  <c r="V24" i="194"/>
  <c r="V23" i="194"/>
  <c r="V22" i="194"/>
  <c r="V21" i="194"/>
  <c r="V20" i="194"/>
  <c r="V19" i="194"/>
  <c r="V18" i="194"/>
  <c r="V17" i="194"/>
  <c r="V16" i="194"/>
  <c r="V15" i="194"/>
  <c r="V14" i="194"/>
  <c r="V12" i="194"/>
  <c r="V11" i="194"/>
  <c r="V10" i="194"/>
  <c r="V9" i="194"/>
  <c r="V8" i="194"/>
  <c r="V7" i="194"/>
  <c r="V6" i="194"/>
  <c r="V5" i="194"/>
  <c r="AB33" i="87" l="1"/>
  <c r="AB34" i="229" l="1"/>
  <c r="AA34" i="229"/>
  <c r="V34" i="229"/>
  <c r="AB33" i="229"/>
  <c r="AA33" i="229"/>
  <c r="V33" i="229"/>
  <c r="AI5" i="229"/>
  <c r="AH5" i="229" s="1"/>
  <c r="AA32" i="229" s="1"/>
  <c r="V32" i="229"/>
  <c r="AF5" i="229"/>
  <c r="AG5" i="229"/>
  <c r="V31" i="229"/>
  <c r="X5" i="229"/>
  <c r="V30" i="229"/>
  <c r="AA29" i="229"/>
  <c r="V29" i="229"/>
  <c r="W5" i="229"/>
  <c r="W13" i="229"/>
  <c r="V28" i="229"/>
  <c r="V27" i="229"/>
  <c r="V26" i="229"/>
  <c r="Z25" i="229"/>
  <c r="V25" i="229"/>
  <c r="Z24" i="229"/>
  <c r="V24" i="229"/>
  <c r="Z23" i="229"/>
  <c r="V23" i="229"/>
  <c r="Z22" i="229"/>
  <c r="V22" i="229"/>
  <c r="Z21" i="229"/>
  <c r="V21" i="229"/>
  <c r="Z20" i="229"/>
  <c r="V20" i="229"/>
  <c r="Z19" i="229"/>
  <c r="V19" i="229"/>
  <c r="Z18" i="229"/>
  <c r="V18" i="229"/>
  <c r="Z17" i="229"/>
  <c r="V17" i="229"/>
  <c r="Z16" i="229"/>
  <c r="V16" i="229"/>
  <c r="V15" i="229"/>
  <c r="AL14" i="229"/>
  <c r="AM14" i="229" s="1"/>
  <c r="V14" i="229"/>
  <c r="AL13" i="229"/>
  <c r="AM13" i="229" s="1"/>
  <c r="Y13" i="229"/>
  <c r="X13" i="229"/>
  <c r="V13" i="229"/>
  <c r="AL12" i="229"/>
  <c r="AM12" i="229" s="1"/>
  <c r="V12" i="229"/>
  <c r="AL11" i="229"/>
  <c r="AM11" i="229" s="1"/>
  <c r="V11" i="229"/>
  <c r="AL10" i="229"/>
  <c r="AM10" i="229" s="1"/>
  <c r="V10" i="229"/>
  <c r="AL9" i="229"/>
  <c r="AM9" i="229" s="1"/>
  <c r="AG9" i="229"/>
  <c r="W9" i="229" a="1"/>
  <c r="W9" i="229" s="1"/>
  <c r="AA9" i="229" a="1"/>
  <c r="AA9" i="229" s="1"/>
  <c r="V9" i="229"/>
  <c r="AL8" i="229"/>
  <c r="AM8" i="229" s="1"/>
  <c r="V8" i="229"/>
  <c r="AL7" i="229"/>
  <c r="AM7" i="229" s="1"/>
  <c r="V7" i="229"/>
  <c r="AL6" i="229"/>
  <c r="AM6" i="229" s="1"/>
  <c r="V6" i="229"/>
  <c r="AL5" i="229"/>
  <c r="AM5" i="229" s="1"/>
  <c r="AE5" i="229"/>
  <c r="Y5" i="229"/>
  <c r="V5" i="229"/>
  <c r="AB34" i="228"/>
  <c r="AA34" i="228"/>
  <c r="V34" i="228"/>
  <c r="AB33" i="228"/>
  <c r="AA33" i="228"/>
  <c r="V33" i="228"/>
  <c r="AI5" i="228"/>
  <c r="AH5" i="228" s="1"/>
  <c r="AA32" i="228" s="1"/>
  <c r="V32" i="228"/>
  <c r="AF5" i="228"/>
  <c r="AG5" i="228"/>
  <c r="V31" i="228"/>
  <c r="X5" i="228"/>
  <c r="Z5" i="228" s="1"/>
  <c r="V30" i="228"/>
  <c r="AA29" i="228"/>
  <c r="V29" i="228"/>
  <c r="W5" i="228"/>
  <c r="W13" i="228"/>
  <c r="V28" i="228"/>
  <c r="V27" i="228"/>
  <c r="V26" i="228"/>
  <c r="Z25" i="228"/>
  <c r="V25" i="228"/>
  <c r="Z24" i="228"/>
  <c r="V24" i="228"/>
  <c r="Z23" i="228"/>
  <c r="V23" i="228"/>
  <c r="Z22" i="228"/>
  <c r="V22" i="228"/>
  <c r="Z21" i="228"/>
  <c r="V21" i="228"/>
  <c r="Z20" i="228"/>
  <c r="V20" i="228"/>
  <c r="Z19" i="228"/>
  <c r="V19" i="228"/>
  <c r="Z18" i="228"/>
  <c r="V18" i="228"/>
  <c r="Z17" i="228"/>
  <c r="V17" i="228"/>
  <c r="Z16" i="228"/>
  <c r="V16" i="228"/>
  <c r="V15" i="228"/>
  <c r="AL14" i="228"/>
  <c r="AM14" i="228" s="1"/>
  <c r="V14" i="228"/>
  <c r="AL13" i="228"/>
  <c r="AM13" i="228" s="1"/>
  <c r="Y13" i="228"/>
  <c r="X13" i="228"/>
  <c r="V13" i="228"/>
  <c r="AL12" i="228"/>
  <c r="AM12" i="228" s="1"/>
  <c r="V12" i="228"/>
  <c r="AL11" i="228"/>
  <c r="AM11" i="228" s="1"/>
  <c r="V11" i="228"/>
  <c r="AL10" i="228"/>
  <c r="AM10" i="228" s="1"/>
  <c r="V10" i="228"/>
  <c r="AL9" i="228"/>
  <c r="AM9" i="228" s="1"/>
  <c r="AG9" i="228"/>
  <c r="W9" i="228" a="1"/>
  <c r="W9" i="228" s="1"/>
  <c r="Z9" i="228" s="1"/>
  <c r="AA9" i="228" a="1"/>
  <c r="AA9" i="228" s="1"/>
  <c r="V9" i="228"/>
  <c r="AL8" i="228"/>
  <c r="AM8" i="228" s="1"/>
  <c r="V8" i="228"/>
  <c r="AL7" i="228"/>
  <c r="AM7" i="228" s="1"/>
  <c r="V7" i="228"/>
  <c r="AL6" i="228"/>
  <c r="AM6" i="228" s="1"/>
  <c r="V6" i="228"/>
  <c r="AL5" i="228"/>
  <c r="AM5" i="228" s="1"/>
  <c r="AE5" i="228"/>
  <c r="Y5" i="228"/>
  <c r="V5" i="228"/>
  <c r="AB34" i="227"/>
  <c r="AA34" i="227"/>
  <c r="V34" i="227"/>
  <c r="AB33" i="227"/>
  <c r="AA33" i="227"/>
  <c r="V33" i="227"/>
  <c r="AI5" i="227"/>
  <c r="AH5" i="227" s="1"/>
  <c r="AA32" i="227" s="1"/>
  <c r="V32" i="227"/>
  <c r="AF5" i="227"/>
  <c r="AG5" i="227"/>
  <c r="V31" i="227"/>
  <c r="X5" i="227"/>
  <c r="V30" i="227"/>
  <c r="AA29" i="227"/>
  <c r="V29" i="227"/>
  <c r="W5" i="227"/>
  <c r="W13" i="227"/>
  <c r="V28" i="227"/>
  <c r="V27" i="227"/>
  <c r="V26" i="227"/>
  <c r="Z25" i="227"/>
  <c r="V25" i="227"/>
  <c r="Z24" i="227"/>
  <c r="V24" i="227"/>
  <c r="Z23" i="227"/>
  <c r="V23" i="227"/>
  <c r="Z22" i="227"/>
  <c r="V22" i="227"/>
  <c r="Z21" i="227"/>
  <c r="V21" i="227"/>
  <c r="Z20" i="227"/>
  <c r="V20" i="227"/>
  <c r="Z19" i="227"/>
  <c r="V19" i="227"/>
  <c r="Z18" i="227"/>
  <c r="V18" i="227"/>
  <c r="Z17" i="227"/>
  <c r="V17" i="227"/>
  <c r="Z16" i="227"/>
  <c r="V16" i="227"/>
  <c r="V15" i="227"/>
  <c r="AL14" i="227"/>
  <c r="AM14" i="227" s="1"/>
  <c r="V14" i="227"/>
  <c r="AL13" i="227"/>
  <c r="AM13" i="227" s="1"/>
  <c r="Y13" i="227"/>
  <c r="X13" i="227"/>
  <c r="V13" i="227"/>
  <c r="AL12" i="227"/>
  <c r="AM12" i="227" s="1"/>
  <c r="V12" i="227"/>
  <c r="AL11" i="227"/>
  <c r="AM11" i="227" s="1"/>
  <c r="V11" i="227"/>
  <c r="AL10" i="227"/>
  <c r="AM10" i="227" s="1"/>
  <c r="V10" i="227"/>
  <c r="AL9" i="227"/>
  <c r="AM9" i="227" s="1"/>
  <c r="AG9" i="227"/>
  <c r="W9" i="227" a="1"/>
  <c r="W9" i="227" s="1"/>
  <c r="AA9" i="227" a="1"/>
  <c r="AA9" i="227" s="1"/>
  <c r="V9" i="227"/>
  <c r="AL8" i="227"/>
  <c r="AM8" i="227" s="1"/>
  <c r="V8" i="227"/>
  <c r="AL7" i="227"/>
  <c r="AM7" i="227" s="1"/>
  <c r="V7" i="227"/>
  <c r="AL6" i="227"/>
  <c r="AM6" i="227" s="1"/>
  <c r="V6" i="227"/>
  <c r="AL5" i="227"/>
  <c r="AM5" i="227" s="1"/>
  <c r="AE5" i="227"/>
  <c r="Y5" i="227"/>
  <c r="V5" i="227"/>
  <c r="AB34" i="226"/>
  <c r="AA34" i="226"/>
  <c r="V34" i="226"/>
  <c r="AB33" i="226"/>
  <c r="AA33" i="226"/>
  <c r="V33" i="226"/>
  <c r="AI5" i="226"/>
  <c r="AH5" i="226" s="1"/>
  <c r="AA32" i="226" s="1"/>
  <c r="V32" i="226"/>
  <c r="AF5" i="226"/>
  <c r="AG5" i="226"/>
  <c r="V31" i="226"/>
  <c r="X5" i="226"/>
  <c r="Z5" i="226" s="1"/>
  <c r="AE5" i="226" s="1"/>
  <c r="V30" i="226"/>
  <c r="AA29" i="226"/>
  <c r="V29" i="226"/>
  <c r="W5" i="226"/>
  <c r="W13" i="226"/>
  <c r="V28" i="226"/>
  <c r="V27" i="226"/>
  <c r="V26" i="226"/>
  <c r="Z25" i="226"/>
  <c r="V25" i="226"/>
  <c r="Z24" i="226"/>
  <c r="V24" i="226"/>
  <c r="Z23" i="226"/>
  <c r="V23" i="226"/>
  <c r="Z22" i="226"/>
  <c r="V22" i="226"/>
  <c r="Z21" i="226"/>
  <c r="V21" i="226"/>
  <c r="Z20" i="226"/>
  <c r="V20" i="226"/>
  <c r="Z19" i="226"/>
  <c r="V19" i="226"/>
  <c r="Z18" i="226"/>
  <c r="V18" i="226"/>
  <c r="Z17" i="226"/>
  <c r="V17" i="226"/>
  <c r="Z16" i="226"/>
  <c r="V16" i="226"/>
  <c r="V15" i="226"/>
  <c r="AL14" i="226"/>
  <c r="AM14" i="226" s="1"/>
  <c r="V14" i="226"/>
  <c r="AL13" i="226"/>
  <c r="AM13" i="226" s="1"/>
  <c r="Y13" i="226"/>
  <c r="X13" i="226"/>
  <c r="V13" i="226"/>
  <c r="AL12" i="226"/>
  <c r="AM12" i="226" s="1"/>
  <c r="V12" i="226"/>
  <c r="AL11" i="226"/>
  <c r="AM11" i="226" s="1"/>
  <c r="V11" i="226"/>
  <c r="AL10" i="226"/>
  <c r="AM10" i="226" s="1"/>
  <c r="V10" i="226"/>
  <c r="AL9" i="226"/>
  <c r="AM9" i="226" s="1"/>
  <c r="AG9" i="226"/>
  <c r="W9" i="226" a="1"/>
  <c r="W9" i="226" s="1"/>
  <c r="Y9" i="226" s="1"/>
  <c r="AF9" i="226" s="1"/>
  <c r="AA9" i="226" a="1"/>
  <c r="AA9" i="226" s="1"/>
  <c r="V9" i="226"/>
  <c r="AL8" i="226"/>
  <c r="AM8" i="226" s="1"/>
  <c r="V8" i="226"/>
  <c r="AL7" i="226"/>
  <c r="AM7" i="226" s="1"/>
  <c r="V7" i="226"/>
  <c r="AL6" i="226"/>
  <c r="AM6" i="226" s="1"/>
  <c r="V6" i="226"/>
  <c r="AL5" i="226"/>
  <c r="AM5" i="226" s="1"/>
  <c r="Y5" i="226"/>
  <c r="V5" i="226"/>
  <c r="AB34" i="225"/>
  <c r="AA34" i="225"/>
  <c r="V34" i="225"/>
  <c r="AB33" i="225"/>
  <c r="AA33" i="225"/>
  <c r="V33" i="225"/>
  <c r="AI5" i="225"/>
  <c r="AH5" i="225" s="1"/>
  <c r="AA32" i="225" s="1"/>
  <c r="V32" i="225"/>
  <c r="AF5" i="225"/>
  <c r="AG5" i="225"/>
  <c r="V31" i="225"/>
  <c r="X5" i="225"/>
  <c r="V30" i="225"/>
  <c r="AA29" i="225"/>
  <c r="V29" i="225"/>
  <c r="W5" i="225"/>
  <c r="W13" i="225"/>
  <c r="V28" i="225"/>
  <c r="V27" i="225"/>
  <c r="V26" i="225"/>
  <c r="Z25" i="225"/>
  <c r="V25" i="225"/>
  <c r="Z24" i="225"/>
  <c r="V24" i="225"/>
  <c r="Z23" i="225"/>
  <c r="V23" i="225"/>
  <c r="Z22" i="225"/>
  <c r="V22" i="225"/>
  <c r="Z21" i="225"/>
  <c r="V21" i="225"/>
  <c r="Z20" i="225"/>
  <c r="V20" i="225"/>
  <c r="Z19" i="225"/>
  <c r="V19" i="225"/>
  <c r="Z18" i="225"/>
  <c r="V18" i="225"/>
  <c r="Z17" i="225"/>
  <c r="V17" i="225"/>
  <c r="Z16" i="225"/>
  <c r="V16" i="225"/>
  <c r="V15" i="225"/>
  <c r="AL14" i="225"/>
  <c r="AM14" i="225" s="1"/>
  <c r="V14" i="225"/>
  <c r="AL13" i="225"/>
  <c r="AM13" i="225" s="1"/>
  <c r="Y13" i="225"/>
  <c r="X13" i="225"/>
  <c r="V13" i="225"/>
  <c r="AL12" i="225"/>
  <c r="AM12" i="225" s="1"/>
  <c r="V12" i="225"/>
  <c r="AL11" i="225"/>
  <c r="AM11" i="225" s="1"/>
  <c r="V11" i="225"/>
  <c r="AL10" i="225"/>
  <c r="AM10" i="225" s="1"/>
  <c r="V10" i="225"/>
  <c r="AL9" i="225"/>
  <c r="AM9" i="225" s="1"/>
  <c r="AG9" i="225"/>
  <c r="W9" i="225" a="1"/>
  <c r="W9" i="225" s="1"/>
  <c r="Y9" i="225" s="1"/>
  <c r="AF9" i="225" s="1"/>
  <c r="AA9" i="225" a="1"/>
  <c r="AA9" i="225" s="1"/>
  <c r="V9" i="225"/>
  <c r="AL8" i="225"/>
  <c r="AM8" i="225" s="1"/>
  <c r="V8" i="225"/>
  <c r="AL7" i="225"/>
  <c r="AM7" i="225" s="1"/>
  <c r="V7" i="225"/>
  <c r="AL6" i="225"/>
  <c r="AM6" i="225" s="1"/>
  <c r="V6" i="225"/>
  <c r="AL5" i="225"/>
  <c r="AM5" i="225" s="1"/>
  <c r="Y5" i="225"/>
  <c r="V5" i="225"/>
  <c r="AB34" i="224"/>
  <c r="AA34" i="224"/>
  <c r="V34" i="224"/>
  <c r="AB33" i="224"/>
  <c r="AA33" i="224"/>
  <c r="V33" i="224"/>
  <c r="AI5" i="224"/>
  <c r="AH5" i="224" s="1"/>
  <c r="AA32" i="224" s="1"/>
  <c r="V32" i="224"/>
  <c r="AF5" i="224"/>
  <c r="AG5" i="224"/>
  <c r="V31" i="224"/>
  <c r="X5" i="224"/>
  <c r="Z5" i="224" s="1"/>
  <c r="V30" i="224"/>
  <c r="AA29" i="224"/>
  <c r="V29" i="224"/>
  <c r="W5" i="224"/>
  <c r="W13" i="224"/>
  <c r="V28" i="224"/>
  <c r="V27" i="224"/>
  <c r="V26" i="224"/>
  <c r="Z25" i="224"/>
  <c r="V25" i="224"/>
  <c r="Z24" i="224"/>
  <c r="AA24" i="224" s="1"/>
  <c r="V24" i="224"/>
  <c r="Z23" i="224"/>
  <c r="V23" i="224"/>
  <c r="Z22" i="224"/>
  <c r="AA22" i="224" s="1"/>
  <c r="V22" i="224"/>
  <c r="Z21" i="224"/>
  <c r="V21" i="224"/>
  <c r="Z20" i="224"/>
  <c r="AA20" i="224" s="1"/>
  <c r="V20" i="224"/>
  <c r="Z19" i="224"/>
  <c r="AA19" i="224" s="1"/>
  <c r="V19" i="224"/>
  <c r="Z18" i="224"/>
  <c r="V18" i="224"/>
  <c r="Z17" i="224"/>
  <c r="AA17" i="224" s="1"/>
  <c r="V17" i="224"/>
  <c r="Z16" i="224"/>
  <c r="V16" i="224"/>
  <c r="V15" i="224"/>
  <c r="AL14" i="224"/>
  <c r="AM14" i="224" s="1"/>
  <c r="V14" i="224"/>
  <c r="AL13" i="224"/>
  <c r="AM13" i="224" s="1"/>
  <c r="Y13" i="224"/>
  <c r="X13" i="224"/>
  <c r="V13" i="224"/>
  <c r="AL12" i="224"/>
  <c r="AM12" i="224" s="1"/>
  <c r="V12" i="224"/>
  <c r="AL11" i="224"/>
  <c r="AM11" i="224" s="1"/>
  <c r="V11" i="224"/>
  <c r="AL10" i="224"/>
  <c r="AM10" i="224" s="1"/>
  <c r="V10" i="224"/>
  <c r="AL9" i="224"/>
  <c r="AM9" i="224" s="1"/>
  <c r="AG9" i="224"/>
  <c r="W9" i="224" a="1"/>
  <c r="W9" i="224"/>
  <c r="AA9" i="224" a="1"/>
  <c r="AA9" i="224" s="1"/>
  <c r="V9" i="224"/>
  <c r="AL8" i="224"/>
  <c r="AM8" i="224" s="1"/>
  <c r="V8" i="224"/>
  <c r="AL7" i="224"/>
  <c r="AM7" i="224" s="1"/>
  <c r="V7" i="224"/>
  <c r="AL6" i="224"/>
  <c r="AM6" i="224" s="1"/>
  <c r="V6" i="224"/>
  <c r="AL5" i="224"/>
  <c r="AM5" i="224" s="1"/>
  <c r="AE5" i="224"/>
  <c r="Y5" i="224"/>
  <c r="AA5" i="224" a="1"/>
  <c r="AA5" i="224" s="1"/>
  <c r="V5" i="224"/>
  <c r="AB34" i="223"/>
  <c r="AA34" i="223"/>
  <c r="V34" i="223"/>
  <c r="AB33" i="223"/>
  <c r="AA33" i="223"/>
  <c r="V33" i="223"/>
  <c r="AI5" i="223"/>
  <c r="AH5" i="223" s="1"/>
  <c r="AA32" i="223" s="1"/>
  <c r="V32" i="223"/>
  <c r="AF5" i="223"/>
  <c r="AG5" i="223"/>
  <c r="V31" i="223"/>
  <c r="X5" i="223"/>
  <c r="AA5" i="223" s="1" a="1"/>
  <c r="AA5" i="223" s="1"/>
  <c r="V30" i="223"/>
  <c r="AA29" i="223"/>
  <c r="V29" i="223"/>
  <c r="W5" i="223"/>
  <c r="W13" i="223"/>
  <c r="V28" i="223"/>
  <c r="V27" i="223"/>
  <c r="V26" i="223"/>
  <c r="Z25" i="223"/>
  <c r="V25" i="223"/>
  <c r="Z24" i="223"/>
  <c r="V24" i="223"/>
  <c r="Z23" i="223"/>
  <c r="V23" i="223"/>
  <c r="Z22" i="223"/>
  <c r="V22" i="223"/>
  <c r="Z21" i="223"/>
  <c r="V21" i="223"/>
  <c r="Z20" i="223"/>
  <c r="V20" i="223"/>
  <c r="Z19" i="223"/>
  <c r="V19" i="223"/>
  <c r="Z18" i="223"/>
  <c r="V18" i="223"/>
  <c r="Z17" i="223"/>
  <c r="V17" i="223"/>
  <c r="Z16" i="223"/>
  <c r="V16" i="223"/>
  <c r="V15" i="223"/>
  <c r="AL14" i="223"/>
  <c r="AM14" i="223" s="1"/>
  <c r="V14" i="223"/>
  <c r="AL13" i="223"/>
  <c r="AM13" i="223" s="1"/>
  <c r="Y13" i="223"/>
  <c r="X13" i="223"/>
  <c r="V13" i="223"/>
  <c r="AL12" i="223"/>
  <c r="AM12" i="223" s="1"/>
  <c r="V12" i="223"/>
  <c r="AL11" i="223"/>
  <c r="AM11" i="223" s="1"/>
  <c r="V11" i="223"/>
  <c r="AL10" i="223"/>
  <c r="AM10" i="223" s="1"/>
  <c r="V10" i="223"/>
  <c r="AL9" i="223"/>
  <c r="AM9" i="223" s="1"/>
  <c r="AG9" i="223"/>
  <c r="W9" i="223" a="1"/>
  <c r="W9" i="223" s="1"/>
  <c r="AA9" i="223" a="1"/>
  <c r="AA9" i="223" s="1"/>
  <c r="V9" i="223"/>
  <c r="AL8" i="223"/>
  <c r="AM8" i="223" s="1"/>
  <c r="V8" i="223"/>
  <c r="AL7" i="223"/>
  <c r="AM7" i="223" s="1"/>
  <c r="V7" i="223"/>
  <c r="AL6" i="223"/>
  <c r="AM6" i="223" s="1"/>
  <c r="V6" i="223"/>
  <c r="AL5" i="223"/>
  <c r="AM5" i="223" s="1"/>
  <c r="Y5" i="223"/>
  <c r="V5" i="223"/>
  <c r="AB34" i="222"/>
  <c r="AA34" i="222"/>
  <c r="V34" i="222"/>
  <c r="AB33" i="222"/>
  <c r="AA33" i="222"/>
  <c r="V33" i="222"/>
  <c r="AI5" i="222"/>
  <c r="AH5" i="222" s="1"/>
  <c r="AA32" i="222" s="1"/>
  <c r="V32" i="222"/>
  <c r="AF5" i="222"/>
  <c r="AG5" i="222"/>
  <c r="V31" i="222"/>
  <c r="X5" i="222"/>
  <c r="Z5" i="222" s="1"/>
  <c r="V30" i="222"/>
  <c r="AA29" i="222"/>
  <c r="V29" i="222"/>
  <c r="W5" i="222"/>
  <c r="W13" i="222"/>
  <c r="V28" i="222"/>
  <c r="V27" i="222"/>
  <c r="V26" i="222"/>
  <c r="Z25" i="222"/>
  <c r="V25" i="222"/>
  <c r="Z24" i="222"/>
  <c r="V24" i="222"/>
  <c r="Z23" i="222"/>
  <c r="V23" i="222"/>
  <c r="Z22" i="222"/>
  <c r="V22" i="222"/>
  <c r="Z21" i="222"/>
  <c r="V21" i="222"/>
  <c r="Z20" i="222"/>
  <c r="V20" i="222"/>
  <c r="Z19" i="222"/>
  <c r="V19" i="222"/>
  <c r="Z18" i="222"/>
  <c r="V18" i="222"/>
  <c r="Z17" i="222"/>
  <c r="V17" i="222"/>
  <c r="Z16" i="222"/>
  <c r="V16" i="222"/>
  <c r="V15" i="222"/>
  <c r="AL14" i="222"/>
  <c r="AM14" i="222" s="1"/>
  <c r="V14" i="222"/>
  <c r="AL13" i="222"/>
  <c r="AM13" i="222" s="1"/>
  <c r="Y13" i="222"/>
  <c r="X13" i="222"/>
  <c r="V13" i="222"/>
  <c r="AL12" i="222"/>
  <c r="AM12" i="222" s="1"/>
  <c r="V12" i="222"/>
  <c r="AL11" i="222"/>
  <c r="AM11" i="222" s="1"/>
  <c r="V11" i="222"/>
  <c r="AL10" i="222"/>
  <c r="AM10" i="222" s="1"/>
  <c r="V10" i="222"/>
  <c r="AL9" i="222"/>
  <c r="AM9" i="222" s="1"/>
  <c r="AG9" i="222"/>
  <c r="W9" i="222" a="1"/>
  <c r="W9" i="222" s="1"/>
  <c r="AA9" i="222" a="1"/>
  <c r="AA9" i="222" s="1"/>
  <c r="V9" i="222"/>
  <c r="AL8" i="222"/>
  <c r="AM8" i="222" s="1"/>
  <c r="V8" i="222"/>
  <c r="AL7" i="222"/>
  <c r="AM7" i="222" s="1"/>
  <c r="V7" i="222"/>
  <c r="AL6" i="222"/>
  <c r="AM6" i="222" s="1"/>
  <c r="V6" i="222"/>
  <c r="AL5" i="222"/>
  <c r="AM5" i="222" s="1"/>
  <c r="AE5" i="222"/>
  <c r="Y5" i="222"/>
  <c r="V5" i="222"/>
  <c r="AB34" i="218"/>
  <c r="AA34" i="218"/>
  <c r="V34" i="218"/>
  <c r="AB33" i="218"/>
  <c r="AA33" i="218"/>
  <c r="V33" i="218"/>
  <c r="AI5" i="218"/>
  <c r="AH5" i="218" s="1"/>
  <c r="AA32" i="218" s="1"/>
  <c r="V32" i="218"/>
  <c r="AF5" i="218"/>
  <c r="AG5" i="218"/>
  <c r="V31" i="218"/>
  <c r="X5" i="218"/>
  <c r="V30" i="218"/>
  <c r="AA29" i="218"/>
  <c r="V29" i="218"/>
  <c r="W5" i="218"/>
  <c r="W13" i="218"/>
  <c r="V28" i="218"/>
  <c r="V27" i="218"/>
  <c r="V26" i="218"/>
  <c r="Z25" i="218"/>
  <c r="V25" i="218"/>
  <c r="Z24" i="218"/>
  <c r="V24" i="218"/>
  <c r="Z23" i="218"/>
  <c r="V23" i="218"/>
  <c r="Z22" i="218"/>
  <c r="V22" i="218"/>
  <c r="Z21" i="218"/>
  <c r="V21" i="218"/>
  <c r="Z20" i="218"/>
  <c r="V20" i="218"/>
  <c r="Z19" i="218"/>
  <c r="V19" i="218"/>
  <c r="Z18" i="218"/>
  <c r="V18" i="218"/>
  <c r="Z17" i="218"/>
  <c r="V17" i="218"/>
  <c r="Z16" i="218"/>
  <c r="V16" i="218"/>
  <c r="V15" i="218"/>
  <c r="AL14" i="218"/>
  <c r="AM14" i="218" s="1"/>
  <c r="V14" i="218"/>
  <c r="AL13" i="218"/>
  <c r="AM13" i="218" s="1"/>
  <c r="Y13" i="218"/>
  <c r="X13" i="218"/>
  <c r="V13" i="218"/>
  <c r="AL12" i="218"/>
  <c r="AM12" i="218" s="1"/>
  <c r="V12" i="218"/>
  <c r="AL11" i="218"/>
  <c r="AM11" i="218" s="1"/>
  <c r="V11" i="218"/>
  <c r="AL10" i="218"/>
  <c r="AM10" i="218" s="1"/>
  <c r="V10" i="218"/>
  <c r="AL9" i="218"/>
  <c r="AM9" i="218" s="1"/>
  <c r="AG9" i="218"/>
  <c r="W9" i="218" a="1"/>
  <c r="W9" i="218" s="1"/>
  <c r="AA9" i="218" a="1"/>
  <c r="AA9" i="218" s="1"/>
  <c r="V9" i="218"/>
  <c r="AL8" i="218"/>
  <c r="AM8" i="218" s="1"/>
  <c r="V8" i="218"/>
  <c r="AL7" i="218"/>
  <c r="AM7" i="218" s="1"/>
  <c r="V7" i="218"/>
  <c r="AL6" i="218"/>
  <c r="AM6" i="218" s="1"/>
  <c r="V6" i="218"/>
  <c r="AL5" i="218"/>
  <c r="AM5" i="218" s="1"/>
  <c r="AE5" i="218"/>
  <c r="Y5" i="218"/>
  <c r="V5" i="218"/>
  <c r="AB34" i="217"/>
  <c r="AA34" i="217"/>
  <c r="V34" i="217"/>
  <c r="AB33" i="217"/>
  <c r="AA33" i="217"/>
  <c r="V33" i="217"/>
  <c r="AI5" i="217"/>
  <c r="AH5" i="217" s="1"/>
  <c r="AA32" i="217" s="1"/>
  <c r="V32" i="217"/>
  <c r="AF5" i="217"/>
  <c r="AG5" i="217"/>
  <c r="V31" i="217"/>
  <c r="X5" i="217"/>
  <c r="Z5" i="217" s="1"/>
  <c r="AE5" i="217" s="1"/>
  <c r="V30" i="217"/>
  <c r="AA29" i="217"/>
  <c r="V29" i="217"/>
  <c r="W5" i="217"/>
  <c r="W13" i="217"/>
  <c r="V28" i="217"/>
  <c r="V27" i="217"/>
  <c r="V26" i="217"/>
  <c r="Z25" i="217"/>
  <c r="V25" i="217"/>
  <c r="Z24" i="217"/>
  <c r="V24" i="217"/>
  <c r="Z23" i="217"/>
  <c r="V23" i="217"/>
  <c r="Z22" i="217"/>
  <c r="V22" i="217"/>
  <c r="Z21" i="217"/>
  <c r="V21" i="217"/>
  <c r="Z20" i="217"/>
  <c r="V20" i="217"/>
  <c r="Z19" i="217"/>
  <c r="V19" i="217"/>
  <c r="Z18" i="217"/>
  <c r="V18" i="217"/>
  <c r="Z17" i="217"/>
  <c r="V17" i="217"/>
  <c r="Z16" i="217"/>
  <c r="V16" i="217"/>
  <c r="V15" i="217"/>
  <c r="AL14" i="217"/>
  <c r="AM14" i="217" s="1"/>
  <c r="V14" i="217"/>
  <c r="AL13" i="217"/>
  <c r="AM13" i="217" s="1"/>
  <c r="Y13" i="217"/>
  <c r="X13" i="217"/>
  <c r="V13" i="217"/>
  <c r="AL12" i="217"/>
  <c r="AM12" i="217" s="1"/>
  <c r="V12" i="217"/>
  <c r="AL11" i="217"/>
  <c r="AM11" i="217" s="1"/>
  <c r="V11" i="217"/>
  <c r="AL10" i="217"/>
  <c r="AM10" i="217" s="1"/>
  <c r="V10" i="217"/>
  <c r="AL9" i="217"/>
  <c r="AM9" i="217" s="1"/>
  <c r="AG9" i="217"/>
  <c r="W9" i="217" a="1"/>
  <c r="W9" i="217" s="1"/>
  <c r="AA9" i="217" a="1"/>
  <c r="AA9" i="217" s="1"/>
  <c r="V9" i="217"/>
  <c r="AL8" i="217"/>
  <c r="AM8" i="217" s="1"/>
  <c r="V8" i="217"/>
  <c r="AL7" i="217"/>
  <c r="AM7" i="217" s="1"/>
  <c r="V7" i="217"/>
  <c r="AL6" i="217"/>
  <c r="AM6" i="217" s="1"/>
  <c r="V6" i="217"/>
  <c r="AL5" i="217"/>
  <c r="AM5" i="217" s="1"/>
  <c r="Y5" i="217"/>
  <c r="V5" i="217"/>
  <c r="AB34" i="216"/>
  <c r="AA34" i="216"/>
  <c r="V34" i="216"/>
  <c r="AB33" i="216"/>
  <c r="AA33" i="216"/>
  <c r="V33" i="216"/>
  <c r="AI5" i="216"/>
  <c r="AH5" i="216" s="1"/>
  <c r="AA32" i="216" s="1"/>
  <c r="V32" i="216"/>
  <c r="AF5" i="216"/>
  <c r="AG5" i="216"/>
  <c r="V31" i="216"/>
  <c r="X5" i="216"/>
  <c r="V30" i="216"/>
  <c r="AA29" i="216"/>
  <c r="V29" i="216"/>
  <c r="W5" i="216"/>
  <c r="W13" i="216"/>
  <c r="V28" i="216"/>
  <c r="V27" i="216"/>
  <c r="V26" i="216"/>
  <c r="Z25" i="216"/>
  <c r="V25" i="216"/>
  <c r="Z24" i="216"/>
  <c r="V24" i="216"/>
  <c r="Z23" i="216"/>
  <c r="V23" i="216"/>
  <c r="Z22" i="216"/>
  <c r="V22" i="216"/>
  <c r="Z21" i="216"/>
  <c r="V21" i="216"/>
  <c r="Z20" i="216"/>
  <c r="V20" i="216"/>
  <c r="Z19" i="216"/>
  <c r="V19" i="216"/>
  <c r="Z18" i="216"/>
  <c r="V18" i="216"/>
  <c r="Z17" i="216"/>
  <c r="V17" i="216"/>
  <c r="Z16" i="216"/>
  <c r="V16" i="216"/>
  <c r="V15" i="216"/>
  <c r="AL14" i="216"/>
  <c r="AM14" i="216" s="1"/>
  <c r="V14" i="216"/>
  <c r="AL13" i="216"/>
  <c r="AM13" i="216" s="1"/>
  <c r="Y13" i="216"/>
  <c r="X13" i="216"/>
  <c r="V13" i="216"/>
  <c r="AL12" i="216"/>
  <c r="AM12" i="216" s="1"/>
  <c r="V12" i="216"/>
  <c r="AL11" i="216"/>
  <c r="AM11" i="216" s="1"/>
  <c r="V11" i="216"/>
  <c r="AL10" i="216"/>
  <c r="AM10" i="216" s="1"/>
  <c r="V10" i="216"/>
  <c r="AL9" i="216"/>
  <c r="AM9" i="216" s="1"/>
  <c r="AG9" i="216"/>
  <c r="W9" i="216" a="1"/>
  <c r="W9" i="216" s="1"/>
  <c r="Z9" i="216" s="1"/>
  <c r="AA9" i="216" a="1"/>
  <c r="AA9" i="216" s="1"/>
  <c r="V9" i="216"/>
  <c r="AL8" i="216"/>
  <c r="AM8" i="216" s="1"/>
  <c r="V8" i="216"/>
  <c r="AL7" i="216"/>
  <c r="AM7" i="216" s="1"/>
  <c r="V7" i="216"/>
  <c r="AL6" i="216"/>
  <c r="AM6" i="216" s="1"/>
  <c r="V6" i="216"/>
  <c r="AL5" i="216"/>
  <c r="AM5" i="216" s="1"/>
  <c r="AE5" i="216"/>
  <c r="Y5" i="216"/>
  <c r="V5" i="216"/>
  <c r="AB34" i="215"/>
  <c r="AA34" i="215"/>
  <c r="V34" i="215"/>
  <c r="AB33" i="215"/>
  <c r="AA33" i="215"/>
  <c r="V33" i="215"/>
  <c r="AI5" i="215"/>
  <c r="AH5" i="215" s="1"/>
  <c r="AA32" i="215" s="1"/>
  <c r="V32" i="215"/>
  <c r="AF5" i="215"/>
  <c r="AG5" i="215"/>
  <c r="V31" i="215"/>
  <c r="X5" i="215"/>
  <c r="V30" i="215"/>
  <c r="AA29" i="215"/>
  <c r="V29" i="215"/>
  <c r="W5" i="215"/>
  <c r="W13" i="215"/>
  <c r="V28" i="215"/>
  <c r="V27" i="215"/>
  <c r="V26" i="215"/>
  <c r="Z25" i="215"/>
  <c r="V25" i="215"/>
  <c r="Z24" i="215"/>
  <c r="AA24" i="215" s="1"/>
  <c r="V24" i="215"/>
  <c r="Z23" i="215"/>
  <c r="V23" i="215"/>
  <c r="Z22" i="215"/>
  <c r="AA22" i="215" s="1"/>
  <c r="V22" i="215"/>
  <c r="Z21" i="215"/>
  <c r="AA21" i="215" s="1"/>
  <c r="V21" i="215"/>
  <c r="Z20" i="215"/>
  <c r="V20" i="215"/>
  <c r="Z19" i="215"/>
  <c r="V19" i="215"/>
  <c r="Z18" i="215"/>
  <c r="AA18" i="215" s="1"/>
  <c r="V18" i="215"/>
  <c r="Z17" i="215"/>
  <c r="V17" i="215"/>
  <c r="Z16" i="215"/>
  <c r="AA16" i="215" s="1"/>
  <c r="V16" i="215"/>
  <c r="V15" i="215"/>
  <c r="AL14" i="215"/>
  <c r="AM14" i="215" s="1"/>
  <c r="V14" i="215"/>
  <c r="AL13" i="215"/>
  <c r="AM13" i="215" s="1"/>
  <c r="Y13" i="215"/>
  <c r="X13" i="215"/>
  <c r="V13" i="215"/>
  <c r="AL12" i="215"/>
  <c r="AM12" i="215" s="1"/>
  <c r="V12" i="215"/>
  <c r="AL11" i="215"/>
  <c r="AM11" i="215" s="1"/>
  <c r="V11" i="215"/>
  <c r="AL10" i="215"/>
  <c r="AM10" i="215" s="1"/>
  <c r="V10" i="215"/>
  <c r="AL9" i="215"/>
  <c r="AM9" i="215" s="1"/>
  <c r="AG9" i="215"/>
  <c r="W9" i="215" a="1"/>
  <c r="W9" i="215" s="1"/>
  <c r="AA9" i="215" a="1"/>
  <c r="AA9" i="215" s="1"/>
  <c r="V9" i="215"/>
  <c r="AL8" i="215"/>
  <c r="AM8" i="215" s="1"/>
  <c r="V8" i="215"/>
  <c r="AL7" i="215"/>
  <c r="AM7" i="215" s="1"/>
  <c r="V7" i="215"/>
  <c r="AL6" i="215"/>
  <c r="AM6" i="215" s="1"/>
  <c r="V6" i="215"/>
  <c r="AL5" i="215"/>
  <c r="AM5" i="215" s="1"/>
  <c r="AE5" i="215"/>
  <c r="Y5" i="215"/>
  <c r="V5" i="215"/>
  <c r="AB34" i="214"/>
  <c r="AA34" i="214"/>
  <c r="V34" i="214"/>
  <c r="AB33" i="214"/>
  <c r="AA33" i="214"/>
  <c r="V33" i="214"/>
  <c r="AI5" i="214"/>
  <c r="AH5" i="214" s="1"/>
  <c r="AA32" i="214" s="1"/>
  <c r="V32" i="214"/>
  <c r="AF5" i="214"/>
  <c r="AG5" i="214"/>
  <c r="V31" i="214"/>
  <c r="X5" i="214"/>
  <c r="Z5" i="214" s="1"/>
  <c r="V30" i="214"/>
  <c r="AA29" i="214"/>
  <c r="V29" i="214"/>
  <c r="W5" i="214"/>
  <c r="W13" i="214"/>
  <c r="V28" i="214"/>
  <c r="V27" i="214"/>
  <c r="V26" i="214"/>
  <c r="Z25" i="214"/>
  <c r="V25" i="214"/>
  <c r="Z24" i="214"/>
  <c r="V24" i="214"/>
  <c r="Z23" i="214"/>
  <c r="V23" i="214"/>
  <c r="Z22" i="214"/>
  <c r="V22" i="214"/>
  <c r="Z21" i="214"/>
  <c r="V21" i="214"/>
  <c r="Z20" i="214"/>
  <c r="V20" i="214"/>
  <c r="Z19" i="214"/>
  <c r="V19" i="214"/>
  <c r="Z18" i="214"/>
  <c r="V18" i="214"/>
  <c r="Z17" i="214"/>
  <c r="V17" i="214"/>
  <c r="Z16" i="214"/>
  <c r="AA16" i="214" s="1"/>
  <c r="V16" i="214"/>
  <c r="V15" i="214"/>
  <c r="AL14" i="214"/>
  <c r="AM14" i="214" s="1"/>
  <c r="V14" i="214"/>
  <c r="AL13" i="214"/>
  <c r="AM13" i="214" s="1"/>
  <c r="Y13" i="214"/>
  <c r="X13" i="214"/>
  <c r="V13" i="214"/>
  <c r="AL12" i="214"/>
  <c r="AM12" i="214" s="1"/>
  <c r="V12" i="214"/>
  <c r="AL11" i="214"/>
  <c r="AM11" i="214" s="1"/>
  <c r="V11" i="214"/>
  <c r="AL10" i="214"/>
  <c r="AM10" i="214" s="1"/>
  <c r="V10" i="214"/>
  <c r="AL9" i="214"/>
  <c r="AM9" i="214" s="1"/>
  <c r="AG9" i="214"/>
  <c r="W9" i="214" a="1"/>
  <c r="W9" i="214" s="1"/>
  <c r="AA9" i="214" a="1"/>
  <c r="AA9" i="214" s="1"/>
  <c r="V9" i="214"/>
  <c r="AL8" i="214"/>
  <c r="AM8" i="214" s="1"/>
  <c r="V8" i="214"/>
  <c r="AL7" i="214"/>
  <c r="AM7" i="214" s="1"/>
  <c r="V7" i="214"/>
  <c r="AL6" i="214"/>
  <c r="AM6" i="214" s="1"/>
  <c r="V6" i="214"/>
  <c r="AL5" i="214"/>
  <c r="AM5" i="214" s="1"/>
  <c r="AE5" i="214"/>
  <c r="Y5" i="214"/>
  <c r="AC5" i="214" s="1"/>
  <c r="V5" i="214"/>
  <c r="AB34" i="213"/>
  <c r="AA34" i="213"/>
  <c r="V34" i="213"/>
  <c r="AB33" i="213"/>
  <c r="AA33" i="213"/>
  <c r="V33" i="213"/>
  <c r="AI5" i="213"/>
  <c r="AH5" i="213" s="1"/>
  <c r="AA32" i="213" s="1"/>
  <c r="V32" i="213"/>
  <c r="AF5" i="213"/>
  <c r="AG5" i="213"/>
  <c r="V31" i="213"/>
  <c r="X5" i="213"/>
  <c r="AA5" i="213" s="1" a="1"/>
  <c r="AA5" i="213" s="1"/>
  <c r="V30" i="213"/>
  <c r="AA29" i="213"/>
  <c r="V29" i="213"/>
  <c r="W5" i="213"/>
  <c r="W13" i="213"/>
  <c r="V28" i="213"/>
  <c r="V27" i="213"/>
  <c r="V26" i="213"/>
  <c r="Z25" i="213"/>
  <c r="V25" i="213"/>
  <c r="Z24" i="213"/>
  <c r="V24" i="213"/>
  <c r="Z23" i="213"/>
  <c r="V23" i="213"/>
  <c r="Z22" i="213"/>
  <c r="V22" i="213"/>
  <c r="Z21" i="213"/>
  <c r="V21" i="213"/>
  <c r="Z20" i="213"/>
  <c r="V20" i="213"/>
  <c r="Z19" i="213"/>
  <c r="AA19" i="213" s="1"/>
  <c r="V19" i="213"/>
  <c r="Z18" i="213"/>
  <c r="V18" i="213"/>
  <c r="Z17" i="213"/>
  <c r="AA17" i="213" s="1"/>
  <c r="V17" i="213"/>
  <c r="Z16" i="213"/>
  <c r="V16" i="213"/>
  <c r="V15" i="213"/>
  <c r="AL14" i="213"/>
  <c r="AM14" i="213" s="1"/>
  <c r="V14" i="213"/>
  <c r="AL13" i="213"/>
  <c r="AM13" i="213" s="1"/>
  <c r="Y13" i="213"/>
  <c r="X13" i="213"/>
  <c r="V13" i="213"/>
  <c r="AL12" i="213"/>
  <c r="AM12" i="213" s="1"/>
  <c r="V12" i="213"/>
  <c r="AL11" i="213"/>
  <c r="AM11" i="213" s="1"/>
  <c r="V11" i="213"/>
  <c r="AL10" i="213"/>
  <c r="AM10" i="213" s="1"/>
  <c r="V10" i="213"/>
  <c r="AL9" i="213"/>
  <c r="AM9" i="213" s="1"/>
  <c r="AG9" i="213"/>
  <c r="W9" i="213" a="1"/>
  <c r="W9" i="213" s="1"/>
  <c r="Y9" i="213" s="1"/>
  <c r="AF9" i="213" s="1"/>
  <c r="AA9" i="213" a="1"/>
  <c r="AA9" i="213" s="1"/>
  <c r="V9" i="213"/>
  <c r="AL8" i="213"/>
  <c r="AM8" i="213" s="1"/>
  <c r="V8" i="213"/>
  <c r="AL7" i="213"/>
  <c r="AM7" i="213" s="1"/>
  <c r="V7" i="213"/>
  <c r="AL6" i="213"/>
  <c r="AM6" i="213" s="1"/>
  <c r="V6" i="213"/>
  <c r="AL5" i="213"/>
  <c r="AM5" i="213" s="1"/>
  <c r="AE5" i="213"/>
  <c r="Y5" i="213"/>
  <c r="V5" i="213"/>
  <c r="AB34" i="212"/>
  <c r="AA34" i="212"/>
  <c r="V34" i="212"/>
  <c r="AB33" i="212"/>
  <c r="AA33" i="212"/>
  <c r="V33" i="212"/>
  <c r="AI5" i="212"/>
  <c r="AH5" i="212" s="1"/>
  <c r="AA32" i="212" s="1"/>
  <c r="V32" i="212"/>
  <c r="AF5" i="212"/>
  <c r="AG5" i="212"/>
  <c r="V31" i="212"/>
  <c r="X5" i="212"/>
  <c r="V30" i="212"/>
  <c r="AA29" i="212"/>
  <c r="V29" i="212"/>
  <c r="W5" i="212"/>
  <c r="W13" i="212"/>
  <c r="V28" i="212"/>
  <c r="V27" i="212"/>
  <c r="V26" i="212"/>
  <c r="Z25" i="212"/>
  <c r="V25" i="212"/>
  <c r="Z24" i="212"/>
  <c r="AA24" i="212" s="1"/>
  <c r="V24" i="212"/>
  <c r="Z23" i="212"/>
  <c r="V23" i="212"/>
  <c r="Z22" i="212"/>
  <c r="AA22" i="212" s="1"/>
  <c r="V22" i="212"/>
  <c r="Z21" i="212"/>
  <c r="V21" i="212"/>
  <c r="Z20" i="212"/>
  <c r="V20" i="212"/>
  <c r="Z19" i="212"/>
  <c r="V19" i="212"/>
  <c r="Z18" i="212"/>
  <c r="V18" i="212"/>
  <c r="Z17" i="212"/>
  <c r="AA17" i="212" s="1"/>
  <c r="V17" i="212"/>
  <c r="Z16" i="212"/>
  <c r="V16" i="212"/>
  <c r="V15" i="212"/>
  <c r="AL14" i="212"/>
  <c r="AM14" i="212" s="1"/>
  <c r="V14" i="212"/>
  <c r="AL13" i="212"/>
  <c r="AM13" i="212" s="1"/>
  <c r="Y13" i="212"/>
  <c r="X13" i="212"/>
  <c r="V13" i="212"/>
  <c r="AL12" i="212"/>
  <c r="AM12" i="212" s="1"/>
  <c r="V12" i="212"/>
  <c r="AL11" i="212"/>
  <c r="AM11" i="212" s="1"/>
  <c r="V11" i="212"/>
  <c r="AL10" i="212"/>
  <c r="AM10" i="212" s="1"/>
  <c r="V10" i="212"/>
  <c r="AL9" i="212"/>
  <c r="AM9" i="212" s="1"/>
  <c r="AG9" i="212"/>
  <c r="W9" i="212" a="1"/>
  <c r="W9" i="212" s="1"/>
  <c r="AA9" i="212" a="1"/>
  <c r="AA9" i="212" s="1"/>
  <c r="V9" i="212"/>
  <c r="AL8" i="212"/>
  <c r="AM8" i="212" s="1"/>
  <c r="V8" i="212"/>
  <c r="AL7" i="212"/>
  <c r="AM7" i="212" s="1"/>
  <c r="V7" i="212"/>
  <c r="AL6" i="212"/>
  <c r="AM6" i="212" s="1"/>
  <c r="V6" i="212"/>
  <c r="AL5" i="212"/>
  <c r="AM5" i="212" s="1"/>
  <c r="AE5" i="212"/>
  <c r="Y5" i="212"/>
  <c r="V5" i="212"/>
  <c r="AB34" i="211"/>
  <c r="AA34" i="211"/>
  <c r="V34" i="211"/>
  <c r="AB33" i="211"/>
  <c r="AA33" i="211"/>
  <c r="V33" i="211"/>
  <c r="AI5" i="211"/>
  <c r="AH5" i="211" s="1"/>
  <c r="AA32" i="211" s="1"/>
  <c r="V32" i="211"/>
  <c r="AF5" i="211"/>
  <c r="AG5" i="211"/>
  <c r="V31" i="211"/>
  <c r="X5" i="211"/>
  <c r="V30" i="211"/>
  <c r="AA29" i="211"/>
  <c r="V29" i="211"/>
  <c r="W5" i="211"/>
  <c r="W13" i="211"/>
  <c r="V28" i="211"/>
  <c r="V27" i="211"/>
  <c r="V26" i="211"/>
  <c r="Z25" i="211"/>
  <c r="V25" i="211"/>
  <c r="Z24" i="211"/>
  <c r="V24" i="211"/>
  <c r="Z23" i="211"/>
  <c r="V23" i="211"/>
  <c r="Z22" i="211"/>
  <c r="V22" i="211"/>
  <c r="Z21" i="211"/>
  <c r="V21" i="211"/>
  <c r="Z20" i="211"/>
  <c r="V20" i="211"/>
  <c r="Z19" i="211"/>
  <c r="V19" i="211"/>
  <c r="Z18" i="211"/>
  <c r="V18" i="211"/>
  <c r="Z17" i="211"/>
  <c r="V17" i="211"/>
  <c r="Z16" i="211"/>
  <c r="V16" i="211"/>
  <c r="V15" i="211"/>
  <c r="AL14" i="211"/>
  <c r="AM14" i="211" s="1"/>
  <c r="V14" i="211"/>
  <c r="AL13" i="211"/>
  <c r="AM13" i="211" s="1"/>
  <c r="Y13" i="211"/>
  <c r="X13" i="211"/>
  <c r="V13" i="211"/>
  <c r="AL12" i="211"/>
  <c r="AM12" i="211" s="1"/>
  <c r="V12" i="211"/>
  <c r="AL11" i="211"/>
  <c r="AM11" i="211" s="1"/>
  <c r="V11" i="211"/>
  <c r="AL10" i="211"/>
  <c r="AM10" i="211" s="1"/>
  <c r="V10" i="211"/>
  <c r="AL9" i="211"/>
  <c r="AM9" i="211" s="1"/>
  <c r="AG9" i="211"/>
  <c r="W9" i="211" a="1"/>
  <c r="W9" i="211" s="1"/>
  <c r="AA9" i="211" a="1"/>
  <c r="AA9" i="211" s="1"/>
  <c r="V9" i="211"/>
  <c r="AL8" i="211"/>
  <c r="AM8" i="211" s="1"/>
  <c r="V8" i="211"/>
  <c r="AL7" i="211"/>
  <c r="AM7" i="211" s="1"/>
  <c r="V7" i="211"/>
  <c r="AL6" i="211"/>
  <c r="AM6" i="211" s="1"/>
  <c r="V6" i="211"/>
  <c r="AL5" i="211"/>
  <c r="AM5" i="211" s="1"/>
  <c r="AE5" i="211"/>
  <c r="Y5" i="211"/>
  <c r="V5" i="211"/>
  <c r="AB34" i="210"/>
  <c r="AA34" i="210"/>
  <c r="V34" i="210"/>
  <c r="AB33" i="210"/>
  <c r="AA33" i="210"/>
  <c r="V33" i="210"/>
  <c r="AI5" i="210"/>
  <c r="AH5" i="210" s="1"/>
  <c r="AA32" i="210" s="1"/>
  <c r="V32" i="210"/>
  <c r="AF5" i="210"/>
  <c r="AG5" i="210"/>
  <c r="V31" i="210"/>
  <c r="X5" i="210"/>
  <c r="V30" i="210"/>
  <c r="AA29" i="210"/>
  <c r="V29" i="210"/>
  <c r="W5" i="210"/>
  <c r="W13" i="210"/>
  <c r="V28" i="210"/>
  <c r="V27" i="210"/>
  <c r="V26" i="210"/>
  <c r="Z25" i="210"/>
  <c r="AA25" i="210" s="1"/>
  <c r="V25" i="210"/>
  <c r="Z24" i="210"/>
  <c r="V24" i="210"/>
  <c r="Z23" i="210"/>
  <c r="V23" i="210"/>
  <c r="Z22" i="210"/>
  <c r="V22" i="210"/>
  <c r="Z21" i="210"/>
  <c r="V21" i="210"/>
  <c r="Z20" i="210"/>
  <c r="V20" i="210"/>
  <c r="Z19" i="210"/>
  <c r="V19" i="210"/>
  <c r="Z18" i="210"/>
  <c r="V18" i="210"/>
  <c r="Z17" i="210"/>
  <c r="V17" i="210"/>
  <c r="Z16" i="210"/>
  <c r="V16" i="210"/>
  <c r="V15" i="210"/>
  <c r="AL14" i="210"/>
  <c r="AM14" i="210" s="1"/>
  <c r="V14" i="210"/>
  <c r="AL13" i="210"/>
  <c r="AM13" i="210" s="1"/>
  <c r="Y13" i="210"/>
  <c r="X13" i="210"/>
  <c r="V13" i="210"/>
  <c r="AL12" i="210"/>
  <c r="AM12" i="210" s="1"/>
  <c r="V12" i="210"/>
  <c r="AL11" i="210"/>
  <c r="AM11" i="210" s="1"/>
  <c r="V11" i="210"/>
  <c r="AL10" i="210"/>
  <c r="AM10" i="210" s="1"/>
  <c r="V10" i="210"/>
  <c r="AL9" i="210"/>
  <c r="AM9" i="210" s="1"/>
  <c r="AG9" i="210"/>
  <c r="W9" i="210" a="1"/>
  <c r="W9" i="210" s="1"/>
  <c r="AA9" i="210" a="1"/>
  <c r="AA9" i="210" s="1"/>
  <c r="V9" i="210"/>
  <c r="AL8" i="210"/>
  <c r="AM8" i="210" s="1"/>
  <c r="V8" i="210"/>
  <c r="AL7" i="210"/>
  <c r="AM7" i="210" s="1"/>
  <c r="V7" i="210"/>
  <c r="AL6" i="210"/>
  <c r="AM6" i="210" s="1"/>
  <c r="V6" i="210"/>
  <c r="AL5" i="210"/>
  <c r="AM5" i="210" s="1"/>
  <c r="AE5" i="210"/>
  <c r="Y5" i="210"/>
  <c r="AA5" i="210" a="1"/>
  <c r="AA5" i="210" s="1"/>
  <c r="V5" i="210"/>
  <c r="AB34" i="209"/>
  <c r="AA34" i="209"/>
  <c r="V34" i="209"/>
  <c r="AB33" i="209"/>
  <c r="AA33" i="209"/>
  <c r="V33" i="209"/>
  <c r="AI5" i="209"/>
  <c r="AH5" i="209" s="1"/>
  <c r="AA32" i="209" s="1"/>
  <c r="V32" i="209"/>
  <c r="AF5" i="209"/>
  <c r="AG5" i="209"/>
  <c r="V31" i="209"/>
  <c r="X5" i="209"/>
  <c r="Z5" i="209" s="1"/>
  <c r="AE5" i="209" s="1"/>
  <c r="V30" i="209"/>
  <c r="AA29" i="209"/>
  <c r="V29" i="209"/>
  <c r="W5" i="209"/>
  <c r="W13" i="209"/>
  <c r="V28" i="209"/>
  <c r="V27" i="209"/>
  <c r="V26" i="209"/>
  <c r="Z25" i="209"/>
  <c r="V25" i="209"/>
  <c r="Z24" i="209"/>
  <c r="V24" i="209"/>
  <c r="Z23" i="209"/>
  <c r="V23" i="209"/>
  <c r="Z22" i="209"/>
  <c r="V22" i="209"/>
  <c r="Z21" i="209"/>
  <c r="V21" i="209"/>
  <c r="Z20" i="209"/>
  <c r="V20" i="209"/>
  <c r="Z19" i="209"/>
  <c r="V19" i="209"/>
  <c r="Z18" i="209"/>
  <c r="V18" i="209"/>
  <c r="Z17" i="209"/>
  <c r="V17" i="209"/>
  <c r="Z16" i="209"/>
  <c r="V16" i="209"/>
  <c r="V15" i="209"/>
  <c r="AL14" i="209"/>
  <c r="AM14" i="209" s="1"/>
  <c r="V14" i="209"/>
  <c r="AL13" i="209"/>
  <c r="AM13" i="209" s="1"/>
  <c r="Y13" i="209"/>
  <c r="X13" i="209"/>
  <c r="V13" i="209"/>
  <c r="AL12" i="209"/>
  <c r="AM12" i="209" s="1"/>
  <c r="V12" i="209"/>
  <c r="AL11" i="209"/>
  <c r="AM11" i="209" s="1"/>
  <c r="V11" i="209"/>
  <c r="AL10" i="209"/>
  <c r="AM10" i="209" s="1"/>
  <c r="V10" i="209"/>
  <c r="AL9" i="209"/>
  <c r="AM9" i="209" s="1"/>
  <c r="AG9" i="209"/>
  <c r="W9" i="209" a="1"/>
  <c r="W9" i="209" s="1"/>
  <c r="X9" i="209" s="1"/>
  <c r="AA9" i="209" a="1"/>
  <c r="AA9" i="209" s="1"/>
  <c r="V9" i="209"/>
  <c r="AL8" i="209"/>
  <c r="AM8" i="209" s="1"/>
  <c r="V8" i="209"/>
  <c r="AL7" i="209"/>
  <c r="AM7" i="209" s="1"/>
  <c r="V7" i="209"/>
  <c r="AL6" i="209"/>
  <c r="AM6" i="209" s="1"/>
  <c r="V6" i="209"/>
  <c r="AL5" i="209"/>
  <c r="AM5" i="209" s="1"/>
  <c r="Y5" i="209"/>
  <c r="V5" i="209"/>
  <c r="AB34" i="208"/>
  <c r="AA34" i="208"/>
  <c r="V34" i="208"/>
  <c r="AB33" i="208"/>
  <c r="AA33" i="208"/>
  <c r="V33" i="208"/>
  <c r="AI5" i="208"/>
  <c r="AH5" i="208" s="1"/>
  <c r="AA32" i="208" s="1"/>
  <c r="V32" i="208"/>
  <c r="AF5" i="208"/>
  <c r="AG5" i="208"/>
  <c r="V31" i="208"/>
  <c r="X5" i="208"/>
  <c r="V30" i="208"/>
  <c r="AA29" i="208"/>
  <c r="V29" i="208"/>
  <c r="W5" i="208"/>
  <c r="V28" i="208"/>
  <c r="V27" i="208"/>
  <c r="V26" i="208"/>
  <c r="Z25" i="208"/>
  <c r="V25" i="208"/>
  <c r="Z24" i="208"/>
  <c r="V24" i="208"/>
  <c r="Z23" i="208"/>
  <c r="V23" i="208"/>
  <c r="Z22" i="208"/>
  <c r="V22" i="208"/>
  <c r="Z21" i="208"/>
  <c r="AA21" i="208" s="1"/>
  <c r="V21" i="208"/>
  <c r="Z20" i="208"/>
  <c r="V20" i="208"/>
  <c r="Z19" i="208"/>
  <c r="V19" i="208"/>
  <c r="Z18" i="208"/>
  <c r="V18" i="208"/>
  <c r="Z17" i="208"/>
  <c r="V17" i="208"/>
  <c r="Z16" i="208"/>
  <c r="V16" i="208"/>
  <c r="V15" i="208"/>
  <c r="AL14" i="208"/>
  <c r="AM14" i="208" s="1"/>
  <c r="V14" i="208"/>
  <c r="AL13" i="208"/>
  <c r="AM13" i="208" s="1"/>
  <c r="Y13" i="208"/>
  <c r="X13" i="208"/>
  <c r="W13" i="208"/>
  <c r="V13" i="208"/>
  <c r="AL12" i="208"/>
  <c r="AM12" i="208" s="1"/>
  <c r="V12" i="208"/>
  <c r="AL11" i="208"/>
  <c r="AM11" i="208" s="1"/>
  <c r="V11" i="208"/>
  <c r="AL10" i="208"/>
  <c r="AM10" i="208" s="1"/>
  <c r="V10" i="208"/>
  <c r="AL9" i="208"/>
  <c r="AM9" i="208" s="1"/>
  <c r="AG9" i="208"/>
  <c r="W9" i="208" a="1"/>
  <c r="W9" i="208" s="1"/>
  <c r="Y9" i="208" s="1"/>
  <c r="AF9" i="208" s="1"/>
  <c r="AA9" i="208" a="1"/>
  <c r="AA9" i="208" s="1"/>
  <c r="V9" i="208"/>
  <c r="AL8" i="208"/>
  <c r="AM8" i="208" s="1"/>
  <c r="V8" i="208"/>
  <c r="AL7" i="208"/>
  <c r="AM7" i="208" s="1"/>
  <c r="V7" i="208"/>
  <c r="AL6" i="208"/>
  <c r="AM6" i="208" s="1"/>
  <c r="V6" i="208"/>
  <c r="AL5" i="208"/>
  <c r="AM5" i="208" s="1"/>
  <c r="AE5" i="208"/>
  <c r="Y5" i="208"/>
  <c r="V5" i="208"/>
  <c r="AB34" i="207"/>
  <c r="AA34" i="207"/>
  <c r="V34" i="207"/>
  <c r="AB33" i="207"/>
  <c r="AA33" i="207"/>
  <c r="V33" i="207"/>
  <c r="AI5" i="207"/>
  <c r="AH5" i="207" s="1"/>
  <c r="AA32" i="207" s="1"/>
  <c r="V32" i="207"/>
  <c r="AF5" i="207"/>
  <c r="AG5" i="207"/>
  <c r="V31" i="207"/>
  <c r="X5" i="207"/>
  <c r="AA5" i="207" s="1" a="1"/>
  <c r="AA5" i="207" s="1"/>
  <c r="V30" i="207"/>
  <c r="AA29" i="207"/>
  <c r="V29" i="207"/>
  <c r="W5" i="207"/>
  <c r="AA28" i="207" s="1"/>
  <c r="V28" i="207"/>
  <c r="V27" i="207"/>
  <c r="V26" i="207"/>
  <c r="Z25" i="207"/>
  <c r="AA25" i="207" s="1"/>
  <c r="V25" i="207"/>
  <c r="Z24" i="207"/>
  <c r="V24" i="207"/>
  <c r="Z23" i="207"/>
  <c r="V23" i="207"/>
  <c r="Z22" i="207"/>
  <c r="V22" i="207"/>
  <c r="Z21" i="207"/>
  <c r="V21" i="207"/>
  <c r="Z20" i="207"/>
  <c r="V20" i="207"/>
  <c r="Z19" i="207"/>
  <c r="V19" i="207"/>
  <c r="Z18" i="207"/>
  <c r="V18" i="207"/>
  <c r="Z17" i="207"/>
  <c r="V17" i="207"/>
  <c r="Z16" i="207"/>
  <c r="V16" i="207"/>
  <c r="V15" i="207"/>
  <c r="AL14" i="207"/>
  <c r="AM14" i="207" s="1"/>
  <c r="V14" i="207"/>
  <c r="AL13" i="207"/>
  <c r="AM13" i="207" s="1"/>
  <c r="Y13" i="207"/>
  <c r="X13" i="207"/>
  <c r="W13" i="207"/>
  <c r="V13" i="207"/>
  <c r="AL12" i="207"/>
  <c r="AM12" i="207" s="1"/>
  <c r="V12" i="207"/>
  <c r="AL11" i="207"/>
  <c r="AM11" i="207" s="1"/>
  <c r="V11" i="207"/>
  <c r="AL10" i="207"/>
  <c r="AM10" i="207" s="1"/>
  <c r="V10" i="207"/>
  <c r="AL9" i="207"/>
  <c r="AM9" i="207" s="1"/>
  <c r="AG9" i="207"/>
  <c r="W9" i="207" a="1"/>
  <c r="W9" i="207" s="1"/>
  <c r="Z9" i="207" s="1"/>
  <c r="AC9" i="207" s="1"/>
  <c r="AA9" i="207" a="1"/>
  <c r="AA9" i="207" s="1"/>
  <c r="V9" i="207"/>
  <c r="AL8" i="207"/>
  <c r="AM8" i="207" s="1"/>
  <c r="V8" i="207"/>
  <c r="AL7" i="207"/>
  <c r="AM7" i="207" s="1"/>
  <c r="V7" i="207"/>
  <c r="AL6" i="207"/>
  <c r="AM6" i="207" s="1"/>
  <c r="V6" i="207"/>
  <c r="AL5" i="207"/>
  <c r="AM5" i="207" s="1"/>
  <c r="AE5" i="207"/>
  <c r="Y5" i="207"/>
  <c r="V5" i="207"/>
  <c r="AB34" i="206"/>
  <c r="AA34" i="206"/>
  <c r="V34" i="206"/>
  <c r="AB33" i="206"/>
  <c r="AA33" i="206"/>
  <c r="V33" i="206"/>
  <c r="AI5" i="206"/>
  <c r="AH5" i="206" s="1"/>
  <c r="AA32" i="206" s="1"/>
  <c r="V32" i="206"/>
  <c r="AF5" i="206"/>
  <c r="AG5" i="206"/>
  <c r="V31" i="206"/>
  <c r="X5" i="206"/>
  <c r="Z5" i="206" s="1"/>
  <c r="V30" i="206"/>
  <c r="AA29" i="206"/>
  <c r="V29" i="206"/>
  <c r="W5" i="206"/>
  <c r="W13" i="206"/>
  <c r="V28" i="206"/>
  <c r="V27" i="206"/>
  <c r="V26" i="206"/>
  <c r="Z25" i="206"/>
  <c r="V25" i="206"/>
  <c r="Z24" i="206"/>
  <c r="V24" i="206"/>
  <c r="Z23" i="206"/>
  <c r="V23" i="206"/>
  <c r="Z22" i="206"/>
  <c r="V22" i="206"/>
  <c r="Z21" i="206"/>
  <c r="V21" i="206"/>
  <c r="Z20" i="206"/>
  <c r="V20" i="206"/>
  <c r="Z19" i="206"/>
  <c r="V19" i="206"/>
  <c r="Z18" i="206"/>
  <c r="V18" i="206"/>
  <c r="Z17" i="206"/>
  <c r="V17" i="206"/>
  <c r="Z16" i="206"/>
  <c r="V16" i="206"/>
  <c r="V15" i="206"/>
  <c r="AL14" i="206"/>
  <c r="AM14" i="206" s="1"/>
  <c r="V14" i="206"/>
  <c r="AL13" i="206"/>
  <c r="AM13" i="206" s="1"/>
  <c r="Y13" i="206"/>
  <c r="X13" i="206"/>
  <c r="V13" i="206"/>
  <c r="AL12" i="206"/>
  <c r="AM12" i="206" s="1"/>
  <c r="V12" i="206"/>
  <c r="AL11" i="206"/>
  <c r="AM11" i="206" s="1"/>
  <c r="V11" i="206"/>
  <c r="AL10" i="206"/>
  <c r="AM10" i="206" s="1"/>
  <c r="V10" i="206"/>
  <c r="AL9" i="206"/>
  <c r="AM9" i="206" s="1"/>
  <c r="AG9" i="206"/>
  <c r="W9" i="206" a="1"/>
  <c r="W9" i="206" s="1"/>
  <c r="AA9" i="206" a="1"/>
  <c r="AA9" i="206" s="1"/>
  <c r="V9" i="206"/>
  <c r="AL8" i="206"/>
  <c r="AM8" i="206" s="1"/>
  <c r="V8" i="206"/>
  <c r="AL7" i="206"/>
  <c r="AM7" i="206" s="1"/>
  <c r="V7" i="206"/>
  <c r="AL6" i="206"/>
  <c r="AM6" i="206" s="1"/>
  <c r="V6" i="206"/>
  <c r="AL5" i="206"/>
  <c r="AM5" i="206" s="1"/>
  <c r="AE5" i="206"/>
  <c r="Y5" i="206"/>
  <c r="V5" i="206"/>
  <c r="AB34" i="205"/>
  <c r="AA34" i="205"/>
  <c r="V34" i="205"/>
  <c r="AB33" i="205"/>
  <c r="AA33" i="205"/>
  <c r="V33" i="205"/>
  <c r="AI5" i="205"/>
  <c r="AH5" i="205" s="1"/>
  <c r="AA32" i="205" s="1"/>
  <c r="V32" i="205"/>
  <c r="AF5" i="205"/>
  <c r="AG5" i="205"/>
  <c r="V31" i="205"/>
  <c r="X5" i="205"/>
  <c r="V30" i="205"/>
  <c r="AA29" i="205"/>
  <c r="V29" i="205"/>
  <c r="W5" i="205"/>
  <c r="W13" i="205"/>
  <c r="V28" i="205"/>
  <c r="V27" i="205"/>
  <c r="V26" i="205"/>
  <c r="Z25" i="205"/>
  <c r="V25" i="205"/>
  <c r="Z24" i="205"/>
  <c r="V24" i="205"/>
  <c r="Z23" i="205"/>
  <c r="V23" i="205"/>
  <c r="Z22" i="205"/>
  <c r="V22" i="205"/>
  <c r="Z21" i="205"/>
  <c r="V21" i="205"/>
  <c r="Z20" i="205"/>
  <c r="V20" i="205"/>
  <c r="Z19" i="205"/>
  <c r="V19" i="205"/>
  <c r="Z18" i="205"/>
  <c r="V18" i="205"/>
  <c r="Z17" i="205"/>
  <c r="V17" i="205"/>
  <c r="Z16" i="205"/>
  <c r="V16" i="205"/>
  <c r="V15" i="205"/>
  <c r="AL14" i="205"/>
  <c r="AM14" i="205" s="1"/>
  <c r="V14" i="205"/>
  <c r="AL13" i="205"/>
  <c r="AM13" i="205" s="1"/>
  <c r="Y13" i="205"/>
  <c r="X13" i="205"/>
  <c r="V13" i="205"/>
  <c r="AL12" i="205"/>
  <c r="AM12" i="205" s="1"/>
  <c r="V12" i="205"/>
  <c r="AL11" i="205"/>
  <c r="AM11" i="205" s="1"/>
  <c r="V11" i="205"/>
  <c r="AL10" i="205"/>
  <c r="AM10" i="205" s="1"/>
  <c r="V10" i="205"/>
  <c r="AL9" i="205"/>
  <c r="AM9" i="205" s="1"/>
  <c r="AG9" i="205"/>
  <c r="W9" i="205" a="1"/>
  <c r="W9" i="205" s="1"/>
  <c r="X9" i="205" s="1"/>
  <c r="AA9" i="205" a="1"/>
  <c r="AA9" i="205" s="1"/>
  <c r="V9" i="205"/>
  <c r="AL8" i="205"/>
  <c r="AM8" i="205" s="1"/>
  <c r="V8" i="205"/>
  <c r="AL7" i="205"/>
  <c r="AM7" i="205" s="1"/>
  <c r="V7" i="205"/>
  <c r="AL6" i="205"/>
  <c r="AM6" i="205" s="1"/>
  <c r="V6" i="205"/>
  <c r="AL5" i="205"/>
  <c r="AM5" i="205" s="1"/>
  <c r="AE5" i="205"/>
  <c r="Y5" i="205"/>
  <c r="V5" i="205"/>
  <c r="AB34" i="204"/>
  <c r="AA34" i="204"/>
  <c r="V34" i="204"/>
  <c r="AB33" i="204"/>
  <c r="AA33" i="204"/>
  <c r="V33" i="204"/>
  <c r="AI5" i="204"/>
  <c r="AH5" i="204" s="1"/>
  <c r="AA32" i="204" s="1"/>
  <c r="V32" i="204"/>
  <c r="AF5" i="204"/>
  <c r="AG5" i="204"/>
  <c r="V31" i="204"/>
  <c r="X5" i="204"/>
  <c r="V30" i="204"/>
  <c r="AA29" i="204"/>
  <c r="V29" i="204"/>
  <c r="W5" i="204"/>
  <c r="W13" i="204"/>
  <c r="V28" i="204"/>
  <c r="V27" i="204"/>
  <c r="V26" i="204"/>
  <c r="Z25" i="204"/>
  <c r="V25" i="204"/>
  <c r="Z24" i="204"/>
  <c r="V24" i="204"/>
  <c r="Z23" i="204"/>
  <c r="V23" i="204"/>
  <c r="Z22" i="204"/>
  <c r="V22" i="204"/>
  <c r="Z21" i="204"/>
  <c r="V21" i="204"/>
  <c r="Z20" i="204"/>
  <c r="V20" i="204"/>
  <c r="Z19" i="204"/>
  <c r="V19" i="204"/>
  <c r="Z18" i="204"/>
  <c r="V18" i="204"/>
  <c r="Z17" i="204"/>
  <c r="V17" i="204"/>
  <c r="Z16" i="204"/>
  <c r="V16" i="204"/>
  <c r="V15" i="204"/>
  <c r="AL14" i="204"/>
  <c r="AM14" i="204" s="1"/>
  <c r="V14" i="204"/>
  <c r="AL13" i="204"/>
  <c r="AM13" i="204" s="1"/>
  <c r="Y13" i="204"/>
  <c r="X13" i="204"/>
  <c r="V13" i="204"/>
  <c r="AL12" i="204"/>
  <c r="AM12" i="204" s="1"/>
  <c r="V12" i="204"/>
  <c r="AL11" i="204"/>
  <c r="AM11" i="204" s="1"/>
  <c r="V11" i="204"/>
  <c r="AL10" i="204"/>
  <c r="AM10" i="204" s="1"/>
  <c r="V10" i="204"/>
  <c r="AL9" i="204"/>
  <c r="AM9" i="204" s="1"/>
  <c r="AG9" i="204"/>
  <c r="W9" i="204" a="1"/>
  <c r="W9" i="204" s="1"/>
  <c r="AA9" i="204" a="1"/>
  <c r="AA9" i="204" s="1"/>
  <c r="V9" i="204"/>
  <c r="AL8" i="204"/>
  <c r="AM8" i="204" s="1"/>
  <c r="V8" i="204"/>
  <c r="AL7" i="204"/>
  <c r="AM7" i="204" s="1"/>
  <c r="V7" i="204"/>
  <c r="AL6" i="204"/>
  <c r="AM6" i="204" s="1"/>
  <c r="V6" i="204"/>
  <c r="AL5" i="204"/>
  <c r="AM5" i="204" s="1"/>
  <c r="AE5" i="204"/>
  <c r="Y5" i="204"/>
  <c r="V5" i="204"/>
  <c r="AB34" i="203"/>
  <c r="AA34" i="203"/>
  <c r="V34" i="203"/>
  <c r="AB33" i="203"/>
  <c r="AA33" i="203"/>
  <c r="V33" i="203"/>
  <c r="AI5" i="203"/>
  <c r="AH5" i="203" s="1"/>
  <c r="AA32" i="203" s="1"/>
  <c r="V32" i="203"/>
  <c r="AF5" i="203"/>
  <c r="AG5" i="203"/>
  <c r="V31" i="203"/>
  <c r="X5" i="203"/>
  <c r="V30" i="203"/>
  <c r="AA29" i="203"/>
  <c r="V29" i="203"/>
  <c r="W5" i="203"/>
  <c r="W13" i="203"/>
  <c r="V28" i="203"/>
  <c r="V27" i="203"/>
  <c r="V26" i="203"/>
  <c r="Z25" i="203"/>
  <c r="V25" i="203"/>
  <c r="Z24" i="203"/>
  <c r="V24" i="203"/>
  <c r="Z23" i="203"/>
  <c r="V23" i="203"/>
  <c r="Z22" i="203"/>
  <c r="V22" i="203"/>
  <c r="Z21" i="203"/>
  <c r="V21" i="203"/>
  <c r="Z20" i="203"/>
  <c r="V20" i="203"/>
  <c r="Z19" i="203"/>
  <c r="V19" i="203"/>
  <c r="Z18" i="203"/>
  <c r="V18" i="203"/>
  <c r="Z17" i="203"/>
  <c r="V17" i="203"/>
  <c r="Z16" i="203"/>
  <c r="V16" i="203"/>
  <c r="V15" i="203"/>
  <c r="AL14" i="203"/>
  <c r="AM14" i="203" s="1"/>
  <c r="V14" i="203"/>
  <c r="AL13" i="203"/>
  <c r="AM13" i="203" s="1"/>
  <c r="Y13" i="203"/>
  <c r="X13" i="203"/>
  <c r="V13" i="203"/>
  <c r="AL12" i="203"/>
  <c r="AM12" i="203" s="1"/>
  <c r="V12" i="203"/>
  <c r="AL11" i="203"/>
  <c r="AM11" i="203" s="1"/>
  <c r="V11" i="203"/>
  <c r="AL10" i="203"/>
  <c r="AM10" i="203" s="1"/>
  <c r="V10" i="203"/>
  <c r="AL9" i="203"/>
  <c r="AM9" i="203" s="1"/>
  <c r="AG9" i="203"/>
  <c r="W9" i="203" a="1"/>
  <c r="W9" i="203" s="1"/>
  <c r="AA9" i="203" a="1"/>
  <c r="AA9" i="203" s="1"/>
  <c r="V9" i="203"/>
  <c r="AL8" i="203"/>
  <c r="AM8" i="203" s="1"/>
  <c r="V8" i="203"/>
  <c r="AL7" i="203"/>
  <c r="AM7" i="203" s="1"/>
  <c r="V7" i="203"/>
  <c r="AL6" i="203"/>
  <c r="AM6" i="203" s="1"/>
  <c r="V6" i="203"/>
  <c r="AL5" i="203"/>
  <c r="AM5" i="203" s="1"/>
  <c r="Y5" i="203"/>
  <c r="V5" i="203"/>
  <c r="AB34" i="202"/>
  <c r="AA34" i="202"/>
  <c r="V34" i="202"/>
  <c r="AB33" i="202"/>
  <c r="AA33" i="202"/>
  <c r="V33" i="202"/>
  <c r="AI5" i="202"/>
  <c r="AH5" i="202" s="1"/>
  <c r="AA32" i="202" s="1"/>
  <c r="V32" i="202"/>
  <c r="AF5" i="202"/>
  <c r="AG5" i="202"/>
  <c r="V31" i="202"/>
  <c r="X5" i="202"/>
  <c r="Z5" i="202" s="1"/>
  <c r="V30" i="202"/>
  <c r="AA29" i="202"/>
  <c r="V29" i="202"/>
  <c r="W5" i="202"/>
  <c r="W13" i="202"/>
  <c r="V28" i="202"/>
  <c r="V27" i="202"/>
  <c r="V26" i="202"/>
  <c r="Z25" i="202"/>
  <c r="V25" i="202"/>
  <c r="Z24" i="202"/>
  <c r="V24" i="202"/>
  <c r="Z23" i="202"/>
  <c r="V23" i="202"/>
  <c r="Z22" i="202"/>
  <c r="V22" i="202"/>
  <c r="Z21" i="202"/>
  <c r="V21" i="202"/>
  <c r="Z20" i="202"/>
  <c r="V20" i="202"/>
  <c r="Z19" i="202"/>
  <c r="V19" i="202"/>
  <c r="Z18" i="202"/>
  <c r="V18" i="202"/>
  <c r="Z17" i="202"/>
  <c r="V17" i="202"/>
  <c r="Z16" i="202"/>
  <c r="V16" i="202"/>
  <c r="V15" i="202"/>
  <c r="AL14" i="202"/>
  <c r="AM14" i="202" s="1"/>
  <c r="V14" i="202"/>
  <c r="AL13" i="202"/>
  <c r="AM13" i="202" s="1"/>
  <c r="Y13" i="202"/>
  <c r="X13" i="202"/>
  <c r="V13" i="202"/>
  <c r="AL12" i="202"/>
  <c r="AM12" i="202" s="1"/>
  <c r="V12" i="202"/>
  <c r="AL11" i="202"/>
  <c r="AM11" i="202" s="1"/>
  <c r="V11" i="202"/>
  <c r="AL10" i="202"/>
  <c r="AM10" i="202" s="1"/>
  <c r="V10" i="202"/>
  <c r="AL9" i="202"/>
  <c r="AM9" i="202" s="1"/>
  <c r="AG9" i="202"/>
  <c r="W9" i="202" a="1"/>
  <c r="W9" i="202" s="1"/>
  <c r="Z9" i="202" s="1"/>
  <c r="AA9" i="202" a="1"/>
  <c r="AA9" i="202" s="1"/>
  <c r="V9" i="202"/>
  <c r="AL8" i="202"/>
  <c r="AM8" i="202" s="1"/>
  <c r="V8" i="202"/>
  <c r="AL7" i="202"/>
  <c r="AM7" i="202" s="1"/>
  <c r="V7" i="202"/>
  <c r="AL6" i="202"/>
  <c r="AM6" i="202" s="1"/>
  <c r="V6" i="202"/>
  <c r="AL5" i="202"/>
  <c r="AM5" i="202" s="1"/>
  <c r="Y5" i="202"/>
  <c r="V5" i="202"/>
  <c r="AB34" i="201"/>
  <c r="AA34" i="201"/>
  <c r="V34" i="201"/>
  <c r="AB33" i="201"/>
  <c r="AA33" i="201"/>
  <c r="V33" i="201"/>
  <c r="AI5" i="201"/>
  <c r="AH5" i="201" s="1"/>
  <c r="AA32" i="201" s="1"/>
  <c r="V32" i="201"/>
  <c r="AF5" i="201"/>
  <c r="AG5" i="201"/>
  <c r="V31" i="201"/>
  <c r="X5" i="201"/>
  <c r="V30" i="201"/>
  <c r="AA29" i="201"/>
  <c r="V29" i="201"/>
  <c r="W5" i="201"/>
  <c r="W13" i="201"/>
  <c r="V28" i="201"/>
  <c r="V27" i="201"/>
  <c r="V26" i="201"/>
  <c r="Z25" i="201"/>
  <c r="V25" i="201"/>
  <c r="Z24" i="201"/>
  <c r="V24" i="201"/>
  <c r="Z23" i="201"/>
  <c r="V23" i="201"/>
  <c r="Z22" i="201"/>
  <c r="V22" i="201"/>
  <c r="Z21" i="201"/>
  <c r="V21" i="201"/>
  <c r="Z20" i="201"/>
  <c r="V20" i="201"/>
  <c r="Z19" i="201"/>
  <c r="V19" i="201"/>
  <c r="Z18" i="201"/>
  <c r="V18" i="201"/>
  <c r="Z17" i="201"/>
  <c r="V17" i="201"/>
  <c r="Z16" i="201"/>
  <c r="V16" i="201"/>
  <c r="V15" i="201"/>
  <c r="AL14" i="201"/>
  <c r="AM14" i="201" s="1"/>
  <c r="V14" i="201"/>
  <c r="AL13" i="201"/>
  <c r="AM13" i="201" s="1"/>
  <c r="Y13" i="201"/>
  <c r="X13" i="201"/>
  <c r="V13" i="201"/>
  <c r="AL12" i="201"/>
  <c r="AM12" i="201" s="1"/>
  <c r="V12" i="201"/>
  <c r="AL11" i="201"/>
  <c r="AM11" i="201" s="1"/>
  <c r="V11" i="201"/>
  <c r="AL10" i="201"/>
  <c r="AM10" i="201" s="1"/>
  <c r="V10" i="201"/>
  <c r="AL9" i="201"/>
  <c r="AM9" i="201" s="1"/>
  <c r="AG9" i="201"/>
  <c r="W9" i="201" a="1"/>
  <c r="W9" i="201" s="1"/>
  <c r="AA9" i="201" a="1"/>
  <c r="AA9" i="201" s="1"/>
  <c r="V9" i="201"/>
  <c r="AL8" i="201"/>
  <c r="AM8" i="201" s="1"/>
  <c r="V8" i="201"/>
  <c r="AL7" i="201"/>
  <c r="AM7" i="201" s="1"/>
  <c r="V7" i="201"/>
  <c r="AL6" i="201"/>
  <c r="AM6" i="201" s="1"/>
  <c r="V6" i="201"/>
  <c r="AL5" i="201"/>
  <c r="AM5" i="201" s="1"/>
  <c r="AE5" i="201"/>
  <c r="Y5" i="201"/>
  <c r="V5" i="201"/>
  <c r="AB34" i="200"/>
  <c r="AA34" i="200"/>
  <c r="V34" i="200"/>
  <c r="AB33" i="200"/>
  <c r="AA33" i="200"/>
  <c r="V33" i="200"/>
  <c r="AI5" i="200"/>
  <c r="AH5" i="200" s="1"/>
  <c r="AA32" i="200" s="1"/>
  <c r="V32" i="200"/>
  <c r="AF5" i="200"/>
  <c r="AG5" i="200"/>
  <c r="V31" i="200"/>
  <c r="X5" i="200"/>
  <c r="AA5" i="200" s="1" a="1"/>
  <c r="AA5" i="200" s="1"/>
  <c r="V30" i="200"/>
  <c r="AA29" i="200"/>
  <c r="V29" i="200"/>
  <c r="W5" i="200"/>
  <c r="W13" i="200"/>
  <c r="V28" i="200"/>
  <c r="V27" i="200"/>
  <c r="V26" i="200"/>
  <c r="Z25" i="200"/>
  <c r="V25" i="200"/>
  <c r="Z24" i="200"/>
  <c r="V24" i="200"/>
  <c r="Z23" i="200"/>
  <c r="V23" i="200"/>
  <c r="Z22" i="200"/>
  <c r="V22" i="200"/>
  <c r="Z21" i="200"/>
  <c r="V21" i="200"/>
  <c r="Z20" i="200"/>
  <c r="V20" i="200"/>
  <c r="Z19" i="200"/>
  <c r="V19" i="200"/>
  <c r="Z18" i="200"/>
  <c r="V18" i="200"/>
  <c r="Z17" i="200"/>
  <c r="V17" i="200"/>
  <c r="Z16" i="200"/>
  <c r="V16" i="200"/>
  <c r="V15" i="200"/>
  <c r="AL14" i="200"/>
  <c r="AM14" i="200" s="1"/>
  <c r="V14" i="200"/>
  <c r="AL13" i="200"/>
  <c r="AM13" i="200" s="1"/>
  <c r="Y13" i="200"/>
  <c r="X13" i="200"/>
  <c r="V13" i="200"/>
  <c r="AL12" i="200"/>
  <c r="AM12" i="200" s="1"/>
  <c r="V12" i="200"/>
  <c r="AL11" i="200"/>
  <c r="AM11" i="200" s="1"/>
  <c r="V11" i="200"/>
  <c r="AL10" i="200"/>
  <c r="AM10" i="200" s="1"/>
  <c r="V10" i="200"/>
  <c r="AL9" i="200"/>
  <c r="AM9" i="200" s="1"/>
  <c r="AG9" i="200"/>
  <c r="W9" i="200" a="1"/>
  <c r="W9" i="200" s="1"/>
  <c r="AA9" i="200" a="1"/>
  <c r="AA9" i="200" s="1"/>
  <c r="V9" i="200"/>
  <c r="AL8" i="200"/>
  <c r="AM8" i="200" s="1"/>
  <c r="V8" i="200"/>
  <c r="AL7" i="200"/>
  <c r="AM7" i="200" s="1"/>
  <c r="V7" i="200"/>
  <c r="AL6" i="200"/>
  <c r="AM6" i="200" s="1"/>
  <c r="V6" i="200"/>
  <c r="AL5" i="200"/>
  <c r="AM5" i="200" s="1"/>
  <c r="Y5" i="200"/>
  <c r="V5" i="200"/>
  <c r="AB34" i="199"/>
  <c r="AA34" i="199"/>
  <c r="V34" i="199"/>
  <c r="AB33" i="199"/>
  <c r="AA33" i="199"/>
  <c r="V33" i="199"/>
  <c r="AI5" i="199"/>
  <c r="AH5" i="199" s="1"/>
  <c r="AA32" i="199" s="1"/>
  <c r="V32" i="199"/>
  <c r="AF5" i="199"/>
  <c r="AG5" i="199"/>
  <c r="V31" i="199"/>
  <c r="X5" i="199"/>
  <c r="AA5" i="199" s="1" a="1"/>
  <c r="AA5" i="199" s="1"/>
  <c r="V30" i="199"/>
  <c r="AA29" i="199"/>
  <c r="V29" i="199"/>
  <c r="W5" i="199"/>
  <c r="W13" i="199"/>
  <c r="V28" i="199"/>
  <c r="V27" i="199"/>
  <c r="V26" i="199"/>
  <c r="Z25" i="199"/>
  <c r="V25" i="199"/>
  <c r="Z24" i="199"/>
  <c r="V24" i="199"/>
  <c r="Z23" i="199"/>
  <c r="V23" i="199"/>
  <c r="Z22" i="199"/>
  <c r="V22" i="199"/>
  <c r="Z21" i="199"/>
  <c r="V21" i="199"/>
  <c r="Z20" i="199"/>
  <c r="V20" i="199"/>
  <c r="Z19" i="199"/>
  <c r="V19" i="199"/>
  <c r="Z18" i="199"/>
  <c r="V18" i="199"/>
  <c r="Z17" i="199"/>
  <c r="V17" i="199"/>
  <c r="Z16" i="199"/>
  <c r="V16" i="199"/>
  <c r="V15" i="199"/>
  <c r="AL14" i="199"/>
  <c r="AM14" i="199" s="1"/>
  <c r="V14" i="199"/>
  <c r="AL13" i="199"/>
  <c r="AM13" i="199" s="1"/>
  <c r="Y13" i="199"/>
  <c r="X13" i="199"/>
  <c r="V13" i="199"/>
  <c r="AL12" i="199"/>
  <c r="AM12" i="199" s="1"/>
  <c r="V12" i="199"/>
  <c r="AL11" i="199"/>
  <c r="AM11" i="199" s="1"/>
  <c r="V11" i="199"/>
  <c r="AL10" i="199"/>
  <c r="AM10" i="199" s="1"/>
  <c r="V10" i="199"/>
  <c r="AL9" i="199"/>
  <c r="AM9" i="199" s="1"/>
  <c r="AG9" i="199"/>
  <c r="W9" i="199" a="1"/>
  <c r="W9" i="199" s="1"/>
  <c r="AA9" i="199" a="1"/>
  <c r="AA9" i="199" s="1"/>
  <c r="V9" i="199"/>
  <c r="AL8" i="199"/>
  <c r="AM8" i="199" s="1"/>
  <c r="V8" i="199"/>
  <c r="AL7" i="199"/>
  <c r="AM7" i="199" s="1"/>
  <c r="V7" i="199"/>
  <c r="AL6" i="199"/>
  <c r="AM6" i="199" s="1"/>
  <c r="V6" i="199"/>
  <c r="AL5" i="199"/>
  <c r="AM5" i="199" s="1"/>
  <c r="AE5" i="199"/>
  <c r="Y5" i="199"/>
  <c r="V5" i="199"/>
  <c r="AB34" i="198"/>
  <c r="AA34" i="198"/>
  <c r="V34" i="198"/>
  <c r="AB33" i="198"/>
  <c r="AA33" i="198"/>
  <c r="V33" i="198"/>
  <c r="AI5" i="198"/>
  <c r="AH5" i="198" s="1"/>
  <c r="AA32" i="198" s="1"/>
  <c r="V32" i="198"/>
  <c r="AF5" i="198"/>
  <c r="AG5" i="198"/>
  <c r="V31" i="198"/>
  <c r="X5" i="198"/>
  <c r="AA5" i="198" s="1" a="1"/>
  <c r="AA5" i="198" s="1"/>
  <c r="V30" i="198"/>
  <c r="AA29" i="198"/>
  <c r="V29" i="198"/>
  <c r="W5" i="198"/>
  <c r="W13" i="198"/>
  <c r="V28" i="198"/>
  <c r="V27" i="198"/>
  <c r="V26" i="198"/>
  <c r="Z25" i="198"/>
  <c r="V25" i="198"/>
  <c r="Z24" i="198"/>
  <c r="V24" i="198"/>
  <c r="Z23" i="198"/>
  <c r="V23" i="198"/>
  <c r="Z22" i="198"/>
  <c r="V22" i="198"/>
  <c r="Z21" i="198"/>
  <c r="V21" i="198"/>
  <c r="Z20" i="198"/>
  <c r="V20" i="198"/>
  <c r="Z19" i="198"/>
  <c r="V19" i="198"/>
  <c r="Z18" i="198"/>
  <c r="V18" i="198"/>
  <c r="Z17" i="198"/>
  <c r="V17" i="198"/>
  <c r="Z16" i="198"/>
  <c r="V16" i="198"/>
  <c r="V15" i="198"/>
  <c r="AL14" i="198"/>
  <c r="AM14" i="198" s="1"/>
  <c r="V14" i="198"/>
  <c r="AL13" i="198"/>
  <c r="AM13" i="198" s="1"/>
  <c r="Y13" i="198"/>
  <c r="X13" i="198"/>
  <c r="V13" i="198"/>
  <c r="AL12" i="198"/>
  <c r="AM12" i="198" s="1"/>
  <c r="V12" i="198"/>
  <c r="AL11" i="198"/>
  <c r="AM11" i="198" s="1"/>
  <c r="V11" i="198"/>
  <c r="AL10" i="198"/>
  <c r="AM10" i="198" s="1"/>
  <c r="V10" i="198"/>
  <c r="AL9" i="198"/>
  <c r="AM9" i="198" s="1"/>
  <c r="AG9" i="198"/>
  <c r="W9" i="198" a="1"/>
  <c r="W9" i="198" s="1"/>
  <c r="AA9" i="198" a="1"/>
  <c r="AA9" i="198" s="1"/>
  <c r="V9" i="198"/>
  <c r="AL8" i="198"/>
  <c r="AM8" i="198" s="1"/>
  <c r="V8" i="198"/>
  <c r="AL7" i="198"/>
  <c r="AM7" i="198" s="1"/>
  <c r="V7" i="198"/>
  <c r="AL6" i="198"/>
  <c r="AM6" i="198" s="1"/>
  <c r="V6" i="198"/>
  <c r="AL5" i="198"/>
  <c r="AM5" i="198" s="1"/>
  <c r="Y5" i="198"/>
  <c r="V5" i="198"/>
  <c r="AB34" i="197"/>
  <c r="AA34" i="197"/>
  <c r="V34" i="197"/>
  <c r="AB33" i="197"/>
  <c r="AA33" i="197"/>
  <c r="V33" i="197"/>
  <c r="AI5" i="197"/>
  <c r="AH5" i="197" s="1"/>
  <c r="AA32" i="197" s="1"/>
  <c r="V32" i="197"/>
  <c r="AF5" i="197"/>
  <c r="AG5" i="197"/>
  <c r="V31" i="197"/>
  <c r="X5" i="197"/>
  <c r="AA5" i="197" s="1" a="1"/>
  <c r="AA5" i="197" s="1"/>
  <c r="V30" i="197"/>
  <c r="AA29" i="197"/>
  <c r="V29" i="197"/>
  <c r="W5" i="197"/>
  <c r="W13" i="197"/>
  <c r="V28" i="197"/>
  <c r="V27" i="197"/>
  <c r="V26" i="197"/>
  <c r="Z25" i="197"/>
  <c r="V25" i="197"/>
  <c r="Z24" i="197"/>
  <c r="V24" i="197"/>
  <c r="Z23" i="197"/>
  <c r="V23" i="197"/>
  <c r="Z22" i="197"/>
  <c r="V22" i="197"/>
  <c r="Z21" i="197"/>
  <c r="V21" i="197"/>
  <c r="Z20" i="197"/>
  <c r="V20" i="197"/>
  <c r="Z19" i="197"/>
  <c r="V19" i="197"/>
  <c r="Z18" i="197"/>
  <c r="V18" i="197"/>
  <c r="Z17" i="197"/>
  <c r="V17" i="197"/>
  <c r="Z16" i="197"/>
  <c r="V16" i="197"/>
  <c r="V15" i="197"/>
  <c r="AL14" i="197"/>
  <c r="AM14" i="197" s="1"/>
  <c r="V14" i="197"/>
  <c r="AL13" i="197"/>
  <c r="AM13" i="197" s="1"/>
  <c r="Y13" i="197"/>
  <c r="X13" i="197"/>
  <c r="V13" i="197"/>
  <c r="AL12" i="197"/>
  <c r="AM12" i="197" s="1"/>
  <c r="V12" i="197"/>
  <c r="AL11" i="197"/>
  <c r="AM11" i="197" s="1"/>
  <c r="V11" i="197"/>
  <c r="AL10" i="197"/>
  <c r="AM10" i="197" s="1"/>
  <c r="V10" i="197"/>
  <c r="AL9" i="197"/>
  <c r="AM9" i="197" s="1"/>
  <c r="AG9" i="197"/>
  <c r="W9" i="197" a="1"/>
  <c r="W9" i="197" s="1"/>
  <c r="AA9" i="197" a="1"/>
  <c r="AA9" i="197" s="1"/>
  <c r="V9" i="197"/>
  <c r="AL8" i="197"/>
  <c r="AM8" i="197" s="1"/>
  <c r="V8" i="197"/>
  <c r="AL7" i="197"/>
  <c r="AM7" i="197" s="1"/>
  <c r="V7" i="197"/>
  <c r="AL6" i="197"/>
  <c r="AM6" i="197" s="1"/>
  <c r="V6" i="197"/>
  <c r="AL5" i="197"/>
  <c r="AM5" i="197" s="1"/>
  <c r="Y5" i="197"/>
  <c r="V5" i="197"/>
  <c r="AB34" i="196"/>
  <c r="AA34" i="196"/>
  <c r="V34" i="196"/>
  <c r="AB33" i="196"/>
  <c r="AA33" i="196"/>
  <c r="V33" i="196"/>
  <c r="AI5" i="196"/>
  <c r="AH5" i="196" s="1"/>
  <c r="AA32" i="196" s="1"/>
  <c r="V32" i="196"/>
  <c r="AF5" i="196"/>
  <c r="AG5" i="196"/>
  <c r="V31" i="196"/>
  <c r="X5" i="196"/>
  <c r="Z5" i="196" s="1"/>
  <c r="V30" i="196"/>
  <c r="AA29" i="196"/>
  <c r="V29" i="196"/>
  <c r="W5" i="196"/>
  <c r="W13" i="196"/>
  <c r="V28" i="196"/>
  <c r="V27" i="196"/>
  <c r="V26" i="196"/>
  <c r="Z25" i="196"/>
  <c r="V25" i="196"/>
  <c r="Z24" i="196"/>
  <c r="V24" i="196"/>
  <c r="Z23" i="196"/>
  <c r="V23" i="196"/>
  <c r="Z22" i="196"/>
  <c r="V22" i="196"/>
  <c r="Z21" i="196"/>
  <c r="V21" i="196"/>
  <c r="Z20" i="196"/>
  <c r="V20" i="196"/>
  <c r="Z19" i="196"/>
  <c r="V19" i="196"/>
  <c r="Z18" i="196"/>
  <c r="V18" i="196"/>
  <c r="Z17" i="196"/>
  <c r="V17" i="196"/>
  <c r="Z16" i="196"/>
  <c r="V16" i="196"/>
  <c r="V15" i="196"/>
  <c r="AL14" i="196"/>
  <c r="AM14" i="196" s="1"/>
  <c r="V14" i="196"/>
  <c r="AL13" i="196"/>
  <c r="AM13" i="196" s="1"/>
  <c r="Y13" i="196"/>
  <c r="X13" i="196"/>
  <c r="V13" i="196"/>
  <c r="AL12" i="196"/>
  <c r="AM12" i="196" s="1"/>
  <c r="V12" i="196"/>
  <c r="AL11" i="196"/>
  <c r="AM11" i="196" s="1"/>
  <c r="V11" i="196"/>
  <c r="AL10" i="196"/>
  <c r="AM10" i="196" s="1"/>
  <c r="V10" i="196"/>
  <c r="AL9" i="196"/>
  <c r="AM9" i="196" s="1"/>
  <c r="AG9" i="196"/>
  <c r="W9" i="196" a="1"/>
  <c r="W9" i="196" s="1"/>
  <c r="AA9" i="196" a="1"/>
  <c r="AA9" i="196" s="1"/>
  <c r="V9" i="196"/>
  <c r="AL8" i="196"/>
  <c r="AM8" i="196" s="1"/>
  <c r="V8" i="196"/>
  <c r="AL7" i="196"/>
  <c r="AM7" i="196" s="1"/>
  <c r="V7" i="196"/>
  <c r="AL6" i="196"/>
  <c r="AM6" i="196" s="1"/>
  <c r="V6" i="196"/>
  <c r="AL5" i="196"/>
  <c r="AM5" i="196" s="1"/>
  <c r="Y5" i="196"/>
  <c r="V5" i="196"/>
  <c r="AB34" i="195"/>
  <c r="AA34" i="195"/>
  <c r="V34" i="195"/>
  <c r="AB33" i="195"/>
  <c r="AA33" i="195"/>
  <c r="V33" i="195"/>
  <c r="AI5" i="195"/>
  <c r="AH5" i="195" s="1"/>
  <c r="AA32" i="195" s="1"/>
  <c r="V32" i="195"/>
  <c r="AF5" i="195"/>
  <c r="AG5" i="195"/>
  <c r="V31" i="195"/>
  <c r="X5" i="195"/>
  <c r="Z5" i="195" s="1"/>
  <c r="V30" i="195"/>
  <c r="AA29" i="195"/>
  <c r="V29" i="195"/>
  <c r="W5" i="195"/>
  <c r="W13" i="195"/>
  <c r="V28" i="195"/>
  <c r="V27" i="195"/>
  <c r="V26" i="195"/>
  <c r="Z25" i="195"/>
  <c r="V25" i="195"/>
  <c r="Z24" i="195"/>
  <c r="V24" i="195"/>
  <c r="Z23" i="195"/>
  <c r="V23" i="195"/>
  <c r="Z22" i="195"/>
  <c r="V22" i="195"/>
  <c r="Z21" i="195"/>
  <c r="V21" i="195"/>
  <c r="Z20" i="195"/>
  <c r="V20" i="195"/>
  <c r="Z19" i="195"/>
  <c r="V19" i="195"/>
  <c r="Z18" i="195"/>
  <c r="V18" i="195"/>
  <c r="Z17" i="195"/>
  <c r="V17" i="195"/>
  <c r="Z16" i="195"/>
  <c r="V16" i="195"/>
  <c r="V15" i="195"/>
  <c r="AL14" i="195"/>
  <c r="AM14" i="195" s="1"/>
  <c r="V14" i="195"/>
  <c r="AL13" i="195"/>
  <c r="AM13" i="195" s="1"/>
  <c r="Y13" i="195"/>
  <c r="X13" i="195"/>
  <c r="V13" i="195"/>
  <c r="AL12" i="195"/>
  <c r="AM12" i="195" s="1"/>
  <c r="V12" i="195"/>
  <c r="AL11" i="195"/>
  <c r="AM11" i="195" s="1"/>
  <c r="V11" i="195"/>
  <c r="AL10" i="195"/>
  <c r="AM10" i="195" s="1"/>
  <c r="V10" i="195"/>
  <c r="AL9" i="195"/>
  <c r="AM9" i="195" s="1"/>
  <c r="AG9" i="195"/>
  <c r="W9" i="195" a="1"/>
  <c r="W9" i="195" s="1"/>
  <c r="Y9" i="195" s="1"/>
  <c r="AF9" i="195" s="1"/>
  <c r="AA9" i="195" a="1"/>
  <c r="AA9" i="195" s="1"/>
  <c r="V9" i="195"/>
  <c r="AL8" i="195"/>
  <c r="AM8" i="195" s="1"/>
  <c r="V8" i="195"/>
  <c r="AL7" i="195"/>
  <c r="AM7" i="195" s="1"/>
  <c r="V7" i="195"/>
  <c r="AL6" i="195"/>
  <c r="AM6" i="195" s="1"/>
  <c r="V6" i="195"/>
  <c r="AL5" i="195"/>
  <c r="AM5" i="195" s="1"/>
  <c r="AE5" i="195"/>
  <c r="Y5" i="195"/>
  <c r="V5" i="195"/>
  <c r="AB34" i="194"/>
  <c r="AA34" i="194"/>
  <c r="AB33" i="194"/>
  <c r="AA33" i="194"/>
  <c r="AI5" i="194"/>
  <c r="AH5" i="194" s="1"/>
  <c r="AA32" i="194" s="1"/>
  <c r="AF5" i="194"/>
  <c r="AG5" i="194"/>
  <c r="X5" i="194"/>
  <c r="AA5" i="194" s="1" a="1"/>
  <c r="AA5" i="194" s="1"/>
  <c r="AA29" i="194"/>
  <c r="W5" i="194"/>
  <c r="Z25" i="194"/>
  <c r="Z24" i="194"/>
  <c r="Z23" i="194"/>
  <c r="Z22" i="194"/>
  <c r="Z21" i="194"/>
  <c r="Z20" i="194"/>
  <c r="Z19" i="194"/>
  <c r="Z18" i="194"/>
  <c r="Z17" i="194"/>
  <c r="Z16" i="194"/>
  <c r="AL14" i="194"/>
  <c r="AM14" i="194" s="1"/>
  <c r="AL13" i="194"/>
  <c r="AM13" i="194" s="1"/>
  <c r="Y13" i="194"/>
  <c r="X13" i="194"/>
  <c r="W13" i="194"/>
  <c r="V13" i="194"/>
  <c r="AL12" i="194"/>
  <c r="AM12" i="194" s="1"/>
  <c r="AL11" i="194"/>
  <c r="AM11" i="194" s="1"/>
  <c r="AL10" i="194"/>
  <c r="AM10" i="194" s="1"/>
  <c r="AL9" i="194"/>
  <c r="AM9" i="194" s="1"/>
  <c r="AG9" i="194"/>
  <c r="W9" i="194" a="1"/>
  <c r="W9" i="194" s="1"/>
  <c r="X9" i="194" s="1"/>
  <c r="AA9" i="194" a="1"/>
  <c r="AA9" i="194" s="1"/>
  <c r="AL8" i="194"/>
  <c r="AM8" i="194" s="1"/>
  <c r="AL7" i="194"/>
  <c r="AM7" i="194" s="1"/>
  <c r="AL6" i="194"/>
  <c r="AM6" i="194" s="1"/>
  <c r="AL5" i="194"/>
  <c r="AM5" i="194" s="1"/>
  <c r="Y5" i="194"/>
  <c r="AB34" i="193"/>
  <c r="AA34" i="193"/>
  <c r="V34" i="193"/>
  <c r="AB33" i="193"/>
  <c r="AA33" i="193"/>
  <c r="V33" i="193"/>
  <c r="AI5" i="193"/>
  <c r="AH5" i="193" s="1"/>
  <c r="AA32" i="193" s="1"/>
  <c r="V32" i="193"/>
  <c r="AF5" i="193"/>
  <c r="AG5" i="193"/>
  <c r="V31" i="193"/>
  <c r="X5" i="193"/>
  <c r="V30" i="193"/>
  <c r="AA29" i="193"/>
  <c r="V29" i="193"/>
  <c r="W5" i="193"/>
  <c r="W13" i="193"/>
  <c r="V28" i="193"/>
  <c r="V27" i="193"/>
  <c r="V26" i="193"/>
  <c r="Z25" i="193"/>
  <c r="V25" i="193"/>
  <c r="Z24" i="193"/>
  <c r="V24" i="193"/>
  <c r="Z23" i="193"/>
  <c r="V23" i="193"/>
  <c r="Z22" i="193"/>
  <c r="V22" i="193"/>
  <c r="Z21" i="193"/>
  <c r="V21" i="193"/>
  <c r="Z20" i="193"/>
  <c r="V20" i="193"/>
  <c r="Z19" i="193"/>
  <c r="V19" i="193"/>
  <c r="Z18" i="193"/>
  <c r="V18" i="193"/>
  <c r="Z17" i="193"/>
  <c r="V17" i="193"/>
  <c r="Z16" i="193"/>
  <c r="V16" i="193"/>
  <c r="V15" i="193"/>
  <c r="AL14" i="193"/>
  <c r="AM14" i="193" s="1"/>
  <c r="V14" i="193"/>
  <c r="AL13" i="193"/>
  <c r="AM13" i="193" s="1"/>
  <c r="Y13" i="193"/>
  <c r="X13" i="193"/>
  <c r="V13" i="193"/>
  <c r="AL12" i="193"/>
  <c r="AM12" i="193" s="1"/>
  <c r="V12" i="193"/>
  <c r="AL11" i="193"/>
  <c r="AM11" i="193" s="1"/>
  <c r="V11" i="193"/>
  <c r="AL10" i="193"/>
  <c r="AM10" i="193" s="1"/>
  <c r="V10" i="193"/>
  <c r="AL9" i="193"/>
  <c r="AM9" i="193" s="1"/>
  <c r="AG9" i="193"/>
  <c r="W9" i="193" a="1"/>
  <c r="W9" i="193" s="1"/>
  <c r="X9" i="193" s="1"/>
  <c r="AA9" i="193" a="1"/>
  <c r="AA9" i="193" s="1"/>
  <c r="V9" i="193"/>
  <c r="AL8" i="193"/>
  <c r="AM8" i="193" s="1"/>
  <c r="V8" i="193"/>
  <c r="AL7" i="193"/>
  <c r="AM7" i="193" s="1"/>
  <c r="V7" i="193"/>
  <c r="AL6" i="193"/>
  <c r="AM6" i="193" s="1"/>
  <c r="V6" i="193"/>
  <c r="AL5" i="193"/>
  <c r="AM5" i="193" s="1"/>
  <c r="Y5" i="193"/>
  <c r="V5" i="193"/>
  <c r="AB34" i="192"/>
  <c r="AA34" i="192"/>
  <c r="V34" i="192"/>
  <c r="AB33" i="192"/>
  <c r="AA33" i="192"/>
  <c r="V33" i="192"/>
  <c r="AI5" i="192"/>
  <c r="AH5" i="192" s="1"/>
  <c r="AA32" i="192" s="1"/>
  <c r="V32" i="192"/>
  <c r="AF5" i="192"/>
  <c r="AG5" i="192"/>
  <c r="V31" i="192"/>
  <c r="X5" i="192"/>
  <c r="Z5" i="192" s="1"/>
  <c r="V30" i="192"/>
  <c r="AA29" i="192"/>
  <c r="V29" i="192"/>
  <c r="W5" i="192"/>
  <c r="V28" i="192"/>
  <c r="V27" i="192"/>
  <c r="V26" i="192"/>
  <c r="Z25" i="192"/>
  <c r="V25" i="192"/>
  <c r="Z24" i="192"/>
  <c r="V24" i="192"/>
  <c r="Z23" i="192"/>
  <c r="V23" i="192"/>
  <c r="Z22" i="192"/>
  <c r="V22" i="192"/>
  <c r="Z21" i="192"/>
  <c r="V21" i="192"/>
  <c r="Z20" i="192"/>
  <c r="V20" i="192"/>
  <c r="Z19" i="192"/>
  <c r="AA19" i="192" s="1"/>
  <c r="V19" i="192"/>
  <c r="Z18" i="192"/>
  <c r="V18" i="192"/>
  <c r="Z17" i="192"/>
  <c r="V17" i="192"/>
  <c r="Z16" i="192"/>
  <c r="V16" i="192"/>
  <c r="V15" i="192"/>
  <c r="AL14" i="192"/>
  <c r="AM14" i="192" s="1"/>
  <c r="V14" i="192"/>
  <c r="AL13" i="192"/>
  <c r="AM13" i="192" s="1"/>
  <c r="Y13" i="192"/>
  <c r="X13" i="192"/>
  <c r="W13" i="192"/>
  <c r="V13" i="192"/>
  <c r="AL12" i="192"/>
  <c r="AM12" i="192" s="1"/>
  <c r="V12" i="192"/>
  <c r="AL11" i="192"/>
  <c r="AM11" i="192" s="1"/>
  <c r="V11" i="192"/>
  <c r="AL10" i="192"/>
  <c r="AM10" i="192" s="1"/>
  <c r="V10" i="192"/>
  <c r="AL9" i="192"/>
  <c r="AM9" i="192" s="1"/>
  <c r="AG9" i="192"/>
  <c r="W9" i="192" a="1"/>
  <c r="W9" i="192" s="1"/>
  <c r="AA9" i="192" a="1"/>
  <c r="AA9" i="192" s="1"/>
  <c r="V9" i="192"/>
  <c r="AL8" i="192"/>
  <c r="AM8" i="192" s="1"/>
  <c r="V8" i="192"/>
  <c r="AL7" i="192"/>
  <c r="AM7" i="192" s="1"/>
  <c r="V7" i="192"/>
  <c r="AL6" i="192"/>
  <c r="AM6" i="192" s="1"/>
  <c r="V6" i="192"/>
  <c r="AL5" i="192"/>
  <c r="AM5" i="192" s="1"/>
  <c r="AE5" i="192"/>
  <c r="Y5" i="192"/>
  <c r="AA5" i="192" a="1"/>
  <c r="AA5" i="192" s="1"/>
  <c r="V5" i="192"/>
  <c r="AB34" i="191"/>
  <c r="AA34" i="191"/>
  <c r="V34" i="191"/>
  <c r="AB33" i="191"/>
  <c r="AA33" i="191"/>
  <c r="V33" i="191"/>
  <c r="AI5" i="191"/>
  <c r="AH5" i="191" s="1"/>
  <c r="AA32" i="191" s="1"/>
  <c r="V32" i="191"/>
  <c r="AF5" i="191"/>
  <c r="AG5" i="191"/>
  <c r="V31" i="191"/>
  <c r="X5" i="191"/>
  <c r="Z5" i="191" s="1"/>
  <c r="V30" i="191"/>
  <c r="AA29" i="191"/>
  <c r="V29" i="191"/>
  <c r="W5" i="191"/>
  <c r="W13" i="191"/>
  <c r="V28" i="191"/>
  <c r="V27" i="191"/>
  <c r="V26" i="191"/>
  <c r="Z25" i="191"/>
  <c r="V25" i="191"/>
  <c r="Z24" i="191"/>
  <c r="V24" i="191"/>
  <c r="Z23" i="191"/>
  <c r="V23" i="191"/>
  <c r="Z22" i="191"/>
  <c r="V22" i="191"/>
  <c r="Z21" i="191"/>
  <c r="V21" i="191"/>
  <c r="Z20" i="191"/>
  <c r="V20" i="191"/>
  <c r="Z19" i="191"/>
  <c r="V19" i="191"/>
  <c r="Z18" i="191"/>
  <c r="V18" i="191"/>
  <c r="Z17" i="191"/>
  <c r="V17" i="191"/>
  <c r="Z16" i="191"/>
  <c r="V16" i="191"/>
  <c r="V15" i="191"/>
  <c r="AL14" i="191"/>
  <c r="AM14" i="191" s="1"/>
  <c r="V14" i="191"/>
  <c r="AL13" i="191"/>
  <c r="AM13" i="191" s="1"/>
  <c r="Y13" i="191"/>
  <c r="X13" i="191"/>
  <c r="V13" i="191"/>
  <c r="AL12" i="191"/>
  <c r="AM12" i="191" s="1"/>
  <c r="V12" i="191"/>
  <c r="AL11" i="191"/>
  <c r="AM11" i="191" s="1"/>
  <c r="V11" i="191"/>
  <c r="AL10" i="191"/>
  <c r="AM10" i="191" s="1"/>
  <c r="V10" i="191"/>
  <c r="AL9" i="191"/>
  <c r="AM9" i="191" s="1"/>
  <c r="AG9" i="191"/>
  <c r="W9" i="191" a="1"/>
  <c r="W9" i="191" s="1"/>
  <c r="Y9" i="191" s="1"/>
  <c r="AF9" i="191" s="1"/>
  <c r="AA9" i="191" a="1"/>
  <c r="AA9" i="191" s="1"/>
  <c r="V9" i="191"/>
  <c r="AL8" i="191"/>
  <c r="AM8" i="191" s="1"/>
  <c r="V8" i="191"/>
  <c r="AL7" i="191"/>
  <c r="AM7" i="191" s="1"/>
  <c r="V7" i="191"/>
  <c r="AL6" i="191"/>
  <c r="AM6" i="191" s="1"/>
  <c r="V6" i="191"/>
  <c r="AL5" i="191"/>
  <c r="AM5" i="191" s="1"/>
  <c r="AE5" i="191"/>
  <c r="Y5" i="191"/>
  <c r="V5" i="191"/>
  <c r="AB34" i="190"/>
  <c r="AA34" i="190"/>
  <c r="V34" i="190"/>
  <c r="AB33" i="190"/>
  <c r="AA33" i="190"/>
  <c r="V33" i="190"/>
  <c r="AI5" i="190"/>
  <c r="AH5" i="190" s="1"/>
  <c r="AA32" i="190" s="1"/>
  <c r="V32" i="190"/>
  <c r="AF5" i="190"/>
  <c r="AG5" i="190"/>
  <c r="V31" i="190"/>
  <c r="X5" i="190"/>
  <c r="V30" i="190"/>
  <c r="AA29" i="190"/>
  <c r="V29" i="190"/>
  <c r="W5" i="190"/>
  <c r="W13" i="190"/>
  <c r="V28" i="190"/>
  <c r="V27" i="190"/>
  <c r="V26" i="190"/>
  <c r="Z25" i="190"/>
  <c r="V25" i="190"/>
  <c r="Z24" i="190"/>
  <c r="V24" i="190"/>
  <c r="Z23" i="190"/>
  <c r="V23" i="190"/>
  <c r="Z22" i="190"/>
  <c r="V22" i="190"/>
  <c r="Z21" i="190"/>
  <c r="V21" i="190"/>
  <c r="Z20" i="190"/>
  <c r="V20" i="190"/>
  <c r="Z19" i="190"/>
  <c r="V19" i="190"/>
  <c r="Z18" i="190"/>
  <c r="V18" i="190"/>
  <c r="Z17" i="190"/>
  <c r="V17" i="190"/>
  <c r="Z16" i="190"/>
  <c r="V16" i="190"/>
  <c r="V15" i="190"/>
  <c r="AL14" i="190"/>
  <c r="AM14" i="190" s="1"/>
  <c r="V14" i="190"/>
  <c r="AL13" i="190"/>
  <c r="AM13" i="190" s="1"/>
  <c r="Y13" i="190"/>
  <c r="X13" i="190"/>
  <c r="V13" i="190"/>
  <c r="AL12" i="190"/>
  <c r="AM12" i="190" s="1"/>
  <c r="V12" i="190"/>
  <c r="AL11" i="190"/>
  <c r="AM11" i="190" s="1"/>
  <c r="V11" i="190"/>
  <c r="AL10" i="190"/>
  <c r="AM10" i="190" s="1"/>
  <c r="V10" i="190"/>
  <c r="AL9" i="190"/>
  <c r="AM9" i="190" s="1"/>
  <c r="AG9" i="190"/>
  <c r="W9" i="190" a="1"/>
  <c r="W9" i="190" s="1"/>
  <c r="AA9" i="190" a="1"/>
  <c r="AA9" i="190" s="1"/>
  <c r="V9" i="190"/>
  <c r="AL8" i="190"/>
  <c r="AM8" i="190" s="1"/>
  <c r="V8" i="190"/>
  <c r="AL7" i="190"/>
  <c r="AM7" i="190" s="1"/>
  <c r="V7" i="190"/>
  <c r="AL6" i="190"/>
  <c r="AM6" i="190" s="1"/>
  <c r="V6" i="190"/>
  <c r="AL5" i="190"/>
  <c r="AM5" i="190" s="1"/>
  <c r="Y5" i="190"/>
  <c r="V5" i="190"/>
  <c r="AB34" i="189"/>
  <c r="AA34" i="189"/>
  <c r="V34" i="189"/>
  <c r="AB33" i="189"/>
  <c r="AA33" i="189"/>
  <c r="V33" i="189"/>
  <c r="AI5" i="189"/>
  <c r="AH5" i="189" s="1"/>
  <c r="AA32" i="189" s="1"/>
  <c r="V32" i="189"/>
  <c r="AF5" i="189"/>
  <c r="AG5" i="189"/>
  <c r="V31" i="189"/>
  <c r="X5" i="189"/>
  <c r="V30" i="189"/>
  <c r="AA29" i="189"/>
  <c r="V29" i="189"/>
  <c r="W5" i="189"/>
  <c r="W13" i="189"/>
  <c r="V28" i="189"/>
  <c r="V27" i="189"/>
  <c r="V26" i="189"/>
  <c r="Z25" i="189"/>
  <c r="V25" i="189"/>
  <c r="Z24" i="189"/>
  <c r="V24" i="189"/>
  <c r="Z23" i="189"/>
  <c r="V23" i="189"/>
  <c r="Z22" i="189"/>
  <c r="V22" i="189"/>
  <c r="Z21" i="189"/>
  <c r="V21" i="189"/>
  <c r="Z20" i="189"/>
  <c r="V20" i="189"/>
  <c r="Z19" i="189"/>
  <c r="V19" i="189"/>
  <c r="Z18" i="189"/>
  <c r="V18" i="189"/>
  <c r="Z17" i="189"/>
  <c r="V17" i="189"/>
  <c r="Z16" i="189"/>
  <c r="V16" i="189"/>
  <c r="V15" i="189"/>
  <c r="AL14" i="189"/>
  <c r="AM14" i="189" s="1"/>
  <c r="V14" i="189"/>
  <c r="AL13" i="189"/>
  <c r="AM13" i="189" s="1"/>
  <c r="Y13" i="189"/>
  <c r="X13" i="189"/>
  <c r="V13" i="189"/>
  <c r="AL12" i="189"/>
  <c r="AM12" i="189" s="1"/>
  <c r="V12" i="189"/>
  <c r="AL11" i="189"/>
  <c r="AM11" i="189" s="1"/>
  <c r="V11" i="189"/>
  <c r="AL10" i="189"/>
  <c r="AM10" i="189" s="1"/>
  <c r="V10" i="189"/>
  <c r="AL9" i="189"/>
  <c r="AM9" i="189" s="1"/>
  <c r="AG9" i="189"/>
  <c r="W9" i="189" a="1"/>
  <c r="W9" i="189" s="1"/>
  <c r="AA9" i="189" a="1"/>
  <c r="AA9" i="189" s="1"/>
  <c r="V9" i="189"/>
  <c r="AL8" i="189"/>
  <c r="AM8" i="189" s="1"/>
  <c r="V8" i="189"/>
  <c r="AL7" i="189"/>
  <c r="AM7" i="189" s="1"/>
  <c r="V7" i="189"/>
  <c r="AL6" i="189"/>
  <c r="AM6" i="189" s="1"/>
  <c r="V6" i="189"/>
  <c r="AL5" i="189"/>
  <c r="AM5" i="189" s="1"/>
  <c r="AE5" i="189"/>
  <c r="Y5" i="189"/>
  <c r="V5" i="189"/>
  <c r="AB34" i="186"/>
  <c r="AA34" i="186"/>
  <c r="V34" i="186"/>
  <c r="AB33" i="186"/>
  <c r="AA33" i="186"/>
  <c r="V33" i="186"/>
  <c r="AI5" i="186"/>
  <c r="AH5" i="186" s="1"/>
  <c r="AA32" i="186" s="1"/>
  <c r="V32" i="186"/>
  <c r="AF5" i="186"/>
  <c r="AG5" i="186"/>
  <c r="V31" i="186"/>
  <c r="X5" i="186"/>
  <c r="V30" i="186"/>
  <c r="AA29" i="186"/>
  <c r="V29" i="186"/>
  <c r="W5" i="186"/>
  <c r="AA28" i="186" s="1"/>
  <c r="W13" i="186"/>
  <c r="V28" i="186"/>
  <c r="V27" i="186"/>
  <c r="V26" i="186"/>
  <c r="Z25" i="186"/>
  <c r="V25" i="186"/>
  <c r="Z24" i="186"/>
  <c r="V24" i="186"/>
  <c r="Z23" i="186"/>
  <c r="V23" i="186"/>
  <c r="Z22" i="186"/>
  <c r="V22" i="186"/>
  <c r="Z21" i="186"/>
  <c r="V21" i="186"/>
  <c r="Z20" i="186"/>
  <c r="V20" i="186"/>
  <c r="Z19" i="186"/>
  <c r="V19" i="186"/>
  <c r="Z18" i="186"/>
  <c r="V18" i="186"/>
  <c r="Z17" i="186"/>
  <c r="V17" i="186"/>
  <c r="Z16" i="186"/>
  <c r="V16" i="186"/>
  <c r="V15" i="186"/>
  <c r="AL14" i="186"/>
  <c r="AM14" i="186" s="1"/>
  <c r="V14" i="186"/>
  <c r="AL13" i="186"/>
  <c r="AM13" i="186" s="1"/>
  <c r="Y13" i="186"/>
  <c r="X13" i="186"/>
  <c r="V13" i="186"/>
  <c r="AL12" i="186"/>
  <c r="AM12" i="186" s="1"/>
  <c r="V12" i="186"/>
  <c r="AL11" i="186"/>
  <c r="AM11" i="186" s="1"/>
  <c r="V11" i="186"/>
  <c r="AL10" i="186"/>
  <c r="AM10" i="186" s="1"/>
  <c r="V10" i="186"/>
  <c r="AL9" i="186"/>
  <c r="AM9" i="186" s="1"/>
  <c r="AG9" i="186"/>
  <c r="W9" i="186" a="1"/>
  <c r="W9" i="186" s="1"/>
  <c r="AA9" i="186" a="1"/>
  <c r="AA9" i="186" s="1"/>
  <c r="V9" i="186"/>
  <c r="AL8" i="186"/>
  <c r="AM8" i="186" s="1"/>
  <c r="V8" i="186"/>
  <c r="AL7" i="186"/>
  <c r="AM7" i="186" s="1"/>
  <c r="V7" i="186"/>
  <c r="AL6" i="186"/>
  <c r="AM6" i="186" s="1"/>
  <c r="V6" i="186"/>
  <c r="AL5" i="186"/>
  <c r="AM5" i="186" s="1"/>
  <c r="AE5" i="186"/>
  <c r="Y5" i="186"/>
  <c r="V5" i="186"/>
  <c r="AB34" i="185"/>
  <c r="AA34" i="185"/>
  <c r="V34" i="185"/>
  <c r="AB33" i="185"/>
  <c r="AA33" i="185"/>
  <c r="V33" i="185"/>
  <c r="AI5" i="185"/>
  <c r="AH5" i="185" s="1"/>
  <c r="AA32" i="185" s="1"/>
  <c r="V32" i="185"/>
  <c r="AF5" i="185"/>
  <c r="AG5" i="185"/>
  <c r="V31" i="185"/>
  <c r="X5" i="185"/>
  <c r="V30" i="185"/>
  <c r="AA29" i="185"/>
  <c r="V29" i="185"/>
  <c r="W5" i="185"/>
  <c r="W13" i="185"/>
  <c r="V28" i="185"/>
  <c r="V27" i="185"/>
  <c r="V26" i="185"/>
  <c r="Z25" i="185"/>
  <c r="V25" i="185"/>
  <c r="Z24" i="185"/>
  <c r="V24" i="185"/>
  <c r="Z23" i="185"/>
  <c r="V23" i="185"/>
  <c r="Z22" i="185"/>
  <c r="V22" i="185"/>
  <c r="Z21" i="185"/>
  <c r="V21" i="185"/>
  <c r="Z20" i="185"/>
  <c r="V20" i="185"/>
  <c r="Z19" i="185"/>
  <c r="V19" i="185"/>
  <c r="Z18" i="185"/>
  <c r="V18" i="185"/>
  <c r="Z17" i="185"/>
  <c r="V17" i="185"/>
  <c r="Z16" i="185"/>
  <c r="V16" i="185"/>
  <c r="V15" i="185"/>
  <c r="AL14" i="185"/>
  <c r="AM14" i="185" s="1"/>
  <c r="V14" i="185"/>
  <c r="AL13" i="185"/>
  <c r="AM13" i="185" s="1"/>
  <c r="Y13" i="185"/>
  <c r="X13" i="185"/>
  <c r="V13" i="185"/>
  <c r="AL12" i="185"/>
  <c r="AM12" i="185" s="1"/>
  <c r="V12" i="185"/>
  <c r="AL11" i="185"/>
  <c r="AM11" i="185" s="1"/>
  <c r="V11" i="185"/>
  <c r="AL10" i="185"/>
  <c r="AM10" i="185" s="1"/>
  <c r="V10" i="185"/>
  <c r="AL9" i="185"/>
  <c r="AM9" i="185" s="1"/>
  <c r="AG9" i="185"/>
  <c r="W9" i="185" a="1"/>
  <c r="W9" i="185" s="1"/>
  <c r="Y9" i="185" s="1"/>
  <c r="AF9" i="185" s="1"/>
  <c r="AA9" i="185" a="1"/>
  <c r="AA9" i="185" s="1"/>
  <c r="V9" i="185"/>
  <c r="AL8" i="185"/>
  <c r="AM8" i="185" s="1"/>
  <c r="V8" i="185"/>
  <c r="AL7" i="185"/>
  <c r="AM7" i="185" s="1"/>
  <c r="V7" i="185"/>
  <c r="AL6" i="185"/>
  <c r="AM6" i="185" s="1"/>
  <c r="V6" i="185"/>
  <c r="AL5" i="185"/>
  <c r="AM5" i="185" s="1"/>
  <c r="AE5" i="185"/>
  <c r="Y5" i="185"/>
  <c r="V5" i="185"/>
  <c r="AB34" i="183"/>
  <c r="AA34" i="183"/>
  <c r="V34" i="183"/>
  <c r="AB33" i="183"/>
  <c r="AA33" i="183"/>
  <c r="V33" i="183"/>
  <c r="AI5" i="183"/>
  <c r="AH5" i="183" s="1"/>
  <c r="AA32" i="183" s="1"/>
  <c r="V32" i="183"/>
  <c r="AF5" i="183"/>
  <c r="AG5" i="183"/>
  <c r="V31" i="183"/>
  <c r="X5" i="183"/>
  <c r="V30" i="183"/>
  <c r="AA29" i="183"/>
  <c r="V29" i="183"/>
  <c r="W5" i="183"/>
  <c r="W13" i="183"/>
  <c r="V28" i="183"/>
  <c r="V27" i="183"/>
  <c r="V26" i="183"/>
  <c r="Z25" i="183"/>
  <c r="V25" i="183"/>
  <c r="Z24" i="183"/>
  <c r="V24" i="183"/>
  <c r="Z23" i="183"/>
  <c r="V23" i="183"/>
  <c r="Z22" i="183"/>
  <c r="V22" i="183"/>
  <c r="Z21" i="183"/>
  <c r="V21" i="183"/>
  <c r="Z20" i="183"/>
  <c r="V20" i="183"/>
  <c r="Z19" i="183"/>
  <c r="V19" i="183"/>
  <c r="Z18" i="183"/>
  <c r="V18" i="183"/>
  <c r="Z17" i="183"/>
  <c r="V17" i="183"/>
  <c r="Z16" i="183"/>
  <c r="V16" i="183"/>
  <c r="V15" i="183"/>
  <c r="AL14" i="183"/>
  <c r="AM14" i="183" s="1"/>
  <c r="V14" i="183"/>
  <c r="AL13" i="183"/>
  <c r="AM13" i="183" s="1"/>
  <c r="Y13" i="183"/>
  <c r="X13" i="183"/>
  <c r="V13" i="183"/>
  <c r="AL12" i="183"/>
  <c r="AM12" i="183" s="1"/>
  <c r="V12" i="183"/>
  <c r="AL11" i="183"/>
  <c r="AM11" i="183" s="1"/>
  <c r="V11" i="183"/>
  <c r="AL10" i="183"/>
  <c r="AM10" i="183" s="1"/>
  <c r="V10" i="183"/>
  <c r="AL9" i="183"/>
  <c r="AM9" i="183" s="1"/>
  <c r="AG9" i="183"/>
  <c r="W9" i="183" a="1"/>
  <c r="W9" i="183" s="1"/>
  <c r="Y9" i="183" s="1"/>
  <c r="AF9" i="183" s="1"/>
  <c r="AA9" i="183" a="1"/>
  <c r="AA9" i="183" s="1"/>
  <c r="V9" i="183"/>
  <c r="AL8" i="183"/>
  <c r="AM8" i="183" s="1"/>
  <c r="V8" i="183"/>
  <c r="AL7" i="183"/>
  <c r="AM7" i="183" s="1"/>
  <c r="V7" i="183"/>
  <c r="AL6" i="183"/>
  <c r="AM6" i="183" s="1"/>
  <c r="V6" i="183"/>
  <c r="AL5" i="183"/>
  <c r="AM5" i="183" s="1"/>
  <c r="AE5" i="183"/>
  <c r="Y5" i="183"/>
  <c r="V5" i="183"/>
  <c r="AB34" i="182"/>
  <c r="AA34" i="182"/>
  <c r="V34" i="182"/>
  <c r="AB33" i="182"/>
  <c r="AA33" i="182"/>
  <c r="V33" i="182"/>
  <c r="AI5" i="182"/>
  <c r="AH5" i="182" s="1"/>
  <c r="AA32" i="182" s="1"/>
  <c r="V32" i="182"/>
  <c r="AF5" i="182"/>
  <c r="AG5" i="182"/>
  <c r="V31" i="182"/>
  <c r="X5" i="182"/>
  <c r="Z5" i="182" s="1"/>
  <c r="AE5" i="182" s="1"/>
  <c r="V30" i="182"/>
  <c r="AA29" i="182"/>
  <c r="V29" i="182"/>
  <c r="W5" i="182"/>
  <c r="W13" i="182"/>
  <c r="V28" i="182"/>
  <c r="V27" i="182"/>
  <c r="V26" i="182"/>
  <c r="Z25" i="182"/>
  <c r="V25" i="182"/>
  <c r="Z24" i="182"/>
  <c r="V24" i="182"/>
  <c r="Z23" i="182"/>
  <c r="V23" i="182"/>
  <c r="Z22" i="182"/>
  <c r="V22" i="182"/>
  <c r="Z21" i="182"/>
  <c r="V21" i="182"/>
  <c r="Z20" i="182"/>
  <c r="V20" i="182"/>
  <c r="Z19" i="182"/>
  <c r="V19" i="182"/>
  <c r="Z18" i="182"/>
  <c r="V18" i="182"/>
  <c r="Z17" i="182"/>
  <c r="V17" i="182"/>
  <c r="Z16" i="182"/>
  <c r="V16" i="182"/>
  <c r="V15" i="182"/>
  <c r="AL14" i="182"/>
  <c r="AM14" i="182" s="1"/>
  <c r="V14" i="182"/>
  <c r="AL13" i="182"/>
  <c r="AM13" i="182" s="1"/>
  <c r="Y13" i="182"/>
  <c r="X13" i="182"/>
  <c r="V13" i="182"/>
  <c r="AL12" i="182"/>
  <c r="AM12" i="182" s="1"/>
  <c r="V12" i="182"/>
  <c r="AL11" i="182"/>
  <c r="AM11" i="182" s="1"/>
  <c r="V11" i="182"/>
  <c r="AL10" i="182"/>
  <c r="AM10" i="182" s="1"/>
  <c r="V10" i="182"/>
  <c r="AL9" i="182"/>
  <c r="AM9" i="182" s="1"/>
  <c r="AG9" i="182"/>
  <c r="W9" i="182" a="1"/>
  <c r="W9" i="182" s="1"/>
  <c r="AA9" i="182" a="1"/>
  <c r="AA9" i="182" s="1"/>
  <c r="V9" i="182"/>
  <c r="AL8" i="182"/>
  <c r="AM8" i="182" s="1"/>
  <c r="V8" i="182"/>
  <c r="AL7" i="182"/>
  <c r="AM7" i="182" s="1"/>
  <c r="V7" i="182"/>
  <c r="AL6" i="182"/>
  <c r="AM6" i="182" s="1"/>
  <c r="V6" i="182"/>
  <c r="AL5" i="182"/>
  <c r="AM5" i="182" s="1"/>
  <c r="Y5" i="182"/>
  <c r="V5" i="182"/>
  <c r="AB34" i="181"/>
  <c r="AA34" i="181"/>
  <c r="V34" i="181"/>
  <c r="AB33" i="181"/>
  <c r="AA33" i="181"/>
  <c r="V33" i="181"/>
  <c r="AI5" i="181"/>
  <c r="AH5" i="181" s="1"/>
  <c r="AA32" i="181" s="1"/>
  <c r="V32" i="181"/>
  <c r="AF5" i="181"/>
  <c r="AG5" i="181"/>
  <c r="V31" i="181"/>
  <c r="X5" i="181"/>
  <c r="Z5" i="181" s="1"/>
  <c r="V30" i="181"/>
  <c r="AA29" i="181"/>
  <c r="V29" i="181"/>
  <c r="W5" i="181"/>
  <c r="W13" i="181"/>
  <c r="V28" i="181"/>
  <c r="V27" i="181"/>
  <c r="V26" i="181"/>
  <c r="Z25" i="181"/>
  <c r="V25" i="181"/>
  <c r="Z24" i="181"/>
  <c r="V24" i="181"/>
  <c r="Z23" i="181"/>
  <c r="V23" i="181"/>
  <c r="Z22" i="181"/>
  <c r="V22" i="181"/>
  <c r="Z21" i="181"/>
  <c r="V21" i="181"/>
  <c r="Z20" i="181"/>
  <c r="V20" i="181"/>
  <c r="Z19" i="181"/>
  <c r="V19" i="181"/>
  <c r="Z18" i="181"/>
  <c r="V18" i="181"/>
  <c r="Z17" i="181"/>
  <c r="V17" i="181"/>
  <c r="Z16" i="181"/>
  <c r="V16" i="181"/>
  <c r="V15" i="181"/>
  <c r="AL14" i="181"/>
  <c r="AM14" i="181" s="1"/>
  <c r="V14" i="181"/>
  <c r="AL13" i="181"/>
  <c r="AM13" i="181" s="1"/>
  <c r="Y13" i="181"/>
  <c r="X13" i="181"/>
  <c r="V13" i="181"/>
  <c r="AL12" i="181"/>
  <c r="AM12" i="181" s="1"/>
  <c r="V12" i="181"/>
  <c r="AL11" i="181"/>
  <c r="AM11" i="181" s="1"/>
  <c r="V11" i="181"/>
  <c r="AL10" i="181"/>
  <c r="AM10" i="181" s="1"/>
  <c r="V10" i="181"/>
  <c r="AL9" i="181"/>
  <c r="AM9" i="181" s="1"/>
  <c r="AG9" i="181"/>
  <c r="W9" i="181" a="1"/>
  <c r="W9" i="181" s="1"/>
  <c r="AA9" i="181" a="1"/>
  <c r="AA9" i="181" s="1"/>
  <c r="V9" i="181"/>
  <c r="AL8" i="181"/>
  <c r="AM8" i="181" s="1"/>
  <c r="V8" i="181"/>
  <c r="AL7" i="181"/>
  <c r="AM7" i="181" s="1"/>
  <c r="V7" i="181"/>
  <c r="AL6" i="181"/>
  <c r="AM6" i="181" s="1"/>
  <c r="V6" i="181"/>
  <c r="AL5" i="181"/>
  <c r="AM5" i="181" s="1"/>
  <c r="AE5" i="181"/>
  <c r="Y5" i="181"/>
  <c r="V5" i="181"/>
  <c r="AB34" i="180"/>
  <c r="AA34" i="180"/>
  <c r="V34" i="180"/>
  <c r="AB33" i="180"/>
  <c r="AA33" i="180"/>
  <c r="V33" i="180"/>
  <c r="AI5" i="180"/>
  <c r="AH5" i="180" s="1"/>
  <c r="AA32" i="180" s="1"/>
  <c r="V32" i="180"/>
  <c r="AF5" i="180"/>
  <c r="AG5" i="180"/>
  <c r="V31" i="180"/>
  <c r="X5" i="180"/>
  <c r="Z5" i="180" s="1"/>
  <c r="AA30" i="180" s="1"/>
  <c r="V30" i="180"/>
  <c r="AA29" i="180"/>
  <c r="V29" i="180"/>
  <c r="W5" i="180"/>
  <c r="AA28" i="180" s="1"/>
  <c r="W13" i="180"/>
  <c r="V28" i="180"/>
  <c r="V27" i="180"/>
  <c r="V26" i="180"/>
  <c r="Z25" i="180"/>
  <c r="V25" i="180"/>
  <c r="Z24" i="180"/>
  <c r="V24" i="180"/>
  <c r="Z23" i="180"/>
  <c r="V23" i="180"/>
  <c r="Z22" i="180"/>
  <c r="V22" i="180"/>
  <c r="Z21" i="180"/>
  <c r="V21" i="180"/>
  <c r="Z20" i="180"/>
  <c r="V20" i="180"/>
  <c r="Z19" i="180"/>
  <c r="V19" i="180"/>
  <c r="Z18" i="180"/>
  <c r="V18" i="180"/>
  <c r="Z17" i="180"/>
  <c r="V17" i="180"/>
  <c r="Z16" i="180"/>
  <c r="V16" i="180"/>
  <c r="V15" i="180"/>
  <c r="AL14" i="180"/>
  <c r="AM14" i="180" s="1"/>
  <c r="V14" i="180"/>
  <c r="AL13" i="180"/>
  <c r="AM13" i="180" s="1"/>
  <c r="Y13" i="180"/>
  <c r="X13" i="180"/>
  <c r="V13" i="180"/>
  <c r="AL12" i="180"/>
  <c r="AM12" i="180" s="1"/>
  <c r="V12" i="180"/>
  <c r="AL11" i="180"/>
  <c r="AM11" i="180" s="1"/>
  <c r="V11" i="180"/>
  <c r="AL10" i="180"/>
  <c r="AM10" i="180" s="1"/>
  <c r="V10" i="180"/>
  <c r="AL9" i="180"/>
  <c r="AM9" i="180" s="1"/>
  <c r="AG9" i="180"/>
  <c r="W9" i="180" a="1"/>
  <c r="W9" i="180" s="1"/>
  <c r="Z9" i="180" s="1"/>
  <c r="AC9" i="180" s="1"/>
  <c r="AA9" i="180" a="1"/>
  <c r="AA9" i="180" s="1"/>
  <c r="V9" i="180"/>
  <c r="AL8" i="180"/>
  <c r="AM8" i="180" s="1"/>
  <c r="V8" i="180"/>
  <c r="AL7" i="180"/>
  <c r="AM7" i="180" s="1"/>
  <c r="V7" i="180"/>
  <c r="AL6" i="180"/>
  <c r="AM6" i="180" s="1"/>
  <c r="V6" i="180"/>
  <c r="AL5" i="180"/>
  <c r="AM5" i="180" s="1"/>
  <c r="AE5" i="180"/>
  <c r="Y5" i="180"/>
  <c r="V5" i="180"/>
  <c r="AB34" i="173"/>
  <c r="AA34" i="173"/>
  <c r="V34" i="173"/>
  <c r="AB33" i="173"/>
  <c r="AA33" i="173"/>
  <c r="V33" i="173"/>
  <c r="AI5" i="173"/>
  <c r="AH5" i="173" s="1"/>
  <c r="AA32" i="173" s="1"/>
  <c r="V32" i="173"/>
  <c r="AF5" i="173"/>
  <c r="AG5" i="173"/>
  <c r="V31" i="173"/>
  <c r="X5" i="173"/>
  <c r="V30" i="173"/>
  <c r="AA29" i="173"/>
  <c r="V29" i="173"/>
  <c r="W5" i="173"/>
  <c r="W13" i="173"/>
  <c r="V28" i="173"/>
  <c r="V27" i="173"/>
  <c r="V26" i="173"/>
  <c r="Z25" i="173"/>
  <c r="V25" i="173"/>
  <c r="Z24" i="173"/>
  <c r="V24" i="173"/>
  <c r="Z23" i="173"/>
  <c r="V23" i="173"/>
  <c r="Z22" i="173"/>
  <c r="V22" i="173"/>
  <c r="Z21" i="173"/>
  <c r="V21" i="173"/>
  <c r="Z20" i="173"/>
  <c r="V20" i="173"/>
  <c r="Z19" i="173"/>
  <c r="V19" i="173"/>
  <c r="Z18" i="173"/>
  <c r="V18" i="173"/>
  <c r="Z17" i="173"/>
  <c r="V17" i="173"/>
  <c r="Z16" i="173"/>
  <c r="V16" i="173"/>
  <c r="V15" i="173"/>
  <c r="AL14" i="173"/>
  <c r="AM14" i="173" s="1"/>
  <c r="V14" i="173"/>
  <c r="AL13" i="173"/>
  <c r="AM13" i="173" s="1"/>
  <c r="Y13" i="173"/>
  <c r="X13" i="173"/>
  <c r="V13" i="173"/>
  <c r="AL12" i="173"/>
  <c r="AM12" i="173" s="1"/>
  <c r="V12" i="173"/>
  <c r="AL11" i="173"/>
  <c r="AM11" i="173" s="1"/>
  <c r="V11" i="173"/>
  <c r="AL10" i="173"/>
  <c r="AM10" i="173" s="1"/>
  <c r="V10" i="173"/>
  <c r="AL9" i="173"/>
  <c r="AM9" i="173" s="1"/>
  <c r="AG9" i="173"/>
  <c r="W9" i="173" a="1"/>
  <c r="W9" i="173" s="1"/>
  <c r="Z9" i="173" s="1"/>
  <c r="AA9" i="173" a="1"/>
  <c r="AA9" i="173" s="1"/>
  <c r="V9" i="173"/>
  <c r="AL8" i="173"/>
  <c r="AM8" i="173" s="1"/>
  <c r="V8" i="173"/>
  <c r="AL7" i="173"/>
  <c r="AM7" i="173" s="1"/>
  <c r="V7" i="173"/>
  <c r="AL6" i="173"/>
  <c r="AM6" i="173" s="1"/>
  <c r="V6" i="173"/>
  <c r="AL5" i="173"/>
  <c r="AM5" i="173" s="1"/>
  <c r="Y5" i="173"/>
  <c r="V5" i="173"/>
  <c r="AB34" i="171"/>
  <c r="AA34" i="171"/>
  <c r="V34" i="171"/>
  <c r="AB33" i="171"/>
  <c r="AA33" i="171"/>
  <c r="V33" i="171"/>
  <c r="AI5" i="171"/>
  <c r="AH5" i="171" s="1"/>
  <c r="AA32" i="171" s="1"/>
  <c r="V32" i="171"/>
  <c r="AF5" i="171"/>
  <c r="AG5" i="171"/>
  <c r="V31" i="171"/>
  <c r="X5" i="171"/>
  <c r="V30" i="171"/>
  <c r="AA29" i="171"/>
  <c r="V29" i="171"/>
  <c r="W5" i="171"/>
  <c r="W13" i="171"/>
  <c r="V28" i="171"/>
  <c r="V27" i="171"/>
  <c r="V26" i="171"/>
  <c r="Z25" i="171"/>
  <c r="V25" i="171"/>
  <c r="Z24" i="171"/>
  <c r="V24" i="171"/>
  <c r="Z23" i="171"/>
  <c r="V23" i="171"/>
  <c r="Z22" i="171"/>
  <c r="V22" i="171"/>
  <c r="Z21" i="171"/>
  <c r="V21" i="171"/>
  <c r="Z20" i="171"/>
  <c r="V20" i="171"/>
  <c r="Z19" i="171"/>
  <c r="V19" i="171"/>
  <c r="Z18" i="171"/>
  <c r="V18" i="171"/>
  <c r="Z17" i="171"/>
  <c r="V17" i="171"/>
  <c r="Z16" i="171"/>
  <c r="V16" i="171"/>
  <c r="V15" i="171"/>
  <c r="AL14" i="171"/>
  <c r="AM14" i="171" s="1"/>
  <c r="V14" i="171"/>
  <c r="AL13" i="171"/>
  <c r="AM13" i="171" s="1"/>
  <c r="Y13" i="171"/>
  <c r="X13" i="171"/>
  <c r="V13" i="171"/>
  <c r="AL12" i="171"/>
  <c r="AM12" i="171" s="1"/>
  <c r="V12" i="171"/>
  <c r="AL11" i="171"/>
  <c r="AM11" i="171" s="1"/>
  <c r="V11" i="171"/>
  <c r="AL10" i="171"/>
  <c r="AM10" i="171" s="1"/>
  <c r="V10" i="171"/>
  <c r="AL9" i="171"/>
  <c r="AM9" i="171" s="1"/>
  <c r="AG9" i="171"/>
  <c r="W9" i="171" a="1"/>
  <c r="W9" i="171" s="1"/>
  <c r="Z9" i="171" s="1"/>
  <c r="AE9" i="171" s="1"/>
  <c r="AA9" i="171" a="1"/>
  <c r="AA9" i="171" s="1"/>
  <c r="V9" i="171"/>
  <c r="AL8" i="171"/>
  <c r="AM8" i="171" s="1"/>
  <c r="V8" i="171"/>
  <c r="AL7" i="171"/>
  <c r="AM7" i="171" s="1"/>
  <c r="V7" i="171"/>
  <c r="AL6" i="171"/>
  <c r="AM6" i="171" s="1"/>
  <c r="V6" i="171"/>
  <c r="AL5" i="171"/>
  <c r="AM5" i="171" s="1"/>
  <c r="Y5" i="171"/>
  <c r="V5" i="171"/>
  <c r="AB34" i="169"/>
  <c r="AA34" i="169"/>
  <c r="V34" i="169"/>
  <c r="AB33" i="169"/>
  <c r="AA33" i="169"/>
  <c r="V33" i="169"/>
  <c r="AI5" i="169"/>
  <c r="AH5" i="169" s="1"/>
  <c r="AA32" i="169" s="1"/>
  <c r="V32" i="169"/>
  <c r="AF5" i="169"/>
  <c r="AG5" i="169"/>
  <c r="V31" i="169"/>
  <c r="X5" i="169"/>
  <c r="V30" i="169"/>
  <c r="AA29" i="169"/>
  <c r="V29" i="169"/>
  <c r="W5" i="169"/>
  <c r="W13" i="169"/>
  <c r="V28" i="169"/>
  <c r="V27" i="169"/>
  <c r="V26" i="169"/>
  <c r="Z25" i="169"/>
  <c r="V25" i="169"/>
  <c r="Z24" i="169"/>
  <c r="V24" i="169"/>
  <c r="Z23" i="169"/>
  <c r="V23" i="169"/>
  <c r="Z22" i="169"/>
  <c r="V22" i="169"/>
  <c r="Z21" i="169"/>
  <c r="V21" i="169"/>
  <c r="Z20" i="169"/>
  <c r="V20" i="169"/>
  <c r="Z19" i="169"/>
  <c r="V19" i="169"/>
  <c r="Z18" i="169"/>
  <c r="V18" i="169"/>
  <c r="Z17" i="169"/>
  <c r="V17" i="169"/>
  <c r="Z16" i="169"/>
  <c r="V16" i="169"/>
  <c r="V15" i="169"/>
  <c r="AL14" i="169"/>
  <c r="AM14" i="169" s="1"/>
  <c r="V14" i="169"/>
  <c r="AL13" i="169"/>
  <c r="AM13" i="169" s="1"/>
  <c r="Y13" i="169"/>
  <c r="X13" i="169"/>
  <c r="V13" i="169"/>
  <c r="AL12" i="169"/>
  <c r="AM12" i="169" s="1"/>
  <c r="V12" i="169"/>
  <c r="AL11" i="169"/>
  <c r="AM11" i="169" s="1"/>
  <c r="V11" i="169"/>
  <c r="AL10" i="169"/>
  <c r="AM10" i="169" s="1"/>
  <c r="V10" i="169"/>
  <c r="AL9" i="169"/>
  <c r="AM9" i="169" s="1"/>
  <c r="AG9" i="169"/>
  <c r="W9" i="169" a="1"/>
  <c r="W9" i="169" s="1"/>
  <c r="AA9" i="169" a="1"/>
  <c r="AA9" i="169" s="1"/>
  <c r="V9" i="169"/>
  <c r="AL8" i="169"/>
  <c r="AM8" i="169" s="1"/>
  <c r="V8" i="169"/>
  <c r="AL7" i="169"/>
  <c r="AM7" i="169" s="1"/>
  <c r="V7" i="169"/>
  <c r="AL6" i="169"/>
  <c r="AM6" i="169" s="1"/>
  <c r="V6" i="169"/>
  <c r="AL5" i="169"/>
  <c r="AM5" i="169" s="1"/>
  <c r="AE5" i="169"/>
  <c r="Y5" i="169"/>
  <c r="V5" i="169"/>
  <c r="AB34" i="162"/>
  <c r="AA34" i="162"/>
  <c r="V34" i="162"/>
  <c r="AB33" i="162"/>
  <c r="AA33" i="162"/>
  <c r="V33" i="162"/>
  <c r="AI5" i="162"/>
  <c r="AH5" i="162" s="1"/>
  <c r="AA32" i="162" s="1"/>
  <c r="V32" i="162"/>
  <c r="AF5" i="162"/>
  <c r="AG5" i="162"/>
  <c r="V31" i="162"/>
  <c r="X5" i="162"/>
  <c r="Z5" i="162" s="1"/>
  <c r="V30" i="162"/>
  <c r="AA29" i="162"/>
  <c r="V29" i="162"/>
  <c r="W5" i="162"/>
  <c r="W13" i="162"/>
  <c r="V28" i="162"/>
  <c r="V27" i="162"/>
  <c r="V26" i="162"/>
  <c r="Z25" i="162"/>
  <c r="V25" i="162"/>
  <c r="Z24" i="162"/>
  <c r="V24" i="162"/>
  <c r="Z23" i="162"/>
  <c r="V23" i="162"/>
  <c r="Z22" i="162"/>
  <c r="V22" i="162"/>
  <c r="Z21" i="162"/>
  <c r="V21" i="162"/>
  <c r="Z20" i="162"/>
  <c r="V20" i="162"/>
  <c r="Z19" i="162"/>
  <c r="V19" i="162"/>
  <c r="Z18" i="162"/>
  <c r="V18" i="162"/>
  <c r="Z17" i="162"/>
  <c r="V17" i="162"/>
  <c r="Z16" i="162"/>
  <c r="V16" i="162"/>
  <c r="V15" i="162"/>
  <c r="AL14" i="162"/>
  <c r="AM14" i="162" s="1"/>
  <c r="V14" i="162"/>
  <c r="AL13" i="162"/>
  <c r="AM13" i="162" s="1"/>
  <c r="Y13" i="162"/>
  <c r="X13" i="162"/>
  <c r="V13" i="162"/>
  <c r="AL12" i="162"/>
  <c r="AM12" i="162" s="1"/>
  <c r="V12" i="162"/>
  <c r="AL11" i="162"/>
  <c r="AM11" i="162" s="1"/>
  <c r="V11" i="162"/>
  <c r="AL10" i="162"/>
  <c r="AM10" i="162" s="1"/>
  <c r="V10" i="162"/>
  <c r="AL9" i="162"/>
  <c r="AM9" i="162" s="1"/>
  <c r="AG9" i="162"/>
  <c r="W9" i="162" a="1"/>
  <c r="W9" i="162" s="1"/>
  <c r="X9" i="162" s="1"/>
  <c r="AA9" i="162" a="1"/>
  <c r="AA9" i="162" s="1"/>
  <c r="V9" i="162"/>
  <c r="AL8" i="162"/>
  <c r="AM8" i="162" s="1"/>
  <c r="V8" i="162"/>
  <c r="AL7" i="162"/>
  <c r="AM7" i="162" s="1"/>
  <c r="V7" i="162"/>
  <c r="AL6" i="162"/>
  <c r="AM6" i="162" s="1"/>
  <c r="V6" i="162"/>
  <c r="AL5" i="162"/>
  <c r="AM5" i="162" s="1"/>
  <c r="AE5" i="162"/>
  <c r="Y5" i="162"/>
  <c r="V5" i="162"/>
  <c r="AB34" i="123"/>
  <c r="AA34" i="123"/>
  <c r="V34" i="123"/>
  <c r="AB33" i="123"/>
  <c r="AA33" i="123"/>
  <c r="V33" i="123"/>
  <c r="AI5" i="123"/>
  <c r="AH5" i="123" s="1"/>
  <c r="AA32" i="123" s="1"/>
  <c r="V32" i="123"/>
  <c r="AF5" i="123"/>
  <c r="AG5" i="123"/>
  <c r="V31" i="123"/>
  <c r="X5" i="123"/>
  <c r="AA5" i="123" s="1" a="1"/>
  <c r="AA5" i="123" s="1"/>
  <c r="Z5" i="123"/>
  <c r="AA30" i="123" s="1"/>
  <c r="V30" i="123"/>
  <c r="AA29" i="123"/>
  <c r="V29" i="123"/>
  <c r="W5" i="123"/>
  <c r="AA28" i="123" s="1"/>
  <c r="W13" i="123"/>
  <c r="V28" i="123"/>
  <c r="V27" i="123"/>
  <c r="V26" i="123"/>
  <c r="Z25" i="123"/>
  <c r="V25" i="123"/>
  <c r="Z24" i="123"/>
  <c r="V24" i="123"/>
  <c r="Z23" i="123"/>
  <c r="V23" i="123"/>
  <c r="Z22" i="123"/>
  <c r="AA22" i="123" s="1"/>
  <c r="V22" i="123"/>
  <c r="Z21" i="123"/>
  <c r="V21" i="123"/>
  <c r="Z20" i="123"/>
  <c r="AA20" i="123" s="1"/>
  <c r="V20" i="123"/>
  <c r="Z19" i="123"/>
  <c r="V19" i="123"/>
  <c r="Z18" i="123"/>
  <c r="AA18" i="123" s="1"/>
  <c r="V18" i="123"/>
  <c r="Z17" i="123"/>
  <c r="AA17" i="123" s="1"/>
  <c r="V17" i="123"/>
  <c r="Z16" i="123"/>
  <c r="V16" i="123"/>
  <c r="V15" i="123"/>
  <c r="AL14" i="123"/>
  <c r="AM14" i="123" s="1"/>
  <c r="V14" i="123"/>
  <c r="AL13" i="123"/>
  <c r="AM13" i="123" s="1"/>
  <c r="Y13" i="123"/>
  <c r="X13" i="123"/>
  <c r="V13" i="123"/>
  <c r="AL12" i="123"/>
  <c r="AM12" i="123" s="1"/>
  <c r="V12" i="123"/>
  <c r="AL11" i="123"/>
  <c r="AM11" i="123" s="1"/>
  <c r="V11" i="123"/>
  <c r="AL10" i="123"/>
  <c r="AM10" i="123" s="1"/>
  <c r="V10" i="123"/>
  <c r="AL9" i="123"/>
  <c r="AM9" i="123" s="1"/>
  <c r="AG9" i="123"/>
  <c r="W9" i="123" a="1"/>
  <c r="W9" i="123" s="1"/>
  <c r="Y9" i="123" s="1"/>
  <c r="AF9" i="123" s="1"/>
  <c r="AA9" i="123" a="1"/>
  <c r="AA9" i="123" s="1"/>
  <c r="V9" i="123"/>
  <c r="AL8" i="123"/>
  <c r="AM8" i="123" s="1"/>
  <c r="V8" i="123"/>
  <c r="AL7" i="123"/>
  <c r="AM7" i="123" s="1"/>
  <c r="V7" i="123"/>
  <c r="AL6" i="123"/>
  <c r="AM6" i="123"/>
  <c r="V6" i="123"/>
  <c r="AL5" i="123"/>
  <c r="AM5" i="123" s="1"/>
  <c r="AE5" i="123"/>
  <c r="Y5" i="123"/>
  <c r="AC5" i="123" s="1"/>
  <c r="V5" i="123"/>
  <c r="AB34" i="122"/>
  <c r="AA34" i="122"/>
  <c r="V34" i="122"/>
  <c r="AB33" i="122"/>
  <c r="AA33" i="122"/>
  <c r="V33" i="122"/>
  <c r="AI5" i="122"/>
  <c r="AH5" i="122" s="1"/>
  <c r="AA32" i="122" s="1"/>
  <c r="V32" i="122"/>
  <c r="AF5" i="122"/>
  <c r="AG5" i="122"/>
  <c r="V31" i="122"/>
  <c r="X5" i="122"/>
  <c r="AA5" i="122" s="1" a="1"/>
  <c r="AA5" i="122" s="1"/>
  <c r="V30" i="122"/>
  <c r="AA29" i="122"/>
  <c r="V29" i="122"/>
  <c r="W5" i="122"/>
  <c r="AA28" i="122" s="1"/>
  <c r="W13" i="122"/>
  <c r="V28" i="122"/>
  <c r="V27" i="122"/>
  <c r="V26" i="122"/>
  <c r="Z25" i="122"/>
  <c r="V25" i="122"/>
  <c r="Z24" i="122"/>
  <c r="V24" i="122"/>
  <c r="Z23" i="122"/>
  <c r="V23" i="122"/>
  <c r="Z22" i="122"/>
  <c r="V22" i="122"/>
  <c r="Z21" i="122"/>
  <c r="V21" i="122"/>
  <c r="Z20" i="122"/>
  <c r="V20" i="122"/>
  <c r="Z19" i="122"/>
  <c r="V19" i="122"/>
  <c r="Z18" i="122"/>
  <c r="V18" i="122"/>
  <c r="Z17" i="122"/>
  <c r="V17" i="122"/>
  <c r="Z16" i="122"/>
  <c r="V16" i="122"/>
  <c r="V15" i="122"/>
  <c r="AL14" i="122"/>
  <c r="AM14" i="122" s="1"/>
  <c r="V14" i="122"/>
  <c r="AL13" i="122"/>
  <c r="AM13" i="122" s="1"/>
  <c r="Y13" i="122"/>
  <c r="X13" i="122"/>
  <c r="V13" i="122"/>
  <c r="AL12" i="122"/>
  <c r="AM12" i="122" s="1"/>
  <c r="V12" i="122"/>
  <c r="AL11" i="122"/>
  <c r="AM11" i="122" s="1"/>
  <c r="V11" i="122"/>
  <c r="AL10" i="122"/>
  <c r="AM10" i="122" s="1"/>
  <c r="V10" i="122"/>
  <c r="AL9" i="122"/>
  <c r="AM9" i="122" s="1"/>
  <c r="AG9" i="122"/>
  <c r="W9" i="122" a="1"/>
  <c r="W9" i="122" s="1"/>
  <c r="AA9" i="122" a="1"/>
  <c r="AA9" i="122" s="1"/>
  <c r="V9" i="122"/>
  <c r="AL8" i="122"/>
  <c r="AM8" i="122" s="1"/>
  <c r="V8" i="122"/>
  <c r="AL7" i="122"/>
  <c r="AM7" i="122" s="1"/>
  <c r="V7" i="122"/>
  <c r="AL6" i="122"/>
  <c r="AM6" i="122" s="1"/>
  <c r="V6" i="122"/>
  <c r="AL5" i="122"/>
  <c r="AM5" i="122" s="1"/>
  <c r="AE5" i="122"/>
  <c r="Y5" i="122"/>
  <c r="V5" i="122"/>
  <c r="AB34" i="121"/>
  <c r="AA34" i="121"/>
  <c r="V34" i="121"/>
  <c r="AB33" i="121"/>
  <c r="AA33" i="121"/>
  <c r="V33" i="121"/>
  <c r="AI5" i="121"/>
  <c r="AH5" i="121"/>
  <c r="AA32" i="121" s="1"/>
  <c r="V32" i="121"/>
  <c r="AF5" i="121"/>
  <c r="AG5" i="121"/>
  <c r="V31" i="121"/>
  <c r="X5" i="121"/>
  <c r="V30" i="121"/>
  <c r="AA29" i="121"/>
  <c r="V29" i="121"/>
  <c r="W5" i="121"/>
  <c r="AA28" i="121" s="1"/>
  <c r="W13" i="121"/>
  <c r="V28" i="121"/>
  <c r="V27" i="121"/>
  <c r="V26" i="121"/>
  <c r="Z25" i="121"/>
  <c r="V25" i="121"/>
  <c r="Z24" i="121"/>
  <c r="V24" i="121"/>
  <c r="Z23" i="121"/>
  <c r="V23" i="121"/>
  <c r="Z22" i="121"/>
  <c r="V22" i="121"/>
  <c r="Z21" i="121"/>
  <c r="V21" i="121"/>
  <c r="Z20" i="121"/>
  <c r="V20" i="121"/>
  <c r="Z19" i="121"/>
  <c r="V19" i="121"/>
  <c r="Z18" i="121"/>
  <c r="V18" i="121"/>
  <c r="Z17" i="121"/>
  <c r="V17" i="121"/>
  <c r="Z16" i="121"/>
  <c r="V16" i="121"/>
  <c r="V15" i="121"/>
  <c r="AL14" i="121"/>
  <c r="AM14" i="121" s="1"/>
  <c r="V14" i="121"/>
  <c r="AL13" i="121"/>
  <c r="AM13" i="121" s="1"/>
  <c r="Y13" i="121"/>
  <c r="X13" i="121"/>
  <c r="V13" i="121"/>
  <c r="AL12" i="121"/>
  <c r="AM12" i="121" s="1"/>
  <c r="V12" i="121"/>
  <c r="AL11" i="121"/>
  <c r="AM11" i="121" s="1"/>
  <c r="V11" i="121"/>
  <c r="AL10" i="121"/>
  <c r="AM10" i="121" s="1"/>
  <c r="V10" i="121"/>
  <c r="AL9" i="121"/>
  <c r="AM9" i="121" s="1"/>
  <c r="AG9" i="121"/>
  <c r="W9" i="121" a="1"/>
  <c r="W9" i="121" s="1"/>
  <c r="AA9" i="121" a="1"/>
  <c r="AA9" i="121" s="1"/>
  <c r="V9" i="121"/>
  <c r="AL8" i="121"/>
  <c r="AM8" i="121" s="1"/>
  <c r="V8" i="121"/>
  <c r="AL7" i="121"/>
  <c r="AM7" i="121" s="1"/>
  <c r="V7" i="121"/>
  <c r="AL6" i="121"/>
  <c r="AM6" i="121" s="1"/>
  <c r="V6" i="121"/>
  <c r="AL5" i="121"/>
  <c r="AM5" i="121" s="1"/>
  <c r="AE5" i="121"/>
  <c r="Y5" i="121"/>
  <c r="V5" i="121"/>
  <c r="AB34" i="119"/>
  <c r="AA34" i="119"/>
  <c r="V34" i="119"/>
  <c r="AB33" i="119"/>
  <c r="AA33" i="119"/>
  <c r="V33" i="119"/>
  <c r="AI5" i="119"/>
  <c r="AH5" i="119" s="1"/>
  <c r="AA32" i="119" s="1"/>
  <c r="V32" i="119"/>
  <c r="AF5" i="119"/>
  <c r="AG5" i="119"/>
  <c r="V31" i="119"/>
  <c r="X5" i="119"/>
  <c r="Z5" i="119" s="1"/>
  <c r="AA30" i="119" s="1"/>
  <c r="V30" i="119"/>
  <c r="AA29" i="119"/>
  <c r="V29" i="119"/>
  <c r="W5" i="119"/>
  <c r="AA28" i="119" s="1"/>
  <c r="W13" i="119"/>
  <c r="V28" i="119"/>
  <c r="V27" i="119"/>
  <c r="V26" i="119"/>
  <c r="Z25" i="119"/>
  <c r="V25" i="119"/>
  <c r="Z24" i="119"/>
  <c r="V24" i="119"/>
  <c r="Z23" i="119"/>
  <c r="V23" i="119"/>
  <c r="Z22" i="119"/>
  <c r="V22" i="119"/>
  <c r="Z21" i="119"/>
  <c r="V21" i="119"/>
  <c r="Z20" i="119"/>
  <c r="V20" i="119"/>
  <c r="Z19" i="119"/>
  <c r="V19" i="119"/>
  <c r="Z18" i="119"/>
  <c r="V18" i="119"/>
  <c r="Z17" i="119"/>
  <c r="V17" i="119"/>
  <c r="Z16" i="119"/>
  <c r="V16" i="119"/>
  <c r="V15" i="119"/>
  <c r="AL14" i="119"/>
  <c r="AM14" i="119" s="1"/>
  <c r="V14" i="119"/>
  <c r="AL13" i="119"/>
  <c r="AM13" i="119" s="1"/>
  <c r="Y13" i="119"/>
  <c r="X13" i="119"/>
  <c r="V13" i="119"/>
  <c r="AL12" i="119"/>
  <c r="AM12" i="119" s="1"/>
  <c r="V12" i="119"/>
  <c r="AL11" i="119"/>
  <c r="AM11" i="119" s="1"/>
  <c r="V11" i="119"/>
  <c r="AL10" i="119"/>
  <c r="AM10" i="119" s="1"/>
  <c r="V10" i="119"/>
  <c r="AL9" i="119"/>
  <c r="AM9" i="119" s="1"/>
  <c r="AG9" i="119"/>
  <c r="W9" i="119" a="1"/>
  <c r="W9" i="119" s="1"/>
  <c r="X9" i="119" s="1"/>
  <c r="AA9" i="119" a="1"/>
  <c r="AA9" i="119" s="1"/>
  <c r="V9" i="119"/>
  <c r="AL8" i="119"/>
  <c r="AM8" i="119" s="1"/>
  <c r="V8" i="119"/>
  <c r="AL7" i="119"/>
  <c r="AM7" i="119" s="1"/>
  <c r="V7" i="119"/>
  <c r="AL6" i="119"/>
  <c r="AM6" i="119" s="1"/>
  <c r="V6" i="119"/>
  <c r="AL5" i="119"/>
  <c r="AM5" i="119" s="1"/>
  <c r="AE5" i="119"/>
  <c r="Y5" i="119"/>
  <c r="V5" i="119"/>
  <c r="AB34" i="117"/>
  <c r="AA34" i="117"/>
  <c r="V34" i="117"/>
  <c r="AB33" i="117"/>
  <c r="AA33" i="117"/>
  <c r="V33" i="117"/>
  <c r="AI5" i="117"/>
  <c r="AH5" i="117" s="1"/>
  <c r="AA32" i="117" s="1"/>
  <c r="V32" i="117"/>
  <c r="AF5" i="117"/>
  <c r="AG5" i="117"/>
  <c r="V31" i="117"/>
  <c r="X5" i="117"/>
  <c r="V30" i="117"/>
  <c r="AA29" i="117"/>
  <c r="V29" i="117"/>
  <c r="W5" i="117"/>
  <c r="AA28" i="117" s="1"/>
  <c r="W13" i="117"/>
  <c r="V28" i="117"/>
  <c r="V27" i="117"/>
  <c r="V26" i="117"/>
  <c r="Z25" i="117"/>
  <c r="V25" i="117"/>
  <c r="Z24" i="117"/>
  <c r="V24" i="117"/>
  <c r="Z23" i="117"/>
  <c r="V23" i="117"/>
  <c r="Z22" i="117"/>
  <c r="V22" i="117"/>
  <c r="Z21" i="117"/>
  <c r="V21" i="117"/>
  <c r="Z20" i="117"/>
  <c r="V20" i="117"/>
  <c r="Z19" i="117"/>
  <c r="V19" i="117"/>
  <c r="Z18" i="117"/>
  <c r="V18" i="117"/>
  <c r="Z17" i="117"/>
  <c r="V17" i="117"/>
  <c r="Z16" i="117"/>
  <c r="V16" i="117"/>
  <c r="V15" i="117"/>
  <c r="AL14" i="117"/>
  <c r="AM14" i="117" s="1"/>
  <c r="V14" i="117"/>
  <c r="AL13" i="117"/>
  <c r="AM13" i="117" s="1"/>
  <c r="Y13" i="117"/>
  <c r="X13" i="117"/>
  <c r="V13" i="117"/>
  <c r="AL12" i="117"/>
  <c r="AM12" i="117" s="1"/>
  <c r="V12" i="117"/>
  <c r="AL11" i="117"/>
  <c r="AM11" i="117" s="1"/>
  <c r="V11" i="117"/>
  <c r="AL10" i="117"/>
  <c r="AM10" i="117" s="1"/>
  <c r="V10" i="117"/>
  <c r="AL9" i="117"/>
  <c r="AM9" i="117" s="1"/>
  <c r="AG9" i="117"/>
  <c r="W9" i="117" a="1"/>
  <c r="W9" i="117" s="1"/>
  <c r="Y9" i="117" s="1"/>
  <c r="AF9" i="117" s="1"/>
  <c r="AA9" i="117" a="1"/>
  <c r="AA9" i="117" s="1"/>
  <c r="V9" i="117"/>
  <c r="AL8" i="117"/>
  <c r="AM8" i="117" s="1"/>
  <c r="V8" i="117"/>
  <c r="AL7" i="117"/>
  <c r="AM7" i="117" s="1"/>
  <c r="V7" i="117"/>
  <c r="AL6" i="117"/>
  <c r="AM6" i="117" s="1"/>
  <c r="V6" i="117"/>
  <c r="AL5" i="117"/>
  <c r="AM5" i="117" s="1"/>
  <c r="AE5" i="117"/>
  <c r="Y5" i="117"/>
  <c r="V5" i="117"/>
  <c r="AB34" i="115"/>
  <c r="AA34" i="115"/>
  <c r="V34" i="115"/>
  <c r="AB33" i="115"/>
  <c r="AA33" i="115"/>
  <c r="V33" i="115"/>
  <c r="AI5" i="115"/>
  <c r="AH5" i="115" s="1"/>
  <c r="AA32" i="115" s="1"/>
  <c r="V32" i="115"/>
  <c r="AF5" i="115"/>
  <c r="AG5" i="115"/>
  <c r="V31" i="115"/>
  <c r="X5" i="115"/>
  <c r="AA5" i="115" s="1" a="1"/>
  <c r="AA5" i="115" s="1"/>
  <c r="V30" i="115"/>
  <c r="AA29" i="115"/>
  <c r="V29" i="115"/>
  <c r="W5" i="115"/>
  <c r="AA28" i="115" s="1"/>
  <c r="W13" i="115"/>
  <c r="V28" i="115"/>
  <c r="V27" i="115"/>
  <c r="V26" i="115"/>
  <c r="Z25" i="115"/>
  <c r="V25" i="115"/>
  <c r="Z24" i="115"/>
  <c r="V24" i="115"/>
  <c r="Z23" i="115"/>
  <c r="V23" i="115"/>
  <c r="Z22" i="115"/>
  <c r="V22" i="115"/>
  <c r="Z21" i="115"/>
  <c r="V21" i="115"/>
  <c r="Z20" i="115"/>
  <c r="V20" i="115"/>
  <c r="Z19" i="115"/>
  <c r="V19" i="115"/>
  <c r="Z18" i="115"/>
  <c r="V18" i="115"/>
  <c r="Z17" i="115"/>
  <c r="V17" i="115"/>
  <c r="Z16" i="115"/>
  <c r="V16" i="115"/>
  <c r="V15" i="115"/>
  <c r="AL14" i="115"/>
  <c r="AM14" i="115" s="1"/>
  <c r="V14" i="115"/>
  <c r="AL13" i="115"/>
  <c r="AM13" i="115" s="1"/>
  <c r="Y13" i="115"/>
  <c r="X13" i="115"/>
  <c r="V13" i="115"/>
  <c r="AL12" i="115"/>
  <c r="AM12" i="115" s="1"/>
  <c r="V12" i="115"/>
  <c r="AL11" i="115"/>
  <c r="AM11" i="115" s="1"/>
  <c r="V11" i="115"/>
  <c r="AL10" i="115"/>
  <c r="AM10" i="115" s="1"/>
  <c r="V10" i="115"/>
  <c r="AL9" i="115"/>
  <c r="AM9" i="115" s="1"/>
  <c r="AG9" i="115"/>
  <c r="W9" i="115" a="1"/>
  <c r="W9" i="115" s="1"/>
  <c r="Z9" i="115" s="1"/>
  <c r="AC9" i="115" s="1"/>
  <c r="AA9" i="115" a="1"/>
  <c r="AA9" i="115" s="1"/>
  <c r="V9" i="115"/>
  <c r="AL8" i="115"/>
  <c r="AM8" i="115" s="1"/>
  <c r="V8" i="115"/>
  <c r="AL7" i="115"/>
  <c r="AM7" i="115" s="1"/>
  <c r="V7" i="115"/>
  <c r="AL6" i="115"/>
  <c r="AM6" i="115" s="1"/>
  <c r="V6" i="115"/>
  <c r="AL5" i="115"/>
  <c r="AM5" i="115" s="1"/>
  <c r="AE5" i="115"/>
  <c r="Y5" i="115"/>
  <c r="V5" i="115"/>
  <c r="AB34" i="106"/>
  <c r="AA34" i="106"/>
  <c r="V34" i="106"/>
  <c r="AB33" i="106"/>
  <c r="AA33" i="106"/>
  <c r="V33" i="106"/>
  <c r="AI5" i="106"/>
  <c r="AH5" i="106" s="1"/>
  <c r="AA32" i="106" s="1"/>
  <c r="V32" i="106"/>
  <c r="AF5" i="106"/>
  <c r="AG5" i="106"/>
  <c r="V31" i="106"/>
  <c r="X5" i="106"/>
  <c r="V30" i="106"/>
  <c r="AA29" i="106"/>
  <c r="V29" i="106"/>
  <c r="W5" i="106"/>
  <c r="AA28" i="106" s="1"/>
  <c r="W13" i="106"/>
  <c r="V28" i="106"/>
  <c r="V27" i="106"/>
  <c r="V26" i="106"/>
  <c r="Z25" i="106"/>
  <c r="V25" i="106"/>
  <c r="Z24" i="106"/>
  <c r="V24" i="106"/>
  <c r="Z23" i="106"/>
  <c r="V23" i="106"/>
  <c r="Z22" i="106"/>
  <c r="V22" i="106"/>
  <c r="Z21" i="106"/>
  <c r="V21" i="106"/>
  <c r="Z20" i="106"/>
  <c r="V20" i="106"/>
  <c r="Z19" i="106"/>
  <c r="V19" i="106"/>
  <c r="Z18" i="106"/>
  <c r="V18" i="106"/>
  <c r="Z17" i="106"/>
  <c r="V17" i="106"/>
  <c r="Z16" i="106"/>
  <c r="V16" i="106"/>
  <c r="V15" i="106"/>
  <c r="AL14" i="106"/>
  <c r="AM14" i="106" s="1"/>
  <c r="V14" i="106"/>
  <c r="AL13" i="106"/>
  <c r="AM13" i="106" s="1"/>
  <c r="Y13" i="106"/>
  <c r="X13" i="106"/>
  <c r="V13" i="106"/>
  <c r="AL12" i="106"/>
  <c r="AM12" i="106" s="1"/>
  <c r="V12" i="106"/>
  <c r="AL11" i="106"/>
  <c r="AM11" i="106" s="1"/>
  <c r="V11" i="106"/>
  <c r="AL10" i="106"/>
  <c r="AM10" i="106" s="1"/>
  <c r="V10" i="106"/>
  <c r="AL9" i="106"/>
  <c r="AM9" i="106" s="1"/>
  <c r="AG9" i="106"/>
  <c r="W9" i="106" a="1"/>
  <c r="W9" i="106" s="1"/>
  <c r="AA9" i="106" a="1"/>
  <c r="AA9" i="106" s="1"/>
  <c r="V9" i="106"/>
  <c r="AL8" i="106"/>
  <c r="AM8" i="106" s="1"/>
  <c r="V8" i="106"/>
  <c r="AL7" i="106"/>
  <c r="AM7" i="106" s="1"/>
  <c r="V7" i="106"/>
  <c r="AL6" i="106"/>
  <c r="AM6" i="106" s="1"/>
  <c r="V6" i="106"/>
  <c r="AL5" i="106"/>
  <c r="AM5" i="106" s="1"/>
  <c r="AE5" i="106"/>
  <c r="Y5" i="106"/>
  <c r="V5" i="106"/>
  <c r="AB34" i="105"/>
  <c r="AA34" i="105"/>
  <c r="V34" i="105"/>
  <c r="AB33" i="105"/>
  <c r="AA33" i="105"/>
  <c r="V33" i="105"/>
  <c r="AI5" i="105"/>
  <c r="AH5" i="105" s="1"/>
  <c r="AA32" i="105" s="1"/>
  <c r="V32" i="105"/>
  <c r="AF5" i="105"/>
  <c r="AG5" i="105"/>
  <c r="V31" i="105"/>
  <c r="X5" i="105"/>
  <c r="V30" i="105"/>
  <c r="AA29" i="105"/>
  <c r="V29" i="105"/>
  <c r="W5" i="105"/>
  <c r="W13" i="105"/>
  <c r="V28" i="105"/>
  <c r="V27" i="105"/>
  <c r="V26" i="105"/>
  <c r="Z25" i="105"/>
  <c r="V25" i="105"/>
  <c r="Z24" i="105"/>
  <c r="V24" i="105"/>
  <c r="Z23" i="105"/>
  <c r="V23" i="105"/>
  <c r="Z22" i="105"/>
  <c r="V22" i="105"/>
  <c r="Z21" i="105"/>
  <c r="V21" i="105"/>
  <c r="Z20" i="105"/>
  <c r="V20" i="105"/>
  <c r="Z19" i="105"/>
  <c r="V19" i="105"/>
  <c r="Z18" i="105"/>
  <c r="V18" i="105"/>
  <c r="Z17" i="105"/>
  <c r="V17" i="105"/>
  <c r="Z16" i="105"/>
  <c r="V16" i="105"/>
  <c r="V15" i="105"/>
  <c r="AL14" i="105"/>
  <c r="AM14" i="105" s="1"/>
  <c r="V14" i="105"/>
  <c r="AL13" i="105"/>
  <c r="AM13" i="105" s="1"/>
  <c r="Y13" i="105"/>
  <c r="X13" i="105"/>
  <c r="V13" i="105"/>
  <c r="AL12" i="105"/>
  <c r="AM12" i="105" s="1"/>
  <c r="V12" i="105"/>
  <c r="AL11" i="105"/>
  <c r="AM11" i="105" s="1"/>
  <c r="V11" i="105"/>
  <c r="AL10" i="105"/>
  <c r="AM10" i="105" s="1"/>
  <c r="V10" i="105"/>
  <c r="AL9" i="105"/>
  <c r="AM9" i="105" s="1"/>
  <c r="AG9" i="105"/>
  <c r="W9" i="105" a="1"/>
  <c r="W9" i="105" s="1"/>
  <c r="X9" i="105" s="1"/>
  <c r="AA9" i="105" a="1"/>
  <c r="AA9" i="105" s="1"/>
  <c r="V9" i="105"/>
  <c r="AL8" i="105"/>
  <c r="AM8" i="105" s="1"/>
  <c r="V8" i="105"/>
  <c r="AL7" i="105"/>
  <c r="AM7" i="105" s="1"/>
  <c r="V7" i="105"/>
  <c r="AL6" i="105"/>
  <c r="AM6" i="105" s="1"/>
  <c r="V6" i="105"/>
  <c r="AL5" i="105"/>
  <c r="AM5" i="105" s="1"/>
  <c r="AE5" i="105"/>
  <c r="Y5" i="105"/>
  <c r="V5" i="105"/>
  <c r="AB34" i="103"/>
  <c r="AA34" i="103"/>
  <c r="V34" i="103"/>
  <c r="AB33" i="103"/>
  <c r="AA33" i="103"/>
  <c r="V33" i="103"/>
  <c r="AI5" i="103"/>
  <c r="AH5" i="103" s="1"/>
  <c r="AA32" i="103" s="1"/>
  <c r="V32" i="103"/>
  <c r="AF5" i="103"/>
  <c r="AG5" i="103"/>
  <c r="V31" i="103"/>
  <c r="X5" i="103"/>
  <c r="Z5" i="103" s="1"/>
  <c r="V30" i="103"/>
  <c r="AA29" i="103"/>
  <c r="V29" i="103"/>
  <c r="W5" i="103"/>
  <c r="W13" i="103"/>
  <c r="V28" i="103"/>
  <c r="V27" i="103"/>
  <c r="V26" i="103"/>
  <c r="Z25" i="103"/>
  <c r="V25" i="103"/>
  <c r="Z24" i="103"/>
  <c r="V24" i="103"/>
  <c r="Z23" i="103"/>
  <c r="V23" i="103"/>
  <c r="Z22" i="103"/>
  <c r="V22" i="103"/>
  <c r="Z21" i="103"/>
  <c r="V21" i="103"/>
  <c r="Z20" i="103"/>
  <c r="V20" i="103"/>
  <c r="Z19" i="103"/>
  <c r="V19" i="103"/>
  <c r="Z18" i="103"/>
  <c r="V18" i="103"/>
  <c r="Z17" i="103"/>
  <c r="V17" i="103"/>
  <c r="Z16" i="103"/>
  <c r="V16" i="103"/>
  <c r="V15" i="103"/>
  <c r="AL14" i="103"/>
  <c r="AM14" i="103" s="1"/>
  <c r="V14" i="103"/>
  <c r="AL13" i="103"/>
  <c r="AM13" i="103" s="1"/>
  <c r="Y13" i="103"/>
  <c r="X13" i="103"/>
  <c r="V13" i="103"/>
  <c r="AL12" i="103"/>
  <c r="AM12" i="103" s="1"/>
  <c r="V12" i="103"/>
  <c r="AL11" i="103"/>
  <c r="AM11" i="103" s="1"/>
  <c r="V11" i="103"/>
  <c r="AL10" i="103"/>
  <c r="AM10" i="103" s="1"/>
  <c r="V10" i="103"/>
  <c r="AL9" i="103"/>
  <c r="AM9" i="103" s="1"/>
  <c r="AG9" i="103"/>
  <c r="W9" i="103" a="1"/>
  <c r="W9" i="103" s="1"/>
  <c r="Y9" i="103" s="1"/>
  <c r="AF9" i="103" s="1"/>
  <c r="AA9" i="103" a="1"/>
  <c r="AA9" i="103" s="1"/>
  <c r="V9" i="103"/>
  <c r="AL8" i="103"/>
  <c r="AM8" i="103" s="1"/>
  <c r="V8" i="103"/>
  <c r="AL7" i="103"/>
  <c r="AM7" i="103" s="1"/>
  <c r="V7" i="103"/>
  <c r="AL6" i="103"/>
  <c r="AM6" i="103" s="1"/>
  <c r="V6" i="103"/>
  <c r="AL5" i="103"/>
  <c r="AM5" i="103" s="1"/>
  <c r="AE5" i="103"/>
  <c r="Y5" i="103"/>
  <c r="AA5" i="103" a="1"/>
  <c r="AA5" i="103" s="1"/>
  <c r="V5" i="103"/>
  <c r="AB34" i="100"/>
  <c r="AA34" i="100"/>
  <c r="V34" i="100"/>
  <c r="AB33" i="100"/>
  <c r="AA33" i="100"/>
  <c r="V33" i="100"/>
  <c r="AI5" i="100"/>
  <c r="AH5" i="100" s="1"/>
  <c r="AA32" i="100" s="1"/>
  <c r="V32" i="100"/>
  <c r="AF5" i="100"/>
  <c r="AG5" i="100"/>
  <c r="V31" i="100"/>
  <c r="X5" i="100"/>
  <c r="AA5" i="100" s="1" a="1"/>
  <c r="AA5" i="100" s="1"/>
  <c r="V30" i="100"/>
  <c r="AA29" i="100"/>
  <c r="V29" i="100"/>
  <c r="W5" i="100"/>
  <c r="W13" i="100"/>
  <c r="V28" i="100"/>
  <c r="V27" i="100"/>
  <c r="V26" i="100"/>
  <c r="Z25" i="100"/>
  <c r="V25" i="100"/>
  <c r="Z24" i="100"/>
  <c r="V24" i="100"/>
  <c r="Z23" i="100"/>
  <c r="V23" i="100"/>
  <c r="Z22" i="100"/>
  <c r="V22" i="100"/>
  <c r="Z21" i="100"/>
  <c r="V21" i="100"/>
  <c r="Z20" i="100"/>
  <c r="V20" i="100"/>
  <c r="Z19" i="100"/>
  <c r="V19" i="100"/>
  <c r="Z18" i="100"/>
  <c r="V18" i="100"/>
  <c r="Z17" i="100"/>
  <c r="V17" i="100"/>
  <c r="Z16" i="100"/>
  <c r="V16" i="100"/>
  <c r="V15" i="100"/>
  <c r="AL14" i="100"/>
  <c r="AM14" i="100" s="1"/>
  <c r="V14" i="100"/>
  <c r="AL13" i="100"/>
  <c r="AM13" i="100" s="1"/>
  <c r="Y13" i="100"/>
  <c r="X13" i="100"/>
  <c r="V13" i="100"/>
  <c r="AL12" i="100"/>
  <c r="AM12" i="100" s="1"/>
  <c r="V12" i="100"/>
  <c r="AL11" i="100"/>
  <c r="AM11" i="100" s="1"/>
  <c r="V11" i="100"/>
  <c r="AL10" i="100"/>
  <c r="AM10" i="100" s="1"/>
  <c r="V10" i="100"/>
  <c r="AL9" i="100"/>
  <c r="AM9" i="100" s="1"/>
  <c r="AG9" i="100"/>
  <c r="W9" i="100" a="1"/>
  <c r="W9" i="100" s="1"/>
  <c r="AA9" i="100" a="1"/>
  <c r="AA9" i="100" s="1"/>
  <c r="V9" i="100"/>
  <c r="AL8" i="100"/>
  <c r="AM8" i="100" s="1"/>
  <c r="V8" i="100"/>
  <c r="AL7" i="100"/>
  <c r="AM7" i="100" s="1"/>
  <c r="V7" i="100"/>
  <c r="AL6" i="100"/>
  <c r="AM6" i="100" s="1"/>
  <c r="V6" i="100"/>
  <c r="AL5" i="100"/>
  <c r="AM5" i="100" s="1"/>
  <c r="AE5" i="100"/>
  <c r="Y5" i="100"/>
  <c r="V5" i="100"/>
  <c r="AB34" i="99"/>
  <c r="AA34" i="99"/>
  <c r="V34" i="99"/>
  <c r="AB33" i="99"/>
  <c r="AA33" i="99"/>
  <c r="V33" i="99"/>
  <c r="AI5" i="99"/>
  <c r="AH5" i="99" s="1"/>
  <c r="AA32" i="99" s="1"/>
  <c r="V32" i="99"/>
  <c r="AF5" i="99"/>
  <c r="AG5" i="99"/>
  <c r="V31" i="99"/>
  <c r="X5" i="99"/>
  <c r="AA5" i="99" s="1" a="1"/>
  <c r="AA5" i="99" s="1"/>
  <c r="V30" i="99"/>
  <c r="AA29" i="99"/>
  <c r="V29" i="99"/>
  <c r="W5" i="99"/>
  <c r="W13" i="99"/>
  <c r="V28" i="99"/>
  <c r="V27" i="99"/>
  <c r="V26" i="99"/>
  <c r="Z25" i="99"/>
  <c r="V25" i="99"/>
  <c r="Z24" i="99"/>
  <c r="V24" i="99"/>
  <c r="Z23" i="99"/>
  <c r="V23" i="99"/>
  <c r="Z22" i="99"/>
  <c r="V22" i="99"/>
  <c r="Z21" i="99"/>
  <c r="V21" i="99"/>
  <c r="Z20" i="99"/>
  <c r="V20" i="99"/>
  <c r="Z19" i="99"/>
  <c r="V19" i="99"/>
  <c r="Z18" i="99"/>
  <c r="V18" i="99"/>
  <c r="Z17" i="99"/>
  <c r="V17" i="99"/>
  <c r="Z16" i="99"/>
  <c r="V16" i="99"/>
  <c r="V15" i="99"/>
  <c r="AL14" i="99"/>
  <c r="AM14" i="99" s="1"/>
  <c r="V14" i="99"/>
  <c r="AL13" i="99"/>
  <c r="AM13" i="99" s="1"/>
  <c r="Y13" i="99"/>
  <c r="X13" i="99"/>
  <c r="V13" i="99"/>
  <c r="AL12" i="99"/>
  <c r="AM12" i="99" s="1"/>
  <c r="V12" i="99"/>
  <c r="AL11" i="99"/>
  <c r="AM11" i="99" s="1"/>
  <c r="V11" i="99"/>
  <c r="AL10" i="99"/>
  <c r="AM10" i="99" s="1"/>
  <c r="V10" i="99"/>
  <c r="AL9" i="99"/>
  <c r="AM9" i="99" s="1"/>
  <c r="AG9" i="99"/>
  <c r="W9" i="99" a="1"/>
  <c r="W9" i="99" s="1"/>
  <c r="AA9" i="99" a="1"/>
  <c r="AA9" i="99" s="1"/>
  <c r="V9" i="99"/>
  <c r="AL8" i="99"/>
  <c r="AM8" i="99" s="1"/>
  <c r="V8" i="99"/>
  <c r="AL7" i="99"/>
  <c r="AM7" i="99" s="1"/>
  <c r="V7" i="99"/>
  <c r="AL6" i="99"/>
  <c r="AM6" i="99" s="1"/>
  <c r="V6" i="99"/>
  <c r="AL5" i="99"/>
  <c r="AM5" i="99" s="1"/>
  <c r="AE5" i="99"/>
  <c r="Y5" i="99"/>
  <c r="V5" i="99"/>
  <c r="AB34" i="97"/>
  <c r="AA34" i="97"/>
  <c r="V34" i="97"/>
  <c r="AB33" i="97"/>
  <c r="AA33" i="97"/>
  <c r="V33" i="97"/>
  <c r="AI5" i="97"/>
  <c r="AH5" i="97" s="1"/>
  <c r="AA32" i="97" s="1"/>
  <c r="V32" i="97"/>
  <c r="AF5" i="97"/>
  <c r="AG5" i="97"/>
  <c r="V31" i="97"/>
  <c r="X5" i="97"/>
  <c r="Z5" i="97" s="1"/>
  <c r="V30" i="97"/>
  <c r="AA29" i="97"/>
  <c r="V29" i="97"/>
  <c r="W5" i="97"/>
  <c r="W13" i="97"/>
  <c r="V28" i="97"/>
  <c r="V27" i="97"/>
  <c r="V26" i="97"/>
  <c r="Z25" i="97"/>
  <c r="V25" i="97"/>
  <c r="Z24" i="97"/>
  <c r="V24" i="97"/>
  <c r="Z23" i="97"/>
  <c r="V23" i="97"/>
  <c r="Z22" i="97"/>
  <c r="V22" i="97"/>
  <c r="Z21" i="97"/>
  <c r="V21" i="97"/>
  <c r="Z20" i="97"/>
  <c r="V20" i="97"/>
  <c r="Z19" i="97"/>
  <c r="V19" i="97"/>
  <c r="Z18" i="97"/>
  <c r="V18" i="97"/>
  <c r="Z17" i="97"/>
  <c r="V17" i="97"/>
  <c r="Z16" i="97"/>
  <c r="V16" i="97"/>
  <c r="V15" i="97"/>
  <c r="AL14" i="97"/>
  <c r="AM14" i="97" s="1"/>
  <c r="V14" i="97"/>
  <c r="AL13" i="97"/>
  <c r="AM13" i="97" s="1"/>
  <c r="Y13" i="97"/>
  <c r="X13" i="97"/>
  <c r="V13" i="97"/>
  <c r="AL12" i="97"/>
  <c r="AM12" i="97" s="1"/>
  <c r="V12" i="97"/>
  <c r="AL11" i="97"/>
  <c r="AM11" i="97" s="1"/>
  <c r="V11" i="97"/>
  <c r="AL10" i="97"/>
  <c r="AM10" i="97" s="1"/>
  <c r="V10" i="97"/>
  <c r="AL9" i="97"/>
  <c r="AM9" i="97" s="1"/>
  <c r="AG9" i="97"/>
  <c r="W9" i="97" a="1"/>
  <c r="W9" i="97" s="1"/>
  <c r="Z9" i="97" s="1"/>
  <c r="AA9" i="97" a="1"/>
  <c r="AA9" i="97" s="1"/>
  <c r="V9" i="97"/>
  <c r="AL8" i="97"/>
  <c r="AM8" i="97" s="1"/>
  <c r="V8" i="97"/>
  <c r="AL7" i="97"/>
  <c r="AM7" i="97" s="1"/>
  <c r="V7" i="97"/>
  <c r="AL6" i="97"/>
  <c r="AM6" i="97" s="1"/>
  <c r="V6" i="97"/>
  <c r="AL5" i="97"/>
  <c r="AM5" i="97" s="1"/>
  <c r="AE5" i="97"/>
  <c r="Y5" i="97"/>
  <c r="V5" i="97"/>
  <c r="AB34" i="96"/>
  <c r="AA34" i="96"/>
  <c r="V34" i="96"/>
  <c r="AB33" i="96"/>
  <c r="AA33" i="96"/>
  <c r="V33" i="96"/>
  <c r="AI5" i="96"/>
  <c r="AH5" i="96" s="1"/>
  <c r="AA32" i="96" s="1"/>
  <c r="V32" i="96"/>
  <c r="AF5" i="96"/>
  <c r="AG5" i="96"/>
  <c r="V31" i="96"/>
  <c r="X5" i="96"/>
  <c r="Z5" i="96" s="1"/>
  <c r="V30" i="96"/>
  <c r="AA29" i="96"/>
  <c r="V29" i="96"/>
  <c r="W5" i="96"/>
  <c r="W13" i="96"/>
  <c r="V28" i="96"/>
  <c r="V27" i="96"/>
  <c r="V26" i="96"/>
  <c r="Z25" i="96"/>
  <c r="V25" i="96"/>
  <c r="Z24" i="96"/>
  <c r="V24" i="96"/>
  <c r="Z23" i="96"/>
  <c r="V23" i="96"/>
  <c r="Z22" i="96"/>
  <c r="V22" i="96"/>
  <c r="Z21" i="96"/>
  <c r="V21" i="96"/>
  <c r="Z20" i="96"/>
  <c r="V20" i="96"/>
  <c r="Z19" i="96"/>
  <c r="V19" i="96"/>
  <c r="Z18" i="96"/>
  <c r="V18" i="96"/>
  <c r="Z17" i="96"/>
  <c r="V17" i="96"/>
  <c r="Z16" i="96"/>
  <c r="V16" i="96"/>
  <c r="V15" i="96"/>
  <c r="AL14" i="96"/>
  <c r="AM14" i="96" s="1"/>
  <c r="V14" i="96"/>
  <c r="AL13" i="96"/>
  <c r="AM13" i="96" s="1"/>
  <c r="Y13" i="96"/>
  <c r="X13" i="96"/>
  <c r="V13" i="96"/>
  <c r="AL12" i="96"/>
  <c r="AM12" i="96" s="1"/>
  <c r="V12" i="96"/>
  <c r="AL11" i="96"/>
  <c r="AM11" i="96" s="1"/>
  <c r="V11" i="96"/>
  <c r="AL10" i="96"/>
  <c r="AM10" i="96" s="1"/>
  <c r="V10" i="96"/>
  <c r="AL9" i="96"/>
  <c r="AM9" i="96" s="1"/>
  <c r="AG9" i="96"/>
  <c r="W9" i="96" a="1"/>
  <c r="W9" i="96" s="1"/>
  <c r="Y9" i="96" s="1"/>
  <c r="AF9" i="96" s="1"/>
  <c r="AA9" i="96" a="1"/>
  <c r="AA9" i="96" s="1"/>
  <c r="V9" i="96"/>
  <c r="AL8" i="96"/>
  <c r="AM8" i="96" s="1"/>
  <c r="V8" i="96"/>
  <c r="AL7" i="96"/>
  <c r="AM7" i="96" s="1"/>
  <c r="V7" i="96"/>
  <c r="AL6" i="96"/>
  <c r="AM6" i="96" s="1"/>
  <c r="V6" i="96"/>
  <c r="AL5" i="96"/>
  <c r="AM5" i="96" s="1"/>
  <c r="AE5" i="96"/>
  <c r="Y5" i="96"/>
  <c r="AA5" i="96" a="1"/>
  <c r="AA5" i="96" s="1"/>
  <c r="V5" i="96"/>
  <c r="AB34" i="95"/>
  <c r="AA34" i="95"/>
  <c r="V34" i="95"/>
  <c r="AB33" i="95"/>
  <c r="AA33" i="95"/>
  <c r="V33" i="95"/>
  <c r="AI5" i="95"/>
  <c r="AH5" i="95" s="1"/>
  <c r="AA32" i="95" s="1"/>
  <c r="V32" i="95"/>
  <c r="AF5" i="95"/>
  <c r="AG5" i="95"/>
  <c r="V31" i="95"/>
  <c r="X5" i="95"/>
  <c r="V30" i="95"/>
  <c r="AA29" i="95"/>
  <c r="V29" i="95"/>
  <c r="W5" i="95"/>
  <c r="W13" i="95"/>
  <c r="V28" i="95"/>
  <c r="V27" i="95"/>
  <c r="V26" i="95"/>
  <c r="Z25" i="95"/>
  <c r="V25" i="95"/>
  <c r="Z24" i="95"/>
  <c r="V24" i="95"/>
  <c r="Z23" i="95"/>
  <c r="V23" i="95"/>
  <c r="Z22" i="95"/>
  <c r="V22" i="95"/>
  <c r="Z21" i="95"/>
  <c r="V21" i="95"/>
  <c r="Z20" i="95"/>
  <c r="V20" i="95"/>
  <c r="Z19" i="95"/>
  <c r="V19" i="95"/>
  <c r="Z18" i="95"/>
  <c r="V18" i="95"/>
  <c r="Z17" i="95"/>
  <c r="V17" i="95"/>
  <c r="Z16" i="95"/>
  <c r="V16" i="95"/>
  <c r="V15" i="95"/>
  <c r="AL14" i="95"/>
  <c r="AM14" i="95" s="1"/>
  <c r="V14" i="95"/>
  <c r="AL13" i="95"/>
  <c r="AM13" i="95" s="1"/>
  <c r="Y13" i="95"/>
  <c r="X13" i="95"/>
  <c r="V13" i="95"/>
  <c r="AL12" i="95"/>
  <c r="AM12" i="95" s="1"/>
  <c r="V12" i="95"/>
  <c r="AL11" i="95"/>
  <c r="AM11" i="95" s="1"/>
  <c r="V11" i="95"/>
  <c r="AL10" i="95"/>
  <c r="AM10" i="95" s="1"/>
  <c r="V10" i="95"/>
  <c r="AL9" i="95"/>
  <c r="AM9" i="95" s="1"/>
  <c r="AG9" i="95"/>
  <c r="W9" i="95" a="1"/>
  <c r="W9" i="95" s="1"/>
  <c r="AA9" i="95" a="1"/>
  <c r="AA9" i="95" s="1"/>
  <c r="V9" i="95"/>
  <c r="AL8" i="95"/>
  <c r="AM8" i="95" s="1"/>
  <c r="V8" i="95"/>
  <c r="AL7" i="95"/>
  <c r="AM7" i="95" s="1"/>
  <c r="V7" i="95"/>
  <c r="AL6" i="95"/>
  <c r="AM6" i="95" s="1"/>
  <c r="V6" i="95"/>
  <c r="AL5" i="95"/>
  <c r="AM5" i="95" s="1"/>
  <c r="AE5" i="95"/>
  <c r="Y5" i="95"/>
  <c r="V5" i="95"/>
  <c r="AB34" i="94"/>
  <c r="AA34" i="94"/>
  <c r="V34" i="94"/>
  <c r="AB33" i="94"/>
  <c r="AA33" i="94"/>
  <c r="V33" i="94"/>
  <c r="AI5" i="94"/>
  <c r="AH5" i="94" s="1"/>
  <c r="AA32" i="94" s="1"/>
  <c r="V32" i="94"/>
  <c r="AF5" i="94"/>
  <c r="AG5" i="94"/>
  <c r="V31" i="94"/>
  <c r="X5" i="94"/>
  <c r="Z5" i="94" s="1"/>
  <c r="V30" i="94"/>
  <c r="AA29" i="94"/>
  <c r="V29" i="94"/>
  <c r="W5" i="94"/>
  <c r="W13" i="94"/>
  <c r="V28" i="94"/>
  <c r="V27" i="94"/>
  <c r="V26" i="94"/>
  <c r="Z25" i="94"/>
  <c r="V25" i="94"/>
  <c r="Z24" i="94"/>
  <c r="V24" i="94"/>
  <c r="Z23" i="94"/>
  <c r="V23" i="94"/>
  <c r="Z22" i="94"/>
  <c r="V22" i="94"/>
  <c r="Z21" i="94"/>
  <c r="V21" i="94"/>
  <c r="Z20" i="94"/>
  <c r="V20" i="94"/>
  <c r="Z19" i="94"/>
  <c r="V19" i="94"/>
  <c r="Z18" i="94"/>
  <c r="V18" i="94"/>
  <c r="Z17" i="94"/>
  <c r="V17" i="94"/>
  <c r="Z16" i="94"/>
  <c r="V16" i="94"/>
  <c r="V15" i="94"/>
  <c r="AL14" i="94"/>
  <c r="AM14" i="94" s="1"/>
  <c r="V14" i="94"/>
  <c r="AL13" i="94"/>
  <c r="AM13" i="94" s="1"/>
  <c r="Y13" i="94"/>
  <c r="X13" i="94"/>
  <c r="V13" i="94"/>
  <c r="AL12" i="94"/>
  <c r="AM12" i="94" s="1"/>
  <c r="V12" i="94"/>
  <c r="AL11" i="94"/>
  <c r="AM11" i="94" s="1"/>
  <c r="V11" i="94"/>
  <c r="AL10" i="94"/>
  <c r="AM10" i="94" s="1"/>
  <c r="V10" i="94"/>
  <c r="AL9" i="94"/>
  <c r="AM9" i="94" s="1"/>
  <c r="AG9" i="94"/>
  <c r="W9" i="94" a="1"/>
  <c r="W9" i="94" s="1"/>
  <c r="AA9" i="94" a="1"/>
  <c r="AA9" i="94" s="1"/>
  <c r="V9" i="94"/>
  <c r="AL8" i="94"/>
  <c r="AM8" i="94" s="1"/>
  <c r="V8" i="94"/>
  <c r="AL7" i="94"/>
  <c r="AM7" i="94" s="1"/>
  <c r="V7" i="94"/>
  <c r="AL6" i="94"/>
  <c r="AM6" i="94" s="1"/>
  <c r="V6" i="94"/>
  <c r="AL5" i="94"/>
  <c r="AM5" i="94" s="1"/>
  <c r="AE5" i="94"/>
  <c r="Y5" i="94"/>
  <c r="V5" i="94"/>
  <c r="AB34" i="93"/>
  <c r="AA34" i="93"/>
  <c r="V34" i="93"/>
  <c r="AB33" i="93"/>
  <c r="AA33" i="93"/>
  <c r="V33" i="93"/>
  <c r="AI5" i="93"/>
  <c r="AH5" i="93" s="1"/>
  <c r="AA32" i="93" s="1"/>
  <c r="V32" i="93"/>
  <c r="AF5" i="93"/>
  <c r="AG5" i="93"/>
  <c r="V31" i="93"/>
  <c r="X5" i="93"/>
  <c r="Z5" i="93" s="1"/>
  <c r="AE5" i="93" s="1"/>
  <c r="V30" i="93"/>
  <c r="AA29" i="93"/>
  <c r="V29" i="93"/>
  <c r="W5" i="93"/>
  <c r="W13" i="93"/>
  <c r="V28" i="93"/>
  <c r="V27" i="93"/>
  <c r="V26" i="93"/>
  <c r="Z25" i="93"/>
  <c r="V25" i="93"/>
  <c r="Z24" i="93"/>
  <c r="V24" i="93"/>
  <c r="Z23" i="93"/>
  <c r="V23" i="93"/>
  <c r="Z22" i="93"/>
  <c r="V22" i="93"/>
  <c r="Z21" i="93"/>
  <c r="V21" i="93"/>
  <c r="Z20" i="93"/>
  <c r="V20" i="93"/>
  <c r="Z19" i="93"/>
  <c r="V19" i="93"/>
  <c r="Z18" i="93"/>
  <c r="V18" i="93"/>
  <c r="Z17" i="93"/>
  <c r="V17" i="93"/>
  <c r="Z16" i="93"/>
  <c r="V16" i="93"/>
  <c r="V15" i="93"/>
  <c r="AL14" i="93"/>
  <c r="AM14" i="93" s="1"/>
  <c r="V14" i="93"/>
  <c r="AL13" i="93"/>
  <c r="AM13" i="93" s="1"/>
  <c r="Y13" i="93"/>
  <c r="X13" i="93"/>
  <c r="V13" i="93"/>
  <c r="AL12" i="93"/>
  <c r="AM12" i="93" s="1"/>
  <c r="V12" i="93"/>
  <c r="AL11" i="93"/>
  <c r="AM11" i="93" s="1"/>
  <c r="V11" i="93"/>
  <c r="AL10" i="93"/>
  <c r="AM10" i="93" s="1"/>
  <c r="V10" i="93"/>
  <c r="AL9" i="93"/>
  <c r="AM9" i="93" s="1"/>
  <c r="AG9" i="93"/>
  <c r="W9" i="93" a="1"/>
  <c r="W9" i="93" s="1"/>
  <c r="Z9" i="93" s="1"/>
  <c r="AA9" i="93" a="1"/>
  <c r="AA9" i="93" s="1"/>
  <c r="V9" i="93"/>
  <c r="AL8" i="93"/>
  <c r="AM8" i="93" s="1"/>
  <c r="V8" i="93"/>
  <c r="AL7" i="93"/>
  <c r="AM7" i="93" s="1"/>
  <c r="V7" i="93"/>
  <c r="AL6" i="93"/>
  <c r="AM6" i="93" s="1"/>
  <c r="V6" i="93"/>
  <c r="AL5" i="93"/>
  <c r="AM5" i="93" s="1"/>
  <c r="Y5" i="93"/>
  <c r="V5" i="93"/>
  <c r="AB34" i="92"/>
  <c r="AA34" i="92"/>
  <c r="V34" i="92"/>
  <c r="AB33" i="92"/>
  <c r="AA33" i="92"/>
  <c r="V33" i="92"/>
  <c r="AI5" i="92"/>
  <c r="AH5" i="92" s="1"/>
  <c r="AA32" i="92" s="1"/>
  <c r="V32" i="92"/>
  <c r="AF5" i="92"/>
  <c r="AG5" i="92"/>
  <c r="V31" i="92"/>
  <c r="X5" i="92"/>
  <c r="Z5" i="92" s="1"/>
  <c r="V30" i="92"/>
  <c r="AA29" i="92"/>
  <c r="V29" i="92"/>
  <c r="W5" i="92"/>
  <c r="W13" i="92"/>
  <c r="V28" i="92"/>
  <c r="V27" i="92"/>
  <c r="V26" i="92"/>
  <c r="Z25" i="92"/>
  <c r="V25" i="92"/>
  <c r="Z24" i="92"/>
  <c r="V24" i="92"/>
  <c r="Z23" i="92"/>
  <c r="V23" i="92"/>
  <c r="Z22" i="92"/>
  <c r="V22" i="92"/>
  <c r="Z21" i="92"/>
  <c r="V21" i="92"/>
  <c r="Z20" i="92"/>
  <c r="V20" i="92"/>
  <c r="Z19" i="92"/>
  <c r="V19" i="92"/>
  <c r="Z18" i="92"/>
  <c r="V18" i="92"/>
  <c r="Z17" i="92"/>
  <c r="V17" i="92"/>
  <c r="Z16" i="92"/>
  <c r="V16" i="92"/>
  <c r="V15" i="92"/>
  <c r="AL14" i="92"/>
  <c r="AM14" i="92" s="1"/>
  <c r="V14" i="92"/>
  <c r="AL13" i="92"/>
  <c r="AM13" i="92" s="1"/>
  <c r="Y13" i="92"/>
  <c r="X13" i="92"/>
  <c r="V13" i="92"/>
  <c r="AL12" i="92"/>
  <c r="AM12" i="92" s="1"/>
  <c r="V12" i="92"/>
  <c r="AL11" i="92"/>
  <c r="AM11" i="92" s="1"/>
  <c r="V11" i="92"/>
  <c r="AL10" i="92"/>
  <c r="AM10" i="92" s="1"/>
  <c r="V10" i="92"/>
  <c r="AL9" i="92"/>
  <c r="AM9" i="92" s="1"/>
  <c r="AG9" i="92"/>
  <c r="W9" i="92" a="1"/>
  <c r="W9" i="92" s="1"/>
  <c r="Y9" i="92" s="1"/>
  <c r="AF9" i="92" s="1"/>
  <c r="AA9" i="92" a="1"/>
  <c r="AA9" i="92" s="1"/>
  <c r="V9" i="92"/>
  <c r="AL8" i="92"/>
  <c r="AM8" i="92" s="1"/>
  <c r="V8" i="92"/>
  <c r="AL7" i="92"/>
  <c r="AM7" i="92" s="1"/>
  <c r="V7" i="92"/>
  <c r="AL6" i="92"/>
  <c r="AM6" i="92" s="1"/>
  <c r="V6" i="92"/>
  <c r="AL5" i="92"/>
  <c r="AM5" i="92" s="1"/>
  <c r="Y5" i="92"/>
  <c r="V5" i="92"/>
  <c r="AB34" i="91"/>
  <c r="AA34" i="91"/>
  <c r="V34" i="91"/>
  <c r="AB33" i="91"/>
  <c r="AA33" i="91"/>
  <c r="V33" i="91"/>
  <c r="AI5" i="91"/>
  <c r="AH5" i="91" s="1"/>
  <c r="AA32" i="91" s="1"/>
  <c r="V32" i="91"/>
  <c r="AF5" i="91"/>
  <c r="AG5" i="91"/>
  <c r="V31" i="91"/>
  <c r="X5" i="91"/>
  <c r="Z5" i="91" s="1"/>
  <c r="V30" i="91"/>
  <c r="AA29" i="91"/>
  <c r="V29" i="91"/>
  <c r="W5" i="91"/>
  <c r="W13" i="91"/>
  <c r="V28" i="91"/>
  <c r="V27" i="91"/>
  <c r="V26" i="91"/>
  <c r="Z25" i="91"/>
  <c r="V25" i="91"/>
  <c r="Z24" i="91"/>
  <c r="V24" i="91"/>
  <c r="Z23" i="91"/>
  <c r="V23" i="91"/>
  <c r="Z22" i="91"/>
  <c r="V22" i="91"/>
  <c r="Z21" i="91"/>
  <c r="V21" i="91"/>
  <c r="Z20" i="91"/>
  <c r="V20" i="91"/>
  <c r="Z19" i="91"/>
  <c r="V19" i="91"/>
  <c r="Z18" i="91"/>
  <c r="V18" i="91"/>
  <c r="Z17" i="91"/>
  <c r="V17" i="91"/>
  <c r="Z16" i="91"/>
  <c r="V16" i="91"/>
  <c r="V15" i="91"/>
  <c r="AL14" i="91"/>
  <c r="AM14" i="91" s="1"/>
  <c r="V14" i="91"/>
  <c r="AL13" i="91"/>
  <c r="AM13" i="91" s="1"/>
  <c r="Y13" i="91"/>
  <c r="X13" i="91"/>
  <c r="V13" i="91"/>
  <c r="AL12" i="91"/>
  <c r="AM12" i="91" s="1"/>
  <c r="V12" i="91"/>
  <c r="AL11" i="91"/>
  <c r="AM11" i="91" s="1"/>
  <c r="V11" i="91"/>
  <c r="AL10" i="91"/>
  <c r="AM10" i="91" s="1"/>
  <c r="V10" i="91"/>
  <c r="AL9" i="91"/>
  <c r="AM9" i="91" s="1"/>
  <c r="AG9" i="91"/>
  <c r="W9" i="91" a="1"/>
  <c r="W9" i="91" s="1"/>
  <c r="AA9" i="91" a="1"/>
  <c r="AA9" i="91" s="1"/>
  <c r="V9" i="91"/>
  <c r="AL8" i="91"/>
  <c r="AM8" i="91" s="1"/>
  <c r="V8" i="91"/>
  <c r="AL7" i="91"/>
  <c r="AM7" i="91" s="1"/>
  <c r="V7" i="91"/>
  <c r="AL6" i="91"/>
  <c r="AM6" i="91" s="1"/>
  <c r="V6" i="91"/>
  <c r="AL5" i="91"/>
  <c r="AM5" i="91" s="1"/>
  <c r="Y5" i="91"/>
  <c r="V5" i="91"/>
  <c r="AB34" i="89"/>
  <c r="AA34" i="89"/>
  <c r="V34" i="89"/>
  <c r="AB33" i="89"/>
  <c r="AA33" i="89"/>
  <c r="V33" i="89"/>
  <c r="AI5" i="89"/>
  <c r="AH5" i="89" s="1"/>
  <c r="AA32" i="89" s="1"/>
  <c r="V32" i="89"/>
  <c r="AF5" i="89"/>
  <c r="AG5" i="89"/>
  <c r="V31" i="89"/>
  <c r="X5" i="89"/>
  <c r="Z5" i="89" s="1"/>
  <c r="V30" i="89"/>
  <c r="AA29" i="89"/>
  <c r="V29" i="89"/>
  <c r="W5" i="89"/>
  <c r="W13" i="89"/>
  <c r="V28" i="89"/>
  <c r="V27" i="89"/>
  <c r="V26" i="89"/>
  <c r="Z25" i="89"/>
  <c r="V25" i="89"/>
  <c r="Z24" i="89"/>
  <c r="V24" i="89"/>
  <c r="Z23" i="89"/>
  <c r="V23" i="89"/>
  <c r="Z22" i="89"/>
  <c r="V22" i="89"/>
  <c r="Z21" i="89"/>
  <c r="V21" i="89"/>
  <c r="Z20" i="89"/>
  <c r="V20" i="89"/>
  <c r="Z19" i="89"/>
  <c r="V19" i="89"/>
  <c r="Z18" i="89"/>
  <c r="V18" i="89"/>
  <c r="Z17" i="89"/>
  <c r="V17" i="89"/>
  <c r="Z16" i="89"/>
  <c r="V16" i="89"/>
  <c r="V15" i="89"/>
  <c r="AL14" i="89"/>
  <c r="AM14" i="89" s="1"/>
  <c r="V14" i="89"/>
  <c r="AL13" i="89"/>
  <c r="AM13" i="89" s="1"/>
  <c r="Y13" i="89"/>
  <c r="X13" i="89"/>
  <c r="V13" i="89"/>
  <c r="AL12" i="89"/>
  <c r="AM12" i="89" s="1"/>
  <c r="V12" i="89"/>
  <c r="AL11" i="89"/>
  <c r="AM11" i="89" s="1"/>
  <c r="V11" i="89"/>
  <c r="AL10" i="89"/>
  <c r="AM10" i="89" s="1"/>
  <c r="V10" i="89"/>
  <c r="AL9" i="89"/>
  <c r="AM9" i="89" s="1"/>
  <c r="AG9" i="89"/>
  <c r="W9" i="89" a="1"/>
  <c r="W9" i="89" s="1"/>
  <c r="AA9" i="89" a="1"/>
  <c r="AA9" i="89" s="1"/>
  <c r="V9" i="89"/>
  <c r="AL8" i="89"/>
  <c r="AM8" i="89" s="1"/>
  <c r="V8" i="89"/>
  <c r="AL7" i="89"/>
  <c r="AM7" i="89" s="1"/>
  <c r="V7" i="89"/>
  <c r="AL6" i="89"/>
  <c r="AM6" i="89" s="1"/>
  <c r="V6" i="89"/>
  <c r="AL5" i="89"/>
  <c r="AM5" i="89" s="1"/>
  <c r="Y5" i="89"/>
  <c r="V5" i="89"/>
  <c r="AB34" i="88"/>
  <c r="AA34" i="88"/>
  <c r="V34" i="88"/>
  <c r="AB33" i="88"/>
  <c r="AA33" i="88"/>
  <c r="V33" i="88"/>
  <c r="AI5" i="88"/>
  <c r="AH5" i="88" s="1"/>
  <c r="AA32" i="88" s="1"/>
  <c r="V32" i="88"/>
  <c r="AF5" i="88"/>
  <c r="AG5" i="88"/>
  <c r="V31" i="88"/>
  <c r="X5" i="88"/>
  <c r="Z5" i="88" s="1"/>
  <c r="V30" i="88"/>
  <c r="AA29" i="88"/>
  <c r="V29" i="88"/>
  <c r="W5" i="88"/>
  <c r="W13" i="88"/>
  <c r="V28" i="88"/>
  <c r="V27" i="88"/>
  <c r="V26" i="88"/>
  <c r="Z25" i="88"/>
  <c r="V25" i="88"/>
  <c r="Z24" i="88"/>
  <c r="V24" i="88"/>
  <c r="Z23" i="88"/>
  <c r="V23" i="88"/>
  <c r="Z22" i="88"/>
  <c r="V22" i="88"/>
  <c r="Z21" i="88"/>
  <c r="V21" i="88"/>
  <c r="Z20" i="88"/>
  <c r="V20" i="88"/>
  <c r="Z19" i="88"/>
  <c r="V19" i="88"/>
  <c r="Z18" i="88"/>
  <c r="V18" i="88"/>
  <c r="Z17" i="88"/>
  <c r="V17" i="88"/>
  <c r="Z16" i="88"/>
  <c r="V16" i="88"/>
  <c r="V15" i="88"/>
  <c r="AL14" i="88"/>
  <c r="AM14" i="88" s="1"/>
  <c r="V14" i="88"/>
  <c r="AL13" i="88"/>
  <c r="AM13" i="88" s="1"/>
  <c r="Y13" i="88"/>
  <c r="X13" i="88"/>
  <c r="V13" i="88"/>
  <c r="AL12" i="88"/>
  <c r="AM12" i="88" s="1"/>
  <c r="V12" i="88"/>
  <c r="AL11" i="88"/>
  <c r="AM11" i="88" s="1"/>
  <c r="V11" i="88"/>
  <c r="AL10" i="88"/>
  <c r="AM10" i="88" s="1"/>
  <c r="V10" i="88"/>
  <c r="AL9" i="88"/>
  <c r="AM9" i="88" s="1"/>
  <c r="AG9" i="88"/>
  <c r="W9" i="88" a="1"/>
  <c r="W9" i="88" s="1"/>
  <c r="Z9" i="88" s="1"/>
  <c r="AA9" i="88" a="1"/>
  <c r="AA9" i="88" s="1"/>
  <c r="V9" i="88"/>
  <c r="AL8" i="88"/>
  <c r="AM8" i="88" s="1"/>
  <c r="V8" i="88"/>
  <c r="AL7" i="88"/>
  <c r="AM7" i="88" s="1"/>
  <c r="V7" i="88"/>
  <c r="AL6" i="88"/>
  <c r="AM6" i="88" s="1"/>
  <c r="V6" i="88"/>
  <c r="AL5" i="88"/>
  <c r="AM5" i="88" s="1"/>
  <c r="Y5" i="88"/>
  <c r="V5" i="88"/>
  <c r="AB34" i="87"/>
  <c r="AA34" i="87"/>
  <c r="V34" i="87"/>
  <c r="AA33" i="87"/>
  <c r="V33" i="87"/>
  <c r="AI5" i="87"/>
  <c r="AH5" i="87" s="1"/>
  <c r="AA32" i="87" s="1"/>
  <c r="V32" i="87"/>
  <c r="AF5" i="87"/>
  <c r="AG5" i="87"/>
  <c r="V31" i="87"/>
  <c r="X5" i="87"/>
  <c r="Z5" i="87" s="1"/>
  <c r="V30" i="87"/>
  <c r="AA29" i="87"/>
  <c r="V29" i="87"/>
  <c r="W5" i="87"/>
  <c r="W13" i="87"/>
  <c r="V28" i="87"/>
  <c r="V27" i="87"/>
  <c r="V26" i="87"/>
  <c r="Z25" i="87"/>
  <c r="V25" i="87"/>
  <c r="Z24" i="87"/>
  <c r="V24" i="87"/>
  <c r="Z23" i="87"/>
  <c r="V23" i="87"/>
  <c r="Z22" i="87"/>
  <c r="V22" i="87"/>
  <c r="Z21" i="87"/>
  <c r="V21" i="87"/>
  <c r="Z20" i="87"/>
  <c r="V20" i="87"/>
  <c r="Z19" i="87"/>
  <c r="V19" i="87"/>
  <c r="Z18" i="87"/>
  <c r="V18" i="87"/>
  <c r="Z17" i="87"/>
  <c r="V17" i="87"/>
  <c r="Z16" i="87"/>
  <c r="V16" i="87"/>
  <c r="V15" i="87"/>
  <c r="AL14" i="87"/>
  <c r="AM14" i="87" s="1"/>
  <c r="V14" i="87"/>
  <c r="AL13" i="87"/>
  <c r="AM13" i="87" s="1"/>
  <c r="Y13" i="87"/>
  <c r="X13" i="87"/>
  <c r="V13" i="87"/>
  <c r="AL12" i="87"/>
  <c r="AM12" i="87" s="1"/>
  <c r="V12" i="87"/>
  <c r="AL11" i="87"/>
  <c r="AM11" i="87" s="1"/>
  <c r="V11" i="87"/>
  <c r="AL10" i="87"/>
  <c r="AM10" i="87" s="1"/>
  <c r="V10" i="87"/>
  <c r="AL9" i="87"/>
  <c r="AM9" i="87" s="1"/>
  <c r="AG9" i="87"/>
  <c r="W9" i="87" a="1"/>
  <c r="W9" i="87" s="1"/>
  <c r="Y9" i="87" s="1"/>
  <c r="AF9" i="87" s="1"/>
  <c r="AA9" i="87" a="1"/>
  <c r="AA9" i="87" s="1"/>
  <c r="V9" i="87"/>
  <c r="AL8" i="87"/>
  <c r="AM8" i="87" s="1"/>
  <c r="V8" i="87"/>
  <c r="AL7" i="87"/>
  <c r="AM7" i="87" s="1"/>
  <c r="V7" i="87"/>
  <c r="AL6" i="87"/>
  <c r="AM6" i="87" s="1"/>
  <c r="V6" i="87"/>
  <c r="AL5" i="87"/>
  <c r="AM5" i="87" s="1"/>
  <c r="Y5" i="87"/>
  <c r="V5" i="87"/>
  <c r="W9" i="51" a="1"/>
  <c r="W9" i="51" s="1"/>
  <c r="Z9" i="51" s="1"/>
  <c r="AC9" i="51" s="1"/>
  <c r="X5" i="51"/>
  <c r="Z5" i="51" s="1"/>
  <c r="AE5" i="51" s="1"/>
  <c r="Y5" i="51"/>
  <c r="AF5" i="51"/>
  <c r="AG5" i="51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B34" i="51"/>
  <c r="AA34" i="51"/>
  <c r="V34" i="51"/>
  <c r="AB33" i="51"/>
  <c r="AA33" i="51"/>
  <c r="V33" i="51"/>
  <c r="AI5" i="51"/>
  <c r="AH5" i="51" s="1"/>
  <c r="AA32" i="51" s="1"/>
  <c r="V32" i="51"/>
  <c r="V31" i="51"/>
  <c r="V30" i="51"/>
  <c r="AA29" i="51"/>
  <c r="V29" i="51"/>
  <c r="W5" i="51"/>
  <c r="W13" i="51"/>
  <c r="V28" i="51"/>
  <c r="V27" i="51"/>
  <c r="V26" i="51"/>
  <c r="Z25" i="51"/>
  <c r="V25" i="51"/>
  <c r="Z24" i="51"/>
  <c r="V24" i="51"/>
  <c r="Z23" i="51"/>
  <c r="V23" i="51"/>
  <c r="Z22" i="51"/>
  <c r="V22" i="51"/>
  <c r="Z21" i="51"/>
  <c r="V21" i="51"/>
  <c r="Z20" i="51"/>
  <c r="V20" i="51"/>
  <c r="Z19" i="51"/>
  <c r="V19" i="51"/>
  <c r="Z18" i="51"/>
  <c r="V18" i="51"/>
  <c r="Z17" i="51"/>
  <c r="V17" i="51"/>
  <c r="Z16" i="51"/>
  <c r="V16" i="51"/>
  <c r="V15" i="51"/>
  <c r="AL14" i="51"/>
  <c r="AM14" i="51" s="1"/>
  <c r="V14" i="51"/>
  <c r="AL13" i="51"/>
  <c r="AM13" i="51" s="1"/>
  <c r="Y13" i="51"/>
  <c r="X13" i="51"/>
  <c r="V13" i="51"/>
  <c r="AL12" i="51"/>
  <c r="AM12" i="51" s="1"/>
  <c r="V12" i="51"/>
  <c r="AL11" i="51"/>
  <c r="AM11" i="51" s="1"/>
  <c r="V11" i="51"/>
  <c r="AL10" i="51"/>
  <c r="AM10" i="51" s="1"/>
  <c r="V10" i="51"/>
  <c r="AL9" i="51"/>
  <c r="AM9" i="51" s="1"/>
  <c r="AG9" i="51"/>
  <c r="AA9" i="51" a="1"/>
  <c r="AA9" i="51" s="1"/>
  <c r="V9" i="51"/>
  <c r="AL8" i="51"/>
  <c r="AM8" i="51" s="1"/>
  <c r="V8" i="51"/>
  <c r="AL7" i="51"/>
  <c r="AM7" i="51" s="1"/>
  <c r="V7" i="51"/>
  <c r="AL6" i="51"/>
  <c r="AM6" i="51" s="1"/>
  <c r="V6" i="51"/>
  <c r="AL5" i="51"/>
  <c r="AM5" i="51" s="1"/>
  <c r="V5" i="51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A16" i="201" l="1"/>
  <c r="AA20" i="201"/>
  <c r="AA22" i="201"/>
  <c r="AA18" i="201"/>
  <c r="AA31" i="122"/>
  <c r="AA21" i="201"/>
  <c r="AA23" i="201"/>
  <c r="AA25" i="201"/>
  <c r="AA16" i="103"/>
  <c r="AA18" i="103"/>
  <c r="AA20" i="103"/>
  <c r="AA22" i="103"/>
  <c r="AA28" i="185"/>
  <c r="AA23" i="189"/>
  <c r="AA28" i="205"/>
  <c r="AA28" i="206"/>
  <c r="AA30" i="222"/>
  <c r="AA16" i="227"/>
  <c r="AA24" i="229"/>
  <c r="AA28" i="94"/>
  <c r="AA28" i="95"/>
  <c r="AA20" i="122"/>
  <c r="AA22" i="122"/>
  <c r="AA24" i="122"/>
  <c r="AA31" i="123"/>
  <c r="AA28" i="181"/>
  <c r="AA16" i="204"/>
  <c r="AA5" i="209" a="1"/>
  <c r="AA5" i="209" s="1"/>
  <c r="AA28" i="214"/>
  <c r="AA28" i="215"/>
  <c r="AA16" i="222"/>
  <c r="AA18" i="222"/>
  <c r="AA16" i="94"/>
  <c r="AA18" i="94"/>
  <c r="AA20" i="94"/>
  <c r="AA22" i="94"/>
  <c r="AA30" i="97"/>
  <c r="AA28" i="99"/>
  <c r="AA31" i="121"/>
  <c r="AA28" i="162"/>
  <c r="AA30" i="162"/>
  <c r="AC5" i="181"/>
  <c r="AA19" i="229"/>
  <c r="AA21" i="229"/>
  <c r="AC5" i="119"/>
  <c r="AA18" i="119"/>
  <c r="AA22" i="119"/>
  <c r="AA16" i="119"/>
  <c r="AA20" i="119"/>
  <c r="AA24" i="119"/>
  <c r="AA24" i="106"/>
  <c r="AA21" i="106"/>
  <c r="AA22" i="199"/>
  <c r="AA16" i="199"/>
  <c r="AA24" i="199"/>
  <c r="AA20" i="222"/>
  <c r="AA22" i="222"/>
  <c r="AA24" i="222"/>
  <c r="AA31" i="119"/>
  <c r="AA20" i="115"/>
  <c r="AA22" i="115"/>
  <c r="AA24" i="115"/>
  <c r="AA28" i="183"/>
  <c r="AA30" i="192"/>
  <c r="AA28" i="201"/>
  <c r="AA30" i="206"/>
  <c r="AA28" i="96"/>
  <c r="AA28" i="103"/>
  <c r="AA30" i="103"/>
  <c r="AA24" i="103"/>
  <c r="AC5" i="228"/>
  <c r="AA16" i="228"/>
  <c r="AA28" i="195"/>
  <c r="AA30" i="195"/>
  <c r="AA24" i="214"/>
  <c r="AA30" i="181"/>
  <c r="AA28" i="210"/>
  <c r="AA28" i="204"/>
  <c r="AA28" i="223"/>
  <c r="AA28" i="100"/>
  <c r="AA28" i="229"/>
  <c r="AC5" i="222"/>
  <c r="AA28" i="211"/>
  <c r="AA30" i="214"/>
  <c r="AA16" i="99"/>
  <c r="AA18" i="99"/>
  <c r="AA20" i="99"/>
  <c r="AA24" i="99"/>
  <c r="AA20" i="162"/>
  <c r="AA30" i="228"/>
  <c r="AA31" i="228"/>
  <c r="AA24" i="201"/>
  <c r="AA18" i="97"/>
  <c r="AA22" i="97"/>
  <c r="AA30" i="224"/>
  <c r="AA30" i="96"/>
  <c r="AA28" i="92"/>
  <c r="AA30" i="92"/>
  <c r="AA31" i="196"/>
  <c r="AA30" i="196"/>
  <c r="AA28" i="189"/>
  <c r="AA28" i="212"/>
  <c r="AA31" i="185"/>
  <c r="AA28" i="169"/>
  <c r="AA21" i="169"/>
  <c r="AA28" i="213"/>
  <c r="AA28" i="191"/>
  <c r="AA30" i="191"/>
  <c r="AA28" i="216"/>
  <c r="AA17" i="194"/>
  <c r="AA24" i="94"/>
  <c r="AA28" i="192"/>
  <c r="AE5" i="92"/>
  <c r="AA17" i="198"/>
  <c r="AA21" i="198"/>
  <c r="AA31" i="198"/>
  <c r="AA31" i="197"/>
  <c r="AA28" i="209"/>
  <c r="AA5" i="202" a="1"/>
  <c r="AA5" i="202" s="1"/>
  <c r="AA30" i="202"/>
  <c r="AE5" i="202"/>
  <c r="AA31" i="202"/>
  <c r="AA31" i="200"/>
  <c r="AA5" i="87" a="1"/>
  <c r="AA5" i="87" s="1"/>
  <c r="AA30" i="87"/>
  <c r="AA28" i="171"/>
  <c r="AA30" i="93"/>
  <c r="AA30" i="209"/>
  <c r="AA28" i="194"/>
  <c r="AA28" i="182"/>
  <c r="AA30" i="91"/>
  <c r="AA30" i="226"/>
  <c r="AA31" i="226"/>
  <c r="AE5" i="87"/>
  <c r="AE5" i="91"/>
  <c r="AA17" i="51"/>
  <c r="AA28" i="51"/>
  <c r="AA28" i="197"/>
  <c r="AA28" i="202"/>
  <c r="AA5" i="196" a="1"/>
  <c r="AA5" i="196" s="1"/>
  <c r="AA28" i="225"/>
  <c r="AA30" i="89"/>
  <c r="AA28" i="91"/>
  <c r="AE5" i="196"/>
  <c r="AA28" i="190"/>
  <c r="AA28" i="89"/>
  <c r="AE5" i="89"/>
  <c r="AA30" i="88"/>
  <c r="AE5" i="88"/>
  <c r="AA30" i="51"/>
  <c r="AA30" i="217"/>
  <c r="AA31" i="87"/>
  <c r="AA25" i="92"/>
  <c r="AA25" i="96"/>
  <c r="AA31" i="195"/>
  <c r="AA31" i="203"/>
  <c r="AA22" i="218"/>
  <c r="AA24" i="218"/>
  <c r="AA5" i="226" a="1"/>
  <c r="AA5" i="226" s="1"/>
  <c r="AA17" i="226"/>
  <c r="AA18" i="93"/>
  <c r="AA20" i="93"/>
  <c r="AA22" i="93"/>
  <c r="AA24" i="93"/>
  <c r="AA25" i="94"/>
  <c r="AA18" i="96"/>
  <c r="AA20" i="96"/>
  <c r="AA22" i="96"/>
  <c r="AA5" i="97" a="1"/>
  <c r="AA5" i="97" s="1"/>
  <c r="AA17" i="97"/>
  <c r="AA17" i="119"/>
  <c r="Y9" i="180"/>
  <c r="AF9" i="180" s="1"/>
  <c r="AA18" i="195"/>
  <c r="AA20" i="195"/>
  <c r="AA22" i="195"/>
  <c r="AA24" i="195"/>
  <c r="AA17" i="201"/>
  <c r="AA18" i="202"/>
  <c r="AA16" i="207"/>
  <c r="AA18" i="207"/>
  <c r="AA20" i="207"/>
  <c r="AA19" i="210"/>
  <c r="AA23" i="210"/>
  <c r="AA31" i="212"/>
  <c r="AA18" i="226"/>
  <c r="AA20" i="226"/>
  <c r="AA22" i="226"/>
  <c r="AA24" i="226"/>
  <c r="AA31" i="88"/>
  <c r="AA16" i="194"/>
  <c r="AA18" i="194"/>
  <c r="AA20" i="194"/>
  <c r="AA22" i="194"/>
  <c r="AA24" i="194"/>
  <c r="AA18" i="208"/>
  <c r="AA18" i="227"/>
  <c r="AA24" i="228"/>
  <c r="AA28" i="203"/>
  <c r="AA28" i="218"/>
  <c r="AA28" i="173"/>
  <c r="AA28" i="196"/>
  <c r="AA22" i="213"/>
  <c r="AA24" i="213"/>
  <c r="AA20" i="197"/>
  <c r="AA22" i="197"/>
  <c r="AA16" i="169"/>
  <c r="AA18" i="169"/>
  <c r="AA18" i="191"/>
  <c r="AA19" i="191"/>
  <c r="AA21" i="191"/>
  <c r="AA23" i="191"/>
  <c r="AA25" i="191"/>
  <c r="AA24" i="169"/>
  <c r="AA16" i="217"/>
  <c r="AA24" i="217"/>
  <c r="AA17" i="209"/>
  <c r="AA21" i="209"/>
  <c r="AA23" i="209"/>
  <c r="AA25" i="209"/>
  <c r="AA20" i="209"/>
  <c r="AA22" i="209"/>
  <c r="AA24" i="209"/>
  <c r="AA16" i="95"/>
  <c r="AA22" i="95"/>
  <c r="AA24" i="95"/>
  <c r="AA16" i="91"/>
  <c r="AA25" i="198"/>
  <c r="AA23" i="216"/>
  <c r="AA20" i="216"/>
  <c r="AC5" i="94"/>
  <c r="AA17" i="94"/>
  <c r="AA19" i="94"/>
  <c r="AA21" i="94"/>
  <c r="AA23" i="94"/>
  <c r="Z9" i="226"/>
  <c r="AC9" i="226" s="1"/>
  <c r="AA21" i="225"/>
  <c r="AA18" i="225"/>
  <c r="AA20" i="225"/>
  <c r="AA16" i="200"/>
  <c r="AA20" i="200"/>
  <c r="AA24" i="200"/>
  <c r="AA25" i="91"/>
  <c r="Z5" i="200"/>
  <c r="AC5" i="200" s="1"/>
  <c r="AA25" i="225"/>
  <c r="AA23" i="203"/>
  <c r="X9" i="51"/>
  <c r="AA20" i="89"/>
  <c r="AA31" i="93"/>
  <c r="AA18" i="51"/>
  <c r="AA24" i="51"/>
  <c r="AA31" i="97"/>
  <c r="AA18" i="183"/>
  <c r="AA20" i="183"/>
  <c r="Y9" i="222"/>
  <c r="AF9" i="222" s="1"/>
  <c r="Z9" i="222"/>
  <c r="AC9" i="222" s="1"/>
  <c r="AA16" i="89"/>
  <c r="AA22" i="89"/>
  <c r="AA31" i="92"/>
  <c r="AE9" i="51"/>
  <c r="AA17" i="87"/>
  <c r="AA19" i="87"/>
  <c r="AA21" i="87"/>
  <c r="AA23" i="87"/>
  <c r="AA25" i="87"/>
  <c r="AA31" i="89"/>
  <c r="AA22" i="91"/>
  <c r="AA24" i="91"/>
  <c r="AA16" i="92"/>
  <c r="AA17" i="93"/>
  <c r="AA5" i="94" a="1"/>
  <c r="AA5" i="94" s="1"/>
  <c r="AA21" i="95"/>
  <c r="AA17" i="96"/>
  <c r="AA23" i="96"/>
  <c r="AA17" i="100"/>
  <c r="AA19" i="100"/>
  <c r="AA25" i="117"/>
  <c r="AA18" i="89"/>
  <c r="AA24" i="89"/>
  <c r="AA20" i="100"/>
  <c r="AA24" i="100"/>
  <c r="AA16" i="117"/>
  <c r="AA18" i="117"/>
  <c r="AA20" i="117"/>
  <c r="AA25" i="171"/>
  <c r="Z5" i="183"/>
  <c r="AA5" i="183" a="1"/>
  <c r="AA5" i="183" s="1"/>
  <c r="AA5" i="185" a="1"/>
  <c r="AA5" i="185" s="1"/>
  <c r="Z5" i="185"/>
  <c r="AA30" i="185" s="1"/>
  <c r="AA25" i="106"/>
  <c r="AA21" i="117"/>
  <c r="AA23" i="117"/>
  <c r="AA21" i="121"/>
  <c r="AA23" i="162"/>
  <c r="AA17" i="183"/>
  <c r="AA21" i="183"/>
  <c r="AA23" i="183"/>
  <c r="AA25" i="183"/>
  <c r="AA23" i="194"/>
  <c r="AA25" i="194"/>
  <c r="Z5" i="194"/>
  <c r="AC5" i="194" s="1"/>
  <c r="AA31" i="205"/>
  <c r="AA5" i="206" a="1"/>
  <c r="AA5" i="206" s="1"/>
  <c r="AA21" i="206"/>
  <c r="AA21" i="207"/>
  <c r="AA5" i="214" a="1"/>
  <c r="AA5" i="214" s="1"/>
  <c r="AA17" i="214"/>
  <c r="AA19" i="214"/>
  <c r="AA21" i="214"/>
  <c r="AA23" i="214"/>
  <c r="AA24" i="216"/>
  <c r="AA21" i="218"/>
  <c r="AA19" i="223"/>
  <c r="AA21" i="223"/>
  <c r="AA16" i="224"/>
  <c r="AA16" i="185"/>
  <c r="AA18" i="185"/>
  <c r="AA20" i="185"/>
  <c r="AA22" i="185"/>
  <c r="AA24" i="185"/>
  <c r="AA23" i="186"/>
  <c r="AA17" i="196"/>
  <c r="AA17" i="205"/>
  <c r="AA24" i="97"/>
  <c r="AA19" i="99"/>
  <c r="AA21" i="99"/>
  <c r="AA23" i="99"/>
  <c r="AA21" i="103"/>
  <c r="AA20" i="105"/>
  <c r="AA22" i="105"/>
  <c r="AA24" i="105"/>
  <c r="AA17" i="106"/>
  <c r="AA5" i="119" a="1"/>
  <c r="AA5" i="119" s="1"/>
  <c r="AA19" i="119"/>
  <c r="AA21" i="119"/>
  <c r="AA23" i="119"/>
  <c r="AA25" i="119"/>
  <c r="AA21" i="180"/>
  <c r="AA31" i="180"/>
  <c r="AA18" i="181"/>
  <c r="AA20" i="181"/>
  <c r="AA22" i="181"/>
  <c r="AA17" i="185"/>
  <c r="AA19" i="185"/>
  <c r="AA21" i="185"/>
  <c r="AA23" i="185"/>
  <c r="AA25" i="185"/>
  <c r="AA16" i="186"/>
  <c r="AA18" i="186"/>
  <c r="AA16" i="191"/>
  <c r="AA16" i="192"/>
  <c r="AA18" i="192"/>
  <c r="AA20" i="192"/>
  <c r="AA22" i="192"/>
  <c r="AA19" i="199"/>
  <c r="AA16" i="202"/>
  <c r="AA16" i="203"/>
  <c r="AA20" i="203"/>
  <c r="AA24" i="203"/>
  <c r="AA22" i="205"/>
  <c r="AA24" i="205"/>
  <c r="AA31" i="206"/>
  <c r="AA16" i="209"/>
  <c r="AA18" i="209"/>
  <c r="AA31" i="214"/>
  <c r="AA25" i="215"/>
  <c r="AA31" i="218"/>
  <c r="AC5" i="224"/>
  <c r="AA21" i="224"/>
  <c r="AA23" i="224"/>
  <c r="AA25" i="224"/>
  <c r="AA19" i="226"/>
  <c r="AA21" i="226"/>
  <c r="AA23" i="226"/>
  <c r="AA25" i="226"/>
  <c r="AA23" i="228"/>
  <c r="AA31" i="229"/>
  <c r="AA20" i="202"/>
  <c r="AA22" i="202"/>
  <c r="AA24" i="202"/>
  <c r="AA19" i="202"/>
  <c r="AA21" i="202"/>
  <c r="AA23" i="202"/>
  <c r="AA25" i="202"/>
  <c r="AC5" i="202"/>
  <c r="AA17" i="202"/>
  <c r="AC5" i="182"/>
  <c r="AA20" i="182"/>
  <c r="AA24" i="182"/>
  <c r="AA16" i="182"/>
  <c r="AA18" i="182"/>
  <c r="AA22" i="182"/>
  <c r="AA5" i="91" a="1"/>
  <c r="AA5" i="91" s="1"/>
  <c r="AA17" i="91"/>
  <c r="AA19" i="91"/>
  <c r="AA21" i="91"/>
  <c r="AA5" i="171" a="1"/>
  <c r="AA5" i="171" s="1"/>
  <c r="AA17" i="171"/>
  <c r="AA21" i="171"/>
  <c r="AA16" i="171"/>
  <c r="AA22" i="171"/>
  <c r="AA24" i="88"/>
  <c r="AC5" i="87"/>
  <c r="AA16" i="87"/>
  <c r="AA18" i="87"/>
  <c r="AA20" i="87"/>
  <c r="AA22" i="87"/>
  <c r="AA24" i="173"/>
  <c r="AA18" i="173"/>
  <c r="AA22" i="173"/>
  <c r="AA28" i="208"/>
  <c r="AA5" i="88" a="1"/>
  <c r="AA5" i="88" s="1"/>
  <c r="AC5" i="88"/>
  <c r="AA16" i="88"/>
  <c r="AA18" i="88"/>
  <c r="AA20" i="88"/>
  <c r="AA22" i="88"/>
  <c r="AA17" i="88"/>
  <c r="AA19" i="88"/>
  <c r="AA21" i="88"/>
  <c r="AA23" i="88"/>
  <c r="AA25" i="88"/>
  <c r="AA16" i="196"/>
  <c r="AA18" i="196"/>
  <c r="AA20" i="196"/>
  <c r="AA22" i="196"/>
  <c r="AA24" i="196"/>
  <c r="AA21" i="173"/>
  <c r="AA20" i="190"/>
  <c r="Z9" i="190"/>
  <c r="AC9" i="190" s="1"/>
  <c r="X9" i="190"/>
  <c r="Y9" i="190"/>
  <c r="AF9" i="190" s="1"/>
  <c r="AA21" i="97"/>
  <c r="AA5" i="89" a="1"/>
  <c r="AA5" i="89" s="1"/>
  <c r="AC5" i="93"/>
  <c r="AA16" i="93"/>
  <c r="AA23" i="93"/>
  <c r="AA25" i="93"/>
  <c r="AA5" i="95" a="1"/>
  <c r="AA5" i="95" s="1"/>
  <c r="AA18" i="95"/>
  <c r="AA20" i="95"/>
  <c r="Z5" i="95"/>
  <c r="AA30" i="95" s="1"/>
  <c r="AA20" i="97"/>
  <c r="AA22" i="100"/>
  <c r="Z5" i="100"/>
  <c r="AA30" i="100" s="1"/>
  <c r="AA23" i="103"/>
  <c r="AA25" i="103"/>
  <c r="AA31" i="103"/>
  <c r="X9" i="115"/>
  <c r="AA17" i="122"/>
  <c r="AA21" i="122"/>
  <c r="AA23" i="122"/>
  <c r="AA16" i="123"/>
  <c r="AC5" i="162"/>
  <c r="AA19" i="171"/>
  <c r="AA24" i="171"/>
  <c r="Z5" i="171"/>
  <c r="AC5" i="180"/>
  <c r="AA19" i="182"/>
  <c r="AA21" i="182"/>
  <c r="AA23" i="182"/>
  <c r="AA25" i="182"/>
  <c r="AA19" i="186"/>
  <c r="AA21" i="186"/>
  <c r="AA17" i="190"/>
  <c r="AA25" i="190"/>
  <c r="AA5" i="195" a="1"/>
  <c r="AA5" i="195" s="1"/>
  <c r="AA16" i="206"/>
  <c r="AA18" i="206"/>
  <c r="AA23" i="206"/>
  <c r="AA21" i="210"/>
  <c r="Z5" i="210"/>
  <c r="AA30" i="210" s="1"/>
  <c r="AA22" i="210"/>
  <c r="Y9" i="216"/>
  <c r="AF9" i="216" s="1"/>
  <c r="X9" i="216"/>
  <c r="AA28" i="224"/>
  <c r="AC5" i="97"/>
  <c r="AA19" i="97"/>
  <c r="AA31" i="99"/>
  <c r="AA31" i="117"/>
  <c r="AA22" i="121"/>
  <c r="AA24" i="121"/>
  <c r="AA18" i="171"/>
  <c r="AA20" i="171"/>
  <c r="AA23" i="171"/>
  <c r="AA31" i="94"/>
  <c r="AA17" i="95"/>
  <c r="AA19" i="95"/>
  <c r="AA21" i="100"/>
  <c r="AA23" i="100"/>
  <c r="AA21" i="51"/>
  <c r="Z9" i="87"/>
  <c r="AC9" i="87" s="1"/>
  <c r="AA17" i="89"/>
  <c r="AA19" i="89"/>
  <c r="AA21" i="89"/>
  <c r="AA23" i="89"/>
  <c r="AA25" i="89"/>
  <c r="AA21" i="92"/>
  <c r="AA23" i="92"/>
  <c r="AA5" i="93" a="1"/>
  <c r="AA5" i="93" s="1"/>
  <c r="AA19" i="93"/>
  <c r="AA21" i="93"/>
  <c r="AA23" i="95"/>
  <c r="AA25" i="95"/>
  <c r="AC5" i="96"/>
  <c r="AA31" i="96"/>
  <c r="AA16" i="97"/>
  <c r="AA23" i="97"/>
  <c r="AA25" i="97"/>
  <c r="AA16" i="100"/>
  <c r="AA18" i="100"/>
  <c r="AC5" i="103"/>
  <c r="AA17" i="103"/>
  <c r="AA19" i="103"/>
  <c r="AA17" i="105"/>
  <c r="AA19" i="105"/>
  <c r="AA23" i="105"/>
  <c r="AA31" i="105"/>
  <c r="AA16" i="106"/>
  <c r="AA18" i="106"/>
  <c r="AA20" i="106"/>
  <c r="AA31" i="115"/>
  <c r="AA17" i="121"/>
  <c r="AA21" i="123"/>
  <c r="AA23" i="123"/>
  <c r="AA25" i="123"/>
  <c r="AA24" i="162"/>
  <c r="AA25" i="169"/>
  <c r="AA17" i="180"/>
  <c r="AA19" i="180"/>
  <c r="AA31" i="181"/>
  <c r="AC5" i="186"/>
  <c r="AA24" i="186"/>
  <c r="AA31" i="192"/>
  <c r="AA31" i="193"/>
  <c r="AA17" i="195"/>
  <c r="AA21" i="195"/>
  <c r="AA23" i="195"/>
  <c r="AA18" i="198"/>
  <c r="AA20" i="198"/>
  <c r="AA22" i="198"/>
  <c r="AA24" i="198"/>
  <c r="AA31" i="199"/>
  <c r="AA31" i="201"/>
  <c r="AA19" i="206"/>
  <c r="AA24" i="206"/>
  <c r="AA20" i="213"/>
  <c r="Z5" i="213"/>
  <c r="AC5" i="213" s="1"/>
  <c r="AA5" i="222" a="1"/>
  <c r="AA5" i="222" s="1"/>
  <c r="AA21" i="222"/>
  <c r="AA22" i="223"/>
  <c r="Z5" i="225"/>
  <c r="AA5" i="225" a="1"/>
  <c r="AA5" i="225" s="1"/>
  <c r="AA24" i="225"/>
  <c r="AA19" i="194"/>
  <c r="AA21" i="194"/>
  <c r="AC5" i="195"/>
  <c r="AA19" i="196"/>
  <c r="AA21" i="196"/>
  <c r="AA24" i="197"/>
  <c r="AA19" i="198"/>
  <c r="AA21" i="203"/>
  <c r="AC5" i="206"/>
  <c r="AA20" i="206"/>
  <c r="AA25" i="206"/>
  <c r="AA24" i="207"/>
  <c r="AA20" i="210"/>
  <c r="AA21" i="213"/>
  <c r="AA20" i="214"/>
  <c r="AA22" i="214"/>
  <c r="AA19" i="218"/>
  <c r="AA17" i="222"/>
  <c r="AA19" i="222"/>
  <c r="AA23" i="223"/>
  <c r="AA25" i="223"/>
  <c r="AA31" i="223"/>
  <c r="AA17" i="225"/>
  <c r="AA22" i="225"/>
  <c r="AA25" i="229"/>
  <c r="AA25" i="195"/>
  <c r="AA19" i="197"/>
  <c r="AA23" i="198"/>
  <c r="AA23" i="199"/>
  <c r="AA19" i="201"/>
  <c r="AA21" i="204"/>
  <c r="AA25" i="204"/>
  <c r="AA17" i="206"/>
  <c r="AA22" i="206"/>
  <c r="AA19" i="208"/>
  <c r="AC5" i="209"/>
  <c r="AA17" i="210"/>
  <c r="AA31" i="210"/>
  <c r="AA16" i="213"/>
  <c r="AA18" i="213"/>
  <c r="AA23" i="213"/>
  <c r="AA25" i="213"/>
  <c r="AA31" i="213"/>
  <c r="AA31" i="217"/>
  <c r="AA23" i="222"/>
  <c r="AA25" i="222"/>
  <c r="AA31" i="222"/>
  <c r="AA16" i="223"/>
  <c r="AA18" i="223"/>
  <c r="AA20" i="223"/>
  <c r="AA19" i="225"/>
  <c r="AA22" i="229"/>
  <c r="Z9" i="122"/>
  <c r="AC9" i="122" s="1"/>
  <c r="X9" i="122"/>
  <c r="Z9" i="100"/>
  <c r="AE9" i="100" s="1"/>
  <c r="Y9" i="100"/>
  <c r="AF9" i="100" s="1"/>
  <c r="X9" i="100"/>
  <c r="Z9" i="95"/>
  <c r="AE9" i="95" s="1"/>
  <c r="X9" i="95"/>
  <c r="Y9" i="95"/>
  <c r="AF9" i="95" s="1"/>
  <c r="Z5" i="105"/>
  <c r="AA30" i="105" s="1"/>
  <c r="AA5" i="105" a="1"/>
  <c r="AA5" i="105" s="1"/>
  <c r="AE9" i="115"/>
  <c r="AA16" i="115"/>
  <c r="AA18" i="115"/>
  <c r="AA25" i="115"/>
  <c r="Z5" i="117"/>
  <c r="AA30" i="117" s="1"/>
  <c r="AA5" i="162" a="1"/>
  <c r="AA5" i="162" s="1"/>
  <c r="AA16" i="162"/>
  <c r="AA21" i="162"/>
  <c r="AA31" i="162"/>
  <c r="X9" i="171"/>
  <c r="AA31" i="171"/>
  <c r="AA5" i="180" a="1"/>
  <c r="AA5" i="180" s="1"/>
  <c r="AA22" i="180"/>
  <c r="AA24" i="180"/>
  <c r="AA5" i="181" a="1"/>
  <c r="AA5" i="181" s="1"/>
  <c r="AA23" i="181"/>
  <c r="AA25" i="181"/>
  <c r="Y9" i="224"/>
  <c r="AF9" i="224" s="1"/>
  <c r="Z9" i="224"/>
  <c r="AC9" i="224" s="1"/>
  <c r="Z9" i="91"/>
  <c r="AA24" i="87"/>
  <c r="AA5" i="92" a="1"/>
  <c r="AA5" i="92" s="1"/>
  <c r="AA18" i="92"/>
  <c r="AA20" i="92"/>
  <c r="AA22" i="92"/>
  <c r="Z5" i="99"/>
  <c r="AC5" i="99"/>
  <c r="AA18" i="105"/>
  <c r="AA22" i="106"/>
  <c r="AA31" i="106"/>
  <c r="AA17" i="115"/>
  <c r="AA5" i="117" a="1"/>
  <c r="AA5" i="117" s="1"/>
  <c r="AA16" i="122"/>
  <c r="AA17" i="162"/>
  <c r="AA19" i="162"/>
  <c r="AA22" i="162"/>
  <c r="Y9" i="171"/>
  <c r="AF9" i="171" s="1"/>
  <c r="AA31" i="173"/>
  <c r="AA23" i="180"/>
  <c r="AA25" i="180"/>
  <c r="AA24" i="181"/>
  <c r="Z9" i="183"/>
  <c r="AE9" i="183" s="1"/>
  <c r="Z5" i="189"/>
  <c r="AA30" i="189" s="1"/>
  <c r="AA5" i="189" a="1"/>
  <c r="AA5" i="189" s="1"/>
  <c r="AA31" i="191"/>
  <c r="AA5" i="211" a="1"/>
  <c r="AA5" i="211" s="1"/>
  <c r="AA16" i="211"/>
  <c r="AA23" i="211"/>
  <c r="AA17" i="92"/>
  <c r="AA19" i="96"/>
  <c r="AA21" i="96"/>
  <c r="AA24" i="96"/>
  <c r="AA25" i="105"/>
  <c r="AA17" i="117"/>
  <c r="AA19" i="117"/>
  <c r="AA24" i="117"/>
  <c r="AA18" i="180"/>
  <c r="AA20" i="180"/>
  <c r="AA17" i="181"/>
  <c r="AA19" i="181"/>
  <c r="AA21" i="181"/>
  <c r="X9" i="183"/>
  <c r="AA16" i="189"/>
  <c r="AA18" i="189"/>
  <c r="AA20" i="189"/>
  <c r="AA22" i="189"/>
  <c r="AA24" i="189"/>
  <c r="AA24" i="190"/>
  <c r="Z5" i="190"/>
  <c r="AA5" i="190" a="1"/>
  <c r="AA5" i="190" s="1"/>
  <c r="AA5" i="191" a="1"/>
  <c r="AA5" i="191" s="1"/>
  <c r="AA17" i="191"/>
  <c r="Y9" i="193"/>
  <c r="AF9" i="193" s="1"/>
  <c r="Z9" i="193"/>
  <c r="X9" i="204"/>
  <c r="Y9" i="204"/>
  <c r="AF9" i="204" s="1"/>
  <c r="Z5" i="205"/>
  <c r="AA30" i="205" s="1"/>
  <c r="AA18" i="205"/>
  <c r="AA5" i="205" a="1"/>
  <c r="AA5" i="205" s="1"/>
  <c r="AA21" i="205"/>
  <c r="AA16" i="205"/>
  <c r="AA24" i="211"/>
  <c r="AA23" i="193"/>
  <c r="AA28" i="193"/>
  <c r="Z9" i="201"/>
  <c r="Y9" i="201"/>
  <c r="AF9" i="201" s="1"/>
  <c r="X9" i="201"/>
  <c r="AA20" i="205"/>
  <c r="AA25" i="205"/>
  <c r="Z9" i="209"/>
  <c r="AE9" i="209" s="1"/>
  <c r="Y9" i="209"/>
  <c r="AF9" i="209" s="1"/>
  <c r="AA20" i="211"/>
  <c r="AC5" i="92"/>
  <c r="AA19" i="92"/>
  <c r="AA24" i="92"/>
  <c r="AA16" i="96"/>
  <c r="AA17" i="99"/>
  <c r="AA22" i="99"/>
  <c r="AA25" i="99"/>
  <c r="AA25" i="100"/>
  <c r="AA16" i="105"/>
  <c r="AA21" i="105"/>
  <c r="AA21" i="115"/>
  <c r="AA23" i="115"/>
  <c r="AA22" i="117"/>
  <c r="AA16" i="121"/>
  <c r="AA18" i="121"/>
  <c r="AA20" i="121"/>
  <c r="AA25" i="121"/>
  <c r="AA18" i="122"/>
  <c r="AA25" i="122"/>
  <c r="AA19" i="123"/>
  <c r="AA24" i="123"/>
  <c r="AA22" i="169"/>
  <c r="AA16" i="180"/>
  <c r="AA16" i="181"/>
  <c r="AA5" i="182" a="1"/>
  <c r="AA5" i="182" s="1"/>
  <c r="AA17" i="182"/>
  <c r="AA31" i="182"/>
  <c r="AA24" i="183"/>
  <c r="AA22" i="186"/>
  <c r="AA31" i="186"/>
  <c r="AA19" i="189"/>
  <c r="AA21" i="189"/>
  <c r="AA21" i="190"/>
  <c r="AA23" i="190"/>
  <c r="AA20" i="191"/>
  <c r="AA17" i="192"/>
  <c r="AA24" i="192"/>
  <c r="AA24" i="193"/>
  <c r="AC5" i="196"/>
  <c r="AA23" i="196"/>
  <c r="AA25" i="196"/>
  <c r="Z5" i="198"/>
  <c r="AA18" i="199"/>
  <c r="Z5" i="201"/>
  <c r="AA30" i="201" s="1"/>
  <c r="AA5" i="201" a="1"/>
  <c r="AA5" i="201" s="1"/>
  <c r="Z9" i="205"/>
  <c r="AE9" i="205" s="1"/>
  <c r="Y9" i="205"/>
  <c r="AF9" i="205" s="1"/>
  <c r="AA19" i="211"/>
  <c r="AA21" i="211"/>
  <c r="AA16" i="212"/>
  <c r="AA25" i="212"/>
  <c r="Z5" i="186"/>
  <c r="AA30" i="186" s="1"/>
  <c r="AA5" i="186" a="1"/>
  <c r="AA5" i="186" s="1"/>
  <c r="AA25" i="189"/>
  <c r="AA18" i="190"/>
  <c r="AA22" i="191"/>
  <c r="AA24" i="191"/>
  <c r="AA21" i="192"/>
  <c r="AA23" i="192"/>
  <c r="Z5" i="199"/>
  <c r="AA30" i="199" s="1"/>
  <c r="AA23" i="205"/>
  <c r="Y9" i="207"/>
  <c r="AF9" i="207" s="1"/>
  <c r="X9" i="207"/>
  <c r="Y9" i="211"/>
  <c r="AF9" i="211" s="1"/>
  <c r="X9" i="211"/>
  <c r="Z9" i="211"/>
  <c r="AA25" i="211"/>
  <c r="Z9" i="212"/>
  <c r="Y9" i="212"/>
  <c r="AF9" i="212" s="1"/>
  <c r="X9" i="212"/>
  <c r="Z5" i="212"/>
  <c r="AA30" i="212" s="1"/>
  <c r="AA5" i="212" a="1"/>
  <c r="AA5" i="212" s="1"/>
  <c r="AA17" i="186"/>
  <c r="AA20" i="186"/>
  <c r="AA25" i="186"/>
  <c r="AA17" i="189"/>
  <c r="AA31" i="189"/>
  <c r="AC5" i="191"/>
  <c r="AA25" i="192"/>
  <c r="AA21" i="193"/>
  <c r="AA16" i="195"/>
  <c r="AA19" i="195"/>
  <c r="AA16" i="198"/>
  <c r="AA20" i="199"/>
  <c r="AA25" i="199"/>
  <c r="AA28" i="199"/>
  <c r="AA28" i="200"/>
  <c r="AA17" i="204"/>
  <c r="AA17" i="207"/>
  <c r="AA16" i="210"/>
  <c r="AA18" i="210"/>
  <c r="AA17" i="211"/>
  <c r="AA31" i="211"/>
  <c r="AA19" i="212"/>
  <c r="AA21" i="212"/>
  <c r="AE9" i="216"/>
  <c r="AA28" i="217"/>
  <c r="AA25" i="218"/>
  <c r="AA31" i="224"/>
  <c r="AA21" i="199"/>
  <c r="AA19" i="205"/>
  <c r="AA31" i="209"/>
  <c r="AA20" i="212"/>
  <c r="AA31" i="216"/>
  <c r="AA23" i="217"/>
  <c r="AA5" i="217" a="1"/>
  <c r="AA5" i="217" s="1"/>
  <c r="AA28" i="228"/>
  <c r="AA22" i="207"/>
  <c r="AA31" i="207"/>
  <c r="AA19" i="209"/>
  <c r="AA24" i="210"/>
  <c r="AA18" i="212"/>
  <c r="AA23" i="212"/>
  <c r="AA21" i="216"/>
  <c r="AC5" i="226"/>
  <c r="AA16" i="226"/>
  <c r="AA28" i="227"/>
  <c r="AA31" i="227"/>
  <c r="AA21" i="228"/>
  <c r="AA31" i="225"/>
  <c r="AA5" i="51" a="1"/>
  <c r="AA5" i="51" s="1"/>
  <c r="AA20" i="51"/>
  <c r="AA23" i="51"/>
  <c r="AA16" i="51"/>
  <c r="AA19" i="51"/>
  <c r="AA22" i="51"/>
  <c r="AA25" i="51"/>
  <c r="AA31" i="51"/>
  <c r="AC5" i="51"/>
  <c r="Y9" i="51"/>
  <c r="AF9" i="51" s="1"/>
  <c r="Y9" i="94"/>
  <c r="Z9" i="94"/>
  <c r="X9" i="94"/>
  <c r="Z9" i="169"/>
  <c r="AE9" i="169" s="1"/>
  <c r="Y9" i="169"/>
  <c r="X9" i="169"/>
  <c r="Z9" i="121"/>
  <c r="Y9" i="121"/>
  <c r="X9" i="121"/>
  <c r="Z9" i="106"/>
  <c r="Y9" i="106"/>
  <c r="X9" i="106"/>
  <c r="Y9" i="89"/>
  <c r="Z9" i="89"/>
  <c r="X9" i="89"/>
  <c r="AA28" i="97"/>
  <c r="Y9" i="99"/>
  <c r="Z9" i="99"/>
  <c r="AE9" i="99" s="1"/>
  <c r="X9" i="99"/>
  <c r="Y9" i="197"/>
  <c r="Z9" i="197"/>
  <c r="AE9" i="197" s="1"/>
  <c r="X9" i="197"/>
  <c r="X9" i="210"/>
  <c r="Y9" i="210"/>
  <c r="Z9" i="210"/>
  <c r="AE9" i="210" s="1"/>
  <c r="Y9" i="215"/>
  <c r="Z9" i="215"/>
  <c r="AE9" i="215" s="1"/>
  <c r="X9" i="215"/>
  <c r="AA28" i="88"/>
  <c r="AA28" i="93"/>
  <c r="Y9" i="105"/>
  <c r="Z9" i="105"/>
  <c r="AE9" i="105" s="1"/>
  <c r="Y9" i="119"/>
  <c r="Z9" i="119"/>
  <c r="AE9" i="119" s="1"/>
  <c r="Y9" i="162"/>
  <c r="Z9" i="162"/>
  <c r="AE9" i="162" s="1"/>
  <c r="Z5" i="193"/>
  <c r="AA20" i="193"/>
  <c r="AA19" i="193"/>
  <c r="AA5" i="193" a="1"/>
  <c r="AA5" i="193" s="1"/>
  <c r="AA16" i="193"/>
  <c r="AA28" i="87"/>
  <c r="Y9" i="88"/>
  <c r="AE9" i="88"/>
  <c r="X9" i="88"/>
  <c r="AC5" i="89"/>
  <c r="X9" i="91"/>
  <c r="Y9" i="91"/>
  <c r="AA18" i="91"/>
  <c r="AA20" i="91"/>
  <c r="AA23" i="91"/>
  <c r="AA31" i="91"/>
  <c r="Y9" i="93"/>
  <c r="AC9" i="93" s="1"/>
  <c r="AE9" i="93"/>
  <c r="X9" i="93"/>
  <c r="AA31" i="95"/>
  <c r="Y9" i="97"/>
  <c r="AE9" i="97"/>
  <c r="X9" i="97"/>
  <c r="AA31" i="100"/>
  <c r="AA28" i="105"/>
  <c r="Y9" i="181"/>
  <c r="X9" i="181"/>
  <c r="Z9" i="181"/>
  <c r="AE9" i="181" s="1"/>
  <c r="Y9" i="199"/>
  <c r="Z9" i="199"/>
  <c r="X9" i="199"/>
  <c r="X9" i="206"/>
  <c r="Y9" i="206"/>
  <c r="Z9" i="206"/>
  <c r="AE9" i="206" s="1"/>
  <c r="X9" i="87"/>
  <c r="AC5" i="91"/>
  <c r="X9" i="92"/>
  <c r="Z9" i="92"/>
  <c r="AE9" i="92" s="1"/>
  <c r="AA30" i="94"/>
  <c r="AC5" i="95"/>
  <c r="X9" i="96"/>
  <c r="Z9" i="96"/>
  <c r="AA30" i="99"/>
  <c r="AC5" i="100"/>
  <c r="X9" i="103"/>
  <c r="Z9" i="103"/>
  <c r="AE9" i="103" s="1"/>
  <c r="AA23" i="106"/>
  <c r="AA5" i="106" a="1"/>
  <c r="AA5" i="106" s="1"/>
  <c r="Z5" i="106"/>
  <c r="AA19" i="106"/>
  <c r="X9" i="117"/>
  <c r="Z9" i="117"/>
  <c r="AE9" i="117" s="1"/>
  <c r="AA23" i="121"/>
  <c r="AA5" i="121" a="1"/>
  <c r="AA5" i="121" s="1"/>
  <c r="Z5" i="121"/>
  <c r="AA19" i="121"/>
  <c r="AC5" i="121"/>
  <c r="X9" i="123"/>
  <c r="Z9" i="123"/>
  <c r="AE9" i="123" s="1"/>
  <c r="AA23" i="169"/>
  <c r="AA20" i="169"/>
  <c r="AA17" i="169"/>
  <c r="AA5" i="169" a="1"/>
  <c r="AA5" i="169" s="1"/>
  <c r="Z5" i="169"/>
  <c r="AC5" i="169" s="1"/>
  <c r="AA19" i="169"/>
  <c r="AA16" i="173"/>
  <c r="Z5" i="173"/>
  <c r="AE5" i="173" s="1"/>
  <c r="AA5" i="173" a="1"/>
  <c r="AA5" i="173" s="1"/>
  <c r="AA20" i="173"/>
  <c r="AA17" i="173"/>
  <c r="Y9" i="189"/>
  <c r="Z9" i="189"/>
  <c r="X9" i="189"/>
  <c r="AA31" i="190"/>
  <c r="AC5" i="192"/>
  <c r="Y9" i="192"/>
  <c r="X9" i="192"/>
  <c r="Z9" i="192"/>
  <c r="Z9" i="194"/>
  <c r="Y9" i="194"/>
  <c r="Z5" i="197"/>
  <c r="AE5" i="197" s="1"/>
  <c r="AA18" i="197"/>
  <c r="AA16" i="197"/>
  <c r="AC5" i="122"/>
  <c r="AA18" i="162"/>
  <c r="AA25" i="162"/>
  <c r="AA31" i="169"/>
  <c r="Y9" i="173"/>
  <c r="AE9" i="173"/>
  <c r="X9" i="173"/>
  <c r="AA25" i="173"/>
  <c r="Y9" i="182"/>
  <c r="Z9" i="182"/>
  <c r="X9" i="182"/>
  <c r="AA30" i="183"/>
  <c r="AA31" i="183"/>
  <c r="Y9" i="186"/>
  <c r="X9" i="186"/>
  <c r="Z9" i="186"/>
  <c r="AE9" i="186" s="1"/>
  <c r="AA18" i="193"/>
  <c r="AA31" i="194"/>
  <c r="Y9" i="196"/>
  <c r="X9" i="196"/>
  <c r="Z9" i="196"/>
  <c r="Y9" i="115"/>
  <c r="AA19" i="115"/>
  <c r="Z5" i="115"/>
  <c r="AC5" i="115" s="1"/>
  <c r="Y9" i="122"/>
  <c r="AA19" i="122"/>
  <c r="Z5" i="122"/>
  <c r="AC9" i="183"/>
  <c r="X9" i="198"/>
  <c r="Z9" i="198"/>
  <c r="AE9" i="198" s="1"/>
  <c r="Y9" i="198"/>
  <c r="X9" i="200"/>
  <c r="Z9" i="200"/>
  <c r="AE9" i="200" s="1"/>
  <c r="Y9" i="200"/>
  <c r="AA25" i="200"/>
  <c r="AA19" i="200"/>
  <c r="AA23" i="200"/>
  <c r="Y9" i="203"/>
  <c r="Z9" i="203"/>
  <c r="AE9" i="203" s="1"/>
  <c r="X9" i="203"/>
  <c r="AA19" i="173"/>
  <c r="AA16" i="183"/>
  <c r="AA19" i="183"/>
  <c r="AA22" i="183"/>
  <c r="AA16" i="190"/>
  <c r="AA19" i="190"/>
  <c r="AA22" i="190"/>
  <c r="AA17" i="193"/>
  <c r="AA22" i="193"/>
  <c r="AA25" i="193"/>
  <c r="AA23" i="197"/>
  <c r="AA25" i="197"/>
  <c r="Z5" i="203"/>
  <c r="AE5" i="203" s="1"/>
  <c r="AA22" i="203"/>
  <c r="AA18" i="203"/>
  <c r="AA5" i="203" a="1"/>
  <c r="AA5" i="203" s="1"/>
  <c r="AA19" i="203"/>
  <c r="AA23" i="204"/>
  <c r="AA19" i="204"/>
  <c r="Z5" i="204"/>
  <c r="AC5" i="204" s="1"/>
  <c r="AA20" i="204"/>
  <c r="AA5" i="204" a="1"/>
  <c r="AA5" i="204" s="1"/>
  <c r="AA24" i="204"/>
  <c r="AA23" i="173"/>
  <c r="AE9" i="180"/>
  <c r="X9" i="180"/>
  <c r="AA30" i="182"/>
  <c r="AC5" i="183"/>
  <c r="X9" i="185"/>
  <c r="Z9" i="185"/>
  <c r="X9" i="191"/>
  <c r="Z9" i="191"/>
  <c r="AE9" i="191" s="1"/>
  <c r="X9" i="195"/>
  <c r="Z9" i="195"/>
  <c r="AE9" i="195" s="1"/>
  <c r="AA28" i="198"/>
  <c r="AA17" i="200"/>
  <c r="AA21" i="200"/>
  <c r="Z9" i="204"/>
  <c r="AA24" i="208"/>
  <c r="AA20" i="208"/>
  <c r="AA16" i="208"/>
  <c r="AA25" i="208"/>
  <c r="AA17" i="208"/>
  <c r="Z5" i="208"/>
  <c r="AA5" i="208" a="1"/>
  <c r="AA5" i="208" s="1"/>
  <c r="Y9" i="217"/>
  <c r="X9" i="217"/>
  <c r="Z9" i="217"/>
  <c r="AE9" i="217" s="1"/>
  <c r="AA17" i="197"/>
  <c r="AA22" i="200"/>
  <c r="AA17" i="203"/>
  <c r="AA22" i="204"/>
  <c r="AA22" i="208"/>
  <c r="AC5" i="211"/>
  <c r="Y9" i="214"/>
  <c r="Z9" i="214"/>
  <c r="X9" i="214"/>
  <c r="Y9" i="223"/>
  <c r="Z9" i="223"/>
  <c r="AE9" i="223" s="1"/>
  <c r="X9" i="223"/>
  <c r="AE9" i="228"/>
  <c r="X9" i="228"/>
  <c r="Y9" i="228"/>
  <c r="AA21" i="197"/>
  <c r="AA25" i="203"/>
  <c r="AE9" i="207"/>
  <c r="Z9" i="208"/>
  <c r="AE9" i="208" s="1"/>
  <c r="X9" i="208"/>
  <c r="X9" i="213"/>
  <c r="Z9" i="213"/>
  <c r="AE9" i="213" s="1"/>
  <c r="Z5" i="227"/>
  <c r="AC5" i="227" s="1"/>
  <c r="AA5" i="227" a="1"/>
  <c r="AA5" i="227" s="1"/>
  <c r="AA24" i="227"/>
  <c r="AA22" i="227"/>
  <c r="AA17" i="199"/>
  <c r="AA18" i="200"/>
  <c r="AC5" i="201"/>
  <c r="AE9" i="202"/>
  <c r="X9" i="202"/>
  <c r="Y9" i="202"/>
  <c r="AA18" i="204"/>
  <c r="AA31" i="204"/>
  <c r="AC9" i="205"/>
  <c r="Z5" i="207"/>
  <c r="AA23" i="207"/>
  <c r="AA19" i="207"/>
  <c r="AA31" i="208"/>
  <c r="Z5" i="215"/>
  <c r="AC5" i="215" s="1"/>
  <c r="AA19" i="215"/>
  <c r="AA23" i="215"/>
  <c r="AA20" i="215"/>
  <c r="AA17" i="215"/>
  <c r="AA5" i="215" a="1"/>
  <c r="AA5" i="215" s="1"/>
  <c r="Z5" i="216"/>
  <c r="AA18" i="216"/>
  <c r="AA16" i="216"/>
  <c r="AA5" i="216" a="1"/>
  <c r="AA5" i="216" s="1"/>
  <c r="AA22" i="216"/>
  <c r="AA19" i="216"/>
  <c r="AA21" i="217"/>
  <c r="Y9" i="227"/>
  <c r="Z9" i="227"/>
  <c r="AE9" i="227" s="1"/>
  <c r="X9" i="227"/>
  <c r="AA19" i="227"/>
  <c r="AA21" i="227"/>
  <c r="AA23" i="208"/>
  <c r="Z5" i="211"/>
  <c r="AA22" i="211"/>
  <c r="AA18" i="211"/>
  <c r="AA19" i="217"/>
  <c r="AC5" i="217"/>
  <c r="AA17" i="217"/>
  <c r="AA25" i="217"/>
  <c r="AA20" i="217"/>
  <c r="AA16" i="218"/>
  <c r="AA20" i="218"/>
  <c r="AA17" i="218"/>
  <c r="AA5" i="218" a="1"/>
  <c r="AA5" i="218" s="1"/>
  <c r="Z5" i="218"/>
  <c r="AA18" i="218"/>
  <c r="AA19" i="228"/>
  <c r="AA17" i="228"/>
  <c r="AA5" i="228" a="1"/>
  <c r="AA5" i="228" s="1"/>
  <c r="AA25" i="228"/>
  <c r="AA20" i="228"/>
  <c r="AA16" i="229"/>
  <c r="AA20" i="229"/>
  <c r="AA17" i="229"/>
  <c r="AA5" i="229" a="1"/>
  <c r="AA5" i="229" s="1"/>
  <c r="Z5" i="229"/>
  <c r="AA18" i="229"/>
  <c r="AA17" i="216"/>
  <c r="Z9" i="218"/>
  <c r="X9" i="218"/>
  <c r="Y9" i="218"/>
  <c r="Z9" i="225"/>
  <c r="X9" i="225"/>
  <c r="AA28" i="226"/>
  <c r="AA20" i="227"/>
  <c r="AA25" i="227"/>
  <c r="Z9" i="229"/>
  <c r="X9" i="229"/>
  <c r="Y9" i="229"/>
  <c r="AA18" i="214"/>
  <c r="AA25" i="214"/>
  <c r="AA31" i="215"/>
  <c r="Z5" i="223"/>
  <c r="AE5" i="223" s="1"/>
  <c r="AA24" i="223"/>
  <c r="X9" i="224"/>
  <c r="AA25" i="216"/>
  <c r="AA22" i="217"/>
  <c r="AA28" i="222"/>
  <c r="AA16" i="225"/>
  <c r="AA23" i="227"/>
  <c r="AA22" i="228"/>
  <c r="AA18" i="217"/>
  <c r="AA23" i="218"/>
  <c r="X9" i="222"/>
  <c r="AA17" i="223"/>
  <c r="AA18" i="224"/>
  <c r="AA23" i="225"/>
  <c r="X9" i="226"/>
  <c r="AA17" i="227"/>
  <c r="AA18" i="228"/>
  <c r="AA23" i="229"/>
  <c r="AC9" i="212" l="1"/>
  <c r="AC9" i="91"/>
  <c r="AC9" i="211"/>
  <c r="AC5" i="210"/>
  <c r="AE9" i="224"/>
  <c r="AC5" i="212"/>
  <c r="AC5" i="117"/>
  <c r="AC5" i="105"/>
  <c r="AC5" i="205"/>
  <c r="AC5" i="199"/>
  <c r="AE9" i="211"/>
  <c r="AC9" i="193"/>
  <c r="AC5" i="189"/>
  <c r="AE9" i="226"/>
  <c r="AC9" i="171"/>
  <c r="AA30" i="194"/>
  <c r="AE5" i="194"/>
  <c r="AA30" i="198"/>
  <c r="AE5" i="198"/>
  <c r="AA30" i="171"/>
  <c r="AE5" i="171"/>
  <c r="AC5" i="193"/>
  <c r="AE5" i="193"/>
  <c r="AC9" i="209"/>
  <c r="AA30" i="200"/>
  <c r="AE5" i="200"/>
  <c r="AA30" i="225"/>
  <c r="AE5" i="225"/>
  <c r="AC5" i="171"/>
  <c r="AC5" i="190"/>
  <c r="AE5" i="190"/>
  <c r="AE9" i="222"/>
  <c r="AA30" i="190"/>
  <c r="AC5" i="185"/>
  <c r="AC9" i="216"/>
  <c r="AA30" i="213"/>
  <c r="AC5" i="198"/>
  <c r="AE9" i="190"/>
  <c r="AC5" i="225"/>
  <c r="AE9" i="193"/>
  <c r="AE9" i="87"/>
  <c r="AC9" i="95"/>
  <c r="AC9" i="100"/>
  <c r="AE9" i="122"/>
  <c r="AE9" i="212"/>
  <c r="AE9" i="201"/>
  <c r="AC9" i="201"/>
  <c r="AE9" i="91"/>
  <c r="AA30" i="229"/>
  <c r="AA30" i="218"/>
  <c r="AF9" i="227"/>
  <c r="AA30" i="216"/>
  <c r="AF9" i="202"/>
  <c r="AC9" i="185"/>
  <c r="AA30" i="203"/>
  <c r="AF9" i="203"/>
  <c r="AF9" i="122"/>
  <c r="AC9" i="196"/>
  <c r="AA30" i="197"/>
  <c r="AC5" i="197"/>
  <c r="AC9" i="192"/>
  <c r="AC9" i="189"/>
  <c r="AE9" i="189"/>
  <c r="AC9" i="199"/>
  <c r="AF9" i="97"/>
  <c r="AF9" i="119"/>
  <c r="AC9" i="89"/>
  <c r="AF9" i="121"/>
  <c r="AC9" i="94"/>
  <c r="AC9" i="229"/>
  <c r="AE9" i="229"/>
  <c r="AC9" i="218"/>
  <c r="AE9" i="218"/>
  <c r="AF9" i="228"/>
  <c r="AC9" i="214"/>
  <c r="AF9" i="199"/>
  <c r="AF9" i="93"/>
  <c r="AC9" i="97"/>
  <c r="AC9" i="106"/>
  <c r="AC9" i="121"/>
  <c r="AF9" i="94"/>
  <c r="AA30" i="223"/>
  <c r="AC5" i="223"/>
  <c r="AF9" i="229"/>
  <c r="AF9" i="218"/>
  <c r="AC9" i="227"/>
  <c r="AA30" i="215"/>
  <c r="AC9" i="213"/>
  <c r="AF9" i="223"/>
  <c r="AF9" i="214"/>
  <c r="AA30" i="208"/>
  <c r="AC9" i="204"/>
  <c r="AC9" i="195"/>
  <c r="AC9" i="191"/>
  <c r="AA30" i="204"/>
  <c r="AC5" i="203"/>
  <c r="AC9" i="203"/>
  <c r="AF9" i="115"/>
  <c r="AF9" i="196"/>
  <c r="AC9" i="186"/>
  <c r="AF9" i="182"/>
  <c r="AF9" i="173"/>
  <c r="AC9" i="194"/>
  <c r="AF9" i="192"/>
  <c r="AC9" i="173"/>
  <c r="AC9" i="123"/>
  <c r="AC9" i="117"/>
  <c r="AC9" i="103"/>
  <c r="AF9" i="88"/>
  <c r="AC9" i="119"/>
  <c r="AF9" i="105"/>
  <c r="AF9" i="215"/>
  <c r="AF9" i="197"/>
  <c r="AF9" i="99"/>
  <c r="AE9" i="106"/>
  <c r="AE9" i="121"/>
  <c r="AA30" i="207"/>
  <c r="AC5" i="207"/>
  <c r="AA30" i="121"/>
  <c r="AA30" i="106"/>
  <c r="AC9" i="96"/>
  <c r="AC9" i="162"/>
  <c r="AC9" i="210"/>
  <c r="AF9" i="106"/>
  <c r="AF9" i="169"/>
  <c r="AC5" i="229"/>
  <c r="AC5" i="218"/>
  <c r="AA30" i="211"/>
  <c r="AC9" i="208"/>
  <c r="AF9" i="217"/>
  <c r="AF9" i="200"/>
  <c r="AF9" i="198"/>
  <c r="AA30" i="115"/>
  <c r="AF9" i="194"/>
  <c r="AF9" i="189"/>
  <c r="AA30" i="173"/>
  <c r="AC5" i="173"/>
  <c r="AC9" i="92"/>
  <c r="AC9" i="206"/>
  <c r="AC9" i="202"/>
  <c r="AF9" i="181"/>
  <c r="AF9" i="162"/>
  <c r="AF9" i="210"/>
  <c r="AF9" i="89"/>
  <c r="AC9" i="169"/>
  <c r="AC9" i="225"/>
  <c r="AE9" i="225"/>
  <c r="AC5" i="216"/>
  <c r="AC9" i="228"/>
  <c r="AA30" i="227"/>
  <c r="AC9" i="223"/>
  <c r="AE9" i="214"/>
  <c r="AC9" i="217"/>
  <c r="AC5" i="208"/>
  <c r="AE9" i="204"/>
  <c r="AE9" i="185"/>
  <c r="AC9" i="200"/>
  <c r="AC9" i="198"/>
  <c r="AA30" i="122"/>
  <c r="AE9" i="196"/>
  <c r="AF9" i="186"/>
  <c r="AC9" i="182"/>
  <c r="AE9" i="182"/>
  <c r="AE9" i="194"/>
  <c r="AE9" i="192"/>
  <c r="AA30" i="169"/>
  <c r="AC5" i="106"/>
  <c r="AE9" i="96"/>
  <c r="AF9" i="206"/>
  <c r="AE9" i="199"/>
  <c r="AC9" i="181"/>
  <c r="AF9" i="91"/>
  <c r="AA30" i="193"/>
  <c r="AC9" i="105"/>
  <c r="AC9" i="88"/>
  <c r="AC9" i="215"/>
  <c r="AC9" i="197"/>
  <c r="AC9" i="99"/>
  <c r="AE9" i="89"/>
  <c r="AE9" i="94"/>
  <c r="Z5" i="235" l="1"/>
  <c r="Z8" i="235" s="1"/>
  <c r="I5" i="235"/>
  <c r="I8" i="235" s="1"/>
  <c r="R5" i="235"/>
  <c r="R8" i="235" s="1"/>
  <c r="M5" i="235"/>
  <c r="M8" i="235" s="1"/>
  <c r="E5" i="235"/>
  <c r="E8" i="235" s="1"/>
  <c r="F5" i="235"/>
  <c r="F8" i="235" s="1"/>
  <c r="L5" i="235"/>
  <c r="L8" i="235" s="1"/>
  <c r="G5" i="235"/>
  <c r="G8" i="235" s="1"/>
  <c r="D5" i="235"/>
  <c r="D8" i="235" s="1"/>
  <c r="Q5" i="235"/>
  <c r="Q8" i="235" s="1"/>
  <c r="AC5" i="235"/>
  <c r="AC8" i="235" s="1"/>
  <c r="C5" i="235"/>
  <c r="C8" i="235" s="1"/>
  <c r="AE5" i="235"/>
  <c r="AE8" i="235" s="1"/>
  <c r="J5" i="235"/>
  <c r="J8" i="235" s="1"/>
  <c r="W5" i="235"/>
  <c r="W8" i="235" s="1"/>
  <c r="Y5" i="235"/>
  <c r="Y8" i="235" s="1"/>
  <c r="T5" i="235"/>
  <c r="T8" i="235" s="1"/>
  <c r="AA5" i="235"/>
  <c r="AA8" i="235" s="1"/>
  <c r="O5" i="235"/>
  <c r="O8" i="235" s="1"/>
  <c r="S5" i="235"/>
  <c r="S8" i="235" s="1"/>
  <c r="K5" i="235"/>
  <c r="K8" i="235" s="1"/>
  <c r="H5" i="235"/>
  <c r="H8" i="235" s="1"/>
  <c r="AD5" i="235"/>
  <c r="AD8" i="235" s="1"/>
  <c r="V5" i="235"/>
  <c r="V8" i="235" s="1"/>
  <c r="X5" i="235"/>
  <c r="X8" i="235" s="1"/>
  <c r="U5" i="235"/>
  <c r="U8" i="235" s="1"/>
  <c r="N5" i="235"/>
  <c r="N8" i="235" s="1"/>
  <c r="B35" i="4"/>
  <c r="AA40" i="4"/>
  <c r="Q43" i="4"/>
  <c r="R21" i="4"/>
  <c r="N70" i="4"/>
  <c r="F65" i="4"/>
  <c r="AC13" i="4"/>
  <c r="T15" i="4"/>
  <c r="H7" i="4"/>
  <c r="AC36" i="4"/>
  <c r="U73" i="4"/>
  <c r="W14" i="4"/>
  <c r="M20" i="4"/>
  <c r="N42" i="4"/>
  <c r="J14" i="4"/>
  <c r="H6" i="4"/>
  <c r="W6" i="4"/>
  <c r="T60" i="4"/>
  <c r="U39" i="4"/>
  <c r="K59" i="4"/>
  <c r="AH15" i="4"/>
  <c r="I32" i="4"/>
  <c r="I53" i="4"/>
  <c r="Z55" i="4"/>
  <c r="Y29" i="4"/>
  <c r="AC30" i="4"/>
  <c r="R73" i="4"/>
  <c r="Q14" i="4"/>
  <c r="R18" i="4"/>
  <c r="P20" i="4"/>
  <c r="N20" i="4"/>
  <c r="N44" i="4"/>
  <c r="F73" i="4"/>
  <c r="N22" i="4"/>
  <c r="R27" i="4"/>
  <c r="J55" i="4"/>
  <c r="G5" i="4"/>
  <c r="Z65" i="4"/>
  <c r="L34" i="4"/>
  <c r="H10" i="4"/>
  <c r="H21" i="4"/>
  <c r="X22" i="4"/>
  <c r="AD56" i="4"/>
  <c r="AF42" i="4"/>
  <c r="V21" i="4"/>
  <c r="T72" i="4"/>
  <c r="Y25" i="4"/>
  <c r="O25" i="4"/>
  <c r="R5" i="4"/>
  <c r="AD20" i="4"/>
  <c r="U68" i="4"/>
  <c r="AB51" i="4"/>
  <c r="W17" i="4"/>
  <c r="N56" i="4"/>
  <c r="G42" i="4"/>
  <c r="L14" i="4"/>
  <c r="Z39" i="4"/>
  <c r="L55" i="4"/>
  <c r="AH60" i="4"/>
  <c r="Q63" i="4"/>
  <c r="AH35" i="4"/>
  <c r="R35" i="4"/>
  <c r="T10" i="4"/>
  <c r="L24" i="4"/>
  <c r="H59" i="4"/>
  <c r="H25" i="4"/>
  <c r="AH24" i="4"/>
  <c r="W51" i="4"/>
  <c r="AG58" i="4"/>
  <c r="I66" i="4"/>
  <c r="W16" i="4"/>
  <c r="AH12" i="4"/>
  <c r="K10" i="4"/>
  <c r="AB65" i="4"/>
  <c r="G34" i="4"/>
  <c r="W60" i="4"/>
  <c r="I17" i="4"/>
  <c r="G57" i="4"/>
  <c r="AF51" i="4"/>
  <c r="K13" i="4"/>
  <c r="J15" i="4"/>
  <c r="Y34" i="4"/>
  <c r="U28" i="4"/>
  <c r="L56" i="4"/>
  <c r="AH71" i="4"/>
  <c r="AD27" i="4"/>
  <c r="Y61" i="4"/>
  <c r="AD5" i="4"/>
  <c r="X68" i="4"/>
  <c r="K45" i="4"/>
  <c r="K62" i="4"/>
  <c r="F18" i="4"/>
  <c r="O41" i="4"/>
  <c r="Z40" i="4"/>
  <c r="AH47" i="4"/>
  <c r="I5" i="4"/>
  <c r="X18" i="4"/>
  <c r="AF61" i="4"/>
  <c r="H53" i="4"/>
  <c r="U50" i="4"/>
  <c r="P62" i="4"/>
  <c r="M71" i="4"/>
  <c r="F17" i="4"/>
  <c r="W35" i="4"/>
  <c r="R31" i="4"/>
  <c r="H44" i="4"/>
  <c r="I29" i="4"/>
  <c r="G44" i="4"/>
  <c r="U23" i="4"/>
  <c r="U30" i="4"/>
  <c r="L73" i="4"/>
  <c r="R15" i="4"/>
  <c r="AD8" i="4"/>
  <c r="Q17" i="4"/>
  <c r="F41" i="4"/>
  <c r="J71" i="4"/>
  <c r="U24" i="4"/>
  <c r="O35" i="4"/>
  <c r="Y41" i="4"/>
  <c r="P69" i="4"/>
  <c r="AF50" i="4"/>
  <c r="O37" i="4"/>
  <c r="AD23" i="4"/>
  <c r="V60" i="4"/>
  <c r="W73" i="4"/>
  <c r="I59" i="4"/>
  <c r="H50" i="4"/>
  <c r="N31" i="4"/>
  <c r="O36" i="4"/>
  <c r="Y69" i="4"/>
  <c r="R47" i="4"/>
  <c r="Q26" i="4"/>
  <c r="T58" i="4"/>
  <c r="X16" i="4"/>
  <c r="H12" i="4"/>
  <c r="H19" i="4"/>
  <c r="N40" i="4"/>
  <c r="K26" i="4"/>
  <c r="X24" i="4"/>
  <c r="Q38" i="4"/>
  <c r="N36" i="4"/>
  <c r="M7" i="4"/>
  <c r="AA35" i="4"/>
  <c r="K46" i="4"/>
  <c r="L8" i="4"/>
  <c r="I69" i="4"/>
  <c r="Z24" i="4"/>
  <c r="W52" i="4"/>
  <c r="H45" i="4"/>
  <c r="AC67" i="4"/>
  <c r="N25" i="4"/>
  <c r="G16" i="4"/>
  <c r="F59" i="4"/>
  <c r="AH55" i="4"/>
  <c r="O10" i="4"/>
  <c r="H9" i="4"/>
  <c r="B30" i="4"/>
  <c r="AH40" i="4"/>
  <c r="K30" i="4"/>
  <c r="B20" i="4"/>
  <c r="L29" i="4"/>
  <c r="U35" i="4"/>
  <c r="Q45" i="4"/>
  <c r="O71" i="4"/>
  <c r="AA38" i="4"/>
  <c r="M40" i="4"/>
  <c r="R25" i="4"/>
  <c r="X20" i="4"/>
  <c r="AG55" i="4"/>
  <c r="V47" i="4"/>
  <c r="H17" i="4"/>
  <c r="I64" i="4"/>
  <c r="J42" i="4"/>
  <c r="AD37" i="4"/>
  <c r="B21" i="4"/>
  <c r="AD35" i="4"/>
  <c r="J24" i="4"/>
  <c r="H4" i="4"/>
  <c r="V56" i="4"/>
  <c r="P49" i="4"/>
  <c r="AC33" i="4"/>
  <c r="J60" i="4"/>
  <c r="Z15" i="4"/>
  <c r="R39" i="4"/>
  <c r="J49" i="4"/>
  <c r="AC22" i="4"/>
  <c r="AB20" i="4"/>
  <c r="T27" i="4"/>
  <c r="M12" i="4"/>
  <c r="AF60" i="4"/>
  <c r="Y21" i="4"/>
  <c r="AF52" i="4"/>
  <c r="T62" i="4"/>
  <c r="AB31" i="4"/>
  <c r="U32" i="4"/>
  <c r="K18" i="4"/>
  <c r="AF14" i="4"/>
  <c r="N8" i="4"/>
  <c r="B39" i="4"/>
  <c r="O7" i="4"/>
  <c r="R66" i="4"/>
  <c r="B57" i="4"/>
  <c r="K53" i="4"/>
  <c r="Z35" i="4"/>
  <c r="L6" i="4"/>
  <c r="AB60" i="4"/>
  <c r="Z9" i="4"/>
  <c r="AC61" i="4"/>
  <c r="AH68" i="4"/>
  <c r="Z38" i="4"/>
  <c r="AC56" i="4"/>
  <c r="AD36" i="4"/>
  <c r="Y7" i="4"/>
  <c r="T33" i="4"/>
  <c r="N32" i="4"/>
  <c r="G49" i="4"/>
  <c r="AB6" i="4"/>
  <c r="J4" i="4"/>
  <c r="B26" i="4"/>
  <c r="AH66" i="4"/>
  <c r="AC29" i="4"/>
  <c r="AG29" i="4"/>
  <c r="L41" i="4"/>
  <c r="AC14" i="4"/>
  <c r="W23" i="4"/>
  <c r="V41" i="4"/>
  <c r="G53" i="4"/>
  <c r="AA54" i="4"/>
  <c r="I37" i="4"/>
  <c r="L26" i="4"/>
  <c r="F53" i="4"/>
  <c r="P32" i="4"/>
  <c r="N58" i="4"/>
  <c r="G50" i="4"/>
  <c r="T70" i="4"/>
  <c r="W63" i="4"/>
  <c r="J59" i="4"/>
  <c r="X15" i="4"/>
  <c r="V14" i="4"/>
  <c r="U29" i="4"/>
  <c r="J66" i="4"/>
  <c r="R8" i="4"/>
  <c r="AA45" i="4"/>
  <c r="I34" i="4"/>
  <c r="V37" i="4"/>
  <c r="M55" i="4"/>
  <c r="AC52" i="4"/>
  <c r="AC11" i="4"/>
  <c r="Z70" i="4"/>
  <c r="X70" i="4"/>
  <c r="AF67" i="4"/>
  <c r="AG61" i="4"/>
  <c r="L37" i="4"/>
  <c r="F6" i="4"/>
  <c r="AB50" i="4"/>
  <c r="Z14" i="4"/>
  <c r="AG51" i="4"/>
  <c r="X57" i="4"/>
  <c r="AB41" i="4"/>
  <c r="H32" i="4"/>
  <c r="Y42" i="4"/>
  <c r="M45" i="4"/>
  <c r="I7" i="4"/>
  <c r="AB11" i="4"/>
  <c r="P65" i="4"/>
  <c r="AG21" i="4"/>
  <c r="F64" i="4"/>
  <c r="N52" i="4"/>
  <c r="Y62" i="4"/>
  <c r="AG71" i="4"/>
  <c r="AF38" i="4"/>
  <c r="G45" i="4"/>
  <c r="I45" i="4"/>
  <c r="F38" i="4"/>
  <c r="AC38" i="4"/>
  <c r="P66" i="4"/>
  <c r="L9" i="4"/>
  <c r="Z4" i="4"/>
  <c r="P19" i="4"/>
  <c r="F36" i="4"/>
  <c r="Y17" i="4"/>
  <c r="L10" i="4"/>
  <c r="Y57" i="4"/>
  <c r="X28" i="4"/>
  <c r="AA58" i="4"/>
  <c r="B46" i="4"/>
  <c r="AD71" i="4"/>
  <c r="Q40" i="4"/>
  <c r="N15" i="4"/>
  <c r="AC19" i="4"/>
  <c r="R60" i="4"/>
  <c r="H51" i="4"/>
  <c r="AB14" i="4"/>
  <c r="AB44" i="4"/>
  <c r="M53" i="4"/>
  <c r="T40" i="4"/>
  <c r="AD61" i="4"/>
  <c r="W34" i="4"/>
  <c r="J58" i="4"/>
  <c r="T42" i="4"/>
  <c r="I13" i="4"/>
  <c r="U26" i="4"/>
  <c r="F22" i="4"/>
  <c r="AH44" i="4"/>
  <c r="H8" i="4"/>
  <c r="AC15" i="4"/>
  <c r="R71" i="4"/>
  <c r="V62" i="4"/>
  <c r="R57" i="4"/>
  <c r="K31" i="4"/>
  <c r="W22" i="4"/>
  <c r="K61" i="4"/>
  <c r="Q32" i="4"/>
  <c r="Z5" i="4"/>
  <c r="V24" i="4"/>
  <c r="AB62" i="4"/>
  <c r="Y26" i="4"/>
  <c r="Q62" i="4"/>
  <c r="U34" i="4"/>
  <c r="G15" i="4"/>
  <c r="AG22" i="4"/>
  <c r="J30" i="4"/>
  <c r="N66" i="4"/>
  <c r="AA15" i="4"/>
  <c r="L31" i="4"/>
  <c r="AF43" i="4"/>
  <c r="AG8" i="4"/>
  <c r="W29" i="4"/>
  <c r="H16" i="4"/>
  <c r="Z23" i="4"/>
  <c r="X73" i="4"/>
  <c r="AB10" i="4"/>
  <c r="O73" i="4"/>
  <c r="AH17" i="4"/>
  <c r="M49" i="4"/>
  <c r="AC39" i="4"/>
  <c r="AD40" i="4"/>
  <c r="L5" i="4"/>
  <c r="AH58" i="4"/>
  <c r="W41" i="4"/>
  <c r="AG11" i="4"/>
  <c r="I24" i="4"/>
  <c r="B33" i="4"/>
  <c r="R17" i="4"/>
  <c r="R62" i="4"/>
  <c r="AH69" i="4"/>
  <c r="B50" i="4"/>
  <c r="U21" i="4"/>
  <c r="B14" i="4"/>
  <c r="AD42" i="4"/>
  <c r="G36" i="4"/>
  <c r="O11" i="4"/>
  <c r="AA67" i="4"/>
  <c r="AF17" i="4"/>
  <c r="N61" i="4"/>
  <c r="T18" i="4"/>
  <c r="Q12" i="4"/>
  <c r="Q25" i="4"/>
  <c r="R46" i="4"/>
  <c r="Q11" i="4"/>
  <c r="AG23" i="4"/>
  <c r="Q41" i="4"/>
  <c r="K24" i="4"/>
  <c r="W46" i="4"/>
  <c r="AD69" i="4"/>
  <c r="AB45" i="4"/>
  <c r="AG65" i="4"/>
  <c r="AD72" i="4"/>
  <c r="G28" i="4"/>
  <c r="AC71" i="4"/>
  <c r="R56" i="4"/>
  <c r="AF32" i="4"/>
  <c r="AD28" i="4"/>
  <c r="O13" i="4"/>
  <c r="AB4" i="4"/>
  <c r="O14" i="4"/>
  <c r="H30" i="4"/>
  <c r="X43" i="4"/>
  <c r="R64" i="4"/>
  <c r="F67" i="4"/>
  <c r="N33" i="4"/>
  <c r="AB28" i="4"/>
  <c r="Y60" i="4"/>
  <c r="O65" i="4"/>
  <c r="X25" i="4"/>
  <c r="N10" i="4"/>
  <c r="K55" i="4"/>
  <c r="AB30" i="4"/>
  <c r="M48" i="4"/>
  <c r="AA19" i="4"/>
  <c r="AF41" i="4"/>
  <c r="AA57" i="4"/>
  <c r="J67" i="4"/>
  <c r="U6" i="4"/>
  <c r="T55" i="4"/>
  <c r="AF70" i="4"/>
  <c r="M56" i="4"/>
  <c r="R54" i="4"/>
  <c r="M70" i="4"/>
  <c r="T56" i="4"/>
  <c r="G47" i="4"/>
  <c r="B59" i="4"/>
  <c r="P71" i="4"/>
  <c r="P47" i="4"/>
  <c r="P64" i="4"/>
  <c r="V48" i="4"/>
  <c r="U11" i="4"/>
  <c r="F51" i="4"/>
  <c r="J44" i="4"/>
  <c r="N16" i="4"/>
  <c r="N30" i="4"/>
  <c r="G48" i="4"/>
  <c r="M22" i="4"/>
  <c r="AF35" i="4"/>
  <c r="I22" i="4"/>
  <c r="K5" i="4"/>
  <c r="AF13" i="4"/>
  <c r="R68" i="4"/>
  <c r="AD4" i="4"/>
  <c r="AA43" i="4"/>
  <c r="B24" i="4"/>
  <c r="AA62" i="4"/>
  <c r="P14" i="4"/>
  <c r="U72" i="4"/>
  <c r="P29" i="4"/>
  <c r="AH13" i="4"/>
  <c r="J45" i="4"/>
  <c r="Q8" i="4"/>
  <c r="N5" i="4"/>
  <c r="R59" i="4"/>
  <c r="G71" i="4"/>
  <c r="K29" i="4"/>
  <c r="AB69" i="4"/>
  <c r="J12" i="4"/>
  <c r="J32" i="4"/>
  <c r="AG24" i="4"/>
  <c r="L42" i="4"/>
  <c r="AA22" i="4"/>
  <c r="V63" i="4"/>
  <c r="X61" i="4"/>
  <c r="F66" i="4"/>
  <c r="AH70" i="4"/>
  <c r="Q16" i="4"/>
  <c r="AH56" i="4"/>
  <c r="H29" i="4"/>
  <c r="W48" i="4"/>
  <c r="Q48" i="4"/>
  <c r="O60" i="4"/>
  <c r="M9" i="4"/>
  <c r="AA53" i="4"/>
  <c r="V39" i="4"/>
  <c r="M68" i="4"/>
  <c r="I67" i="4"/>
  <c r="X21" i="4"/>
  <c r="AH42" i="4"/>
  <c r="AG39" i="4"/>
  <c r="O57" i="4"/>
  <c r="G60" i="4"/>
  <c r="I50" i="4"/>
  <c r="H5" i="4"/>
  <c r="K36" i="4"/>
  <c r="K51" i="4"/>
  <c r="AC43" i="4"/>
  <c r="G24" i="4"/>
  <c r="H70" i="4"/>
  <c r="T39" i="4"/>
  <c r="Z63" i="4"/>
  <c r="AF7" i="4"/>
  <c r="B54" i="4"/>
  <c r="T6" i="4"/>
  <c r="H27" i="4"/>
  <c r="O16" i="4"/>
  <c r="Y23" i="4"/>
  <c r="P5" i="4"/>
  <c r="AG18" i="4"/>
  <c r="AC45" i="4"/>
  <c r="V49" i="4"/>
  <c r="F43" i="4"/>
  <c r="F42" i="4"/>
  <c r="P25" i="4"/>
  <c r="F15" i="4"/>
  <c r="O34" i="4"/>
  <c r="AH48" i="4"/>
  <c r="W12" i="4"/>
  <c r="Q34" i="4"/>
  <c r="G11" i="4"/>
  <c r="M73" i="4"/>
  <c r="P23" i="4"/>
  <c r="W42" i="4"/>
  <c r="Y47" i="4"/>
  <c r="Y27" i="4"/>
  <c r="G31" i="4"/>
  <c r="AH28" i="4"/>
  <c r="P53" i="4"/>
  <c r="G37" i="4"/>
  <c r="AF28" i="4"/>
  <c r="U69" i="4"/>
  <c r="O56" i="4"/>
  <c r="I26" i="4"/>
  <c r="AH37" i="4"/>
  <c r="AH30" i="4"/>
  <c r="J54" i="4"/>
  <c r="G13" i="4"/>
  <c r="AC42" i="4"/>
  <c r="AA10" i="4"/>
  <c r="Z66" i="4"/>
  <c r="AB16" i="4"/>
  <c r="W65" i="4"/>
  <c r="X35" i="4"/>
  <c r="Z21" i="4"/>
  <c r="AC41" i="4"/>
  <c r="P26" i="4"/>
  <c r="R50" i="4"/>
  <c r="I61" i="4"/>
  <c r="I44" i="4"/>
  <c r="AH32" i="4"/>
  <c r="K40" i="4"/>
  <c r="J18" i="4"/>
  <c r="AA33" i="4"/>
  <c r="AH10" i="4"/>
  <c r="AC60" i="4"/>
  <c r="I28" i="4"/>
  <c r="AB57" i="4"/>
  <c r="H58" i="4"/>
  <c r="J26" i="4"/>
  <c r="R61" i="4"/>
  <c r="R45" i="4"/>
  <c r="AC49" i="4"/>
  <c r="M57" i="4"/>
  <c r="W31" i="4"/>
  <c r="T51" i="4"/>
  <c r="J56" i="4"/>
  <c r="V12" i="4"/>
  <c r="J37" i="4"/>
  <c r="V57" i="4"/>
  <c r="T13" i="4"/>
  <c r="Z16" i="4"/>
  <c r="M10" i="4"/>
  <c r="Z45" i="4"/>
  <c r="T22" i="4"/>
  <c r="U25" i="4"/>
  <c r="U19" i="4"/>
  <c r="G8" i="4"/>
  <c r="AB67" i="4"/>
  <c r="Z49" i="4"/>
  <c r="V20" i="4"/>
  <c r="AF36" i="4"/>
  <c r="AD12" i="4"/>
  <c r="AF29" i="4"/>
  <c r="AB42" i="4"/>
  <c r="AA26" i="4"/>
  <c r="T45" i="4"/>
  <c r="Q6" i="4"/>
  <c r="N37" i="4"/>
  <c r="B9" i="4"/>
  <c r="AH67" i="4"/>
  <c r="K4" i="4"/>
  <c r="O33" i="4"/>
  <c r="B15" i="4"/>
  <c r="AA47" i="4"/>
  <c r="O15" i="4"/>
  <c r="W24" i="4"/>
  <c r="AG38" i="4"/>
  <c r="Z28" i="4"/>
  <c r="V40" i="4"/>
  <c r="H65" i="4"/>
  <c r="Y70" i="4"/>
  <c r="L49" i="4"/>
  <c r="AG28" i="4"/>
  <c r="U41" i="4"/>
  <c r="J20" i="4"/>
  <c r="H14" i="4"/>
  <c r="G20" i="4"/>
  <c r="N47" i="4"/>
  <c r="AC16" i="4"/>
  <c r="G7" i="4"/>
  <c r="Q20" i="4"/>
  <c r="V46" i="4"/>
  <c r="W49" i="4"/>
  <c r="X10" i="4"/>
  <c r="V64" i="4"/>
  <c r="G72" i="4"/>
  <c r="AF56" i="4"/>
  <c r="U47" i="4"/>
  <c r="R19" i="4"/>
  <c r="AF31" i="4"/>
  <c r="R42" i="4"/>
  <c r="B60" i="4"/>
  <c r="Q4" i="4"/>
  <c r="I14" i="4"/>
  <c r="P31" i="4"/>
  <c r="X69" i="4"/>
  <c r="AA63" i="4"/>
  <c r="L4" i="4"/>
  <c r="V19" i="4"/>
  <c r="AD46" i="4"/>
  <c r="M32" i="4"/>
  <c r="J22" i="4"/>
  <c r="L64" i="4"/>
  <c r="W47" i="4"/>
  <c r="K27" i="4"/>
  <c r="AA18" i="4"/>
  <c r="H61" i="4"/>
  <c r="AG57" i="4"/>
  <c r="AC59" i="4"/>
  <c r="AF6" i="4"/>
  <c r="F20" i="4"/>
  <c r="Y71" i="4"/>
  <c r="AB36" i="4"/>
  <c r="K15" i="4"/>
  <c r="G33" i="4"/>
  <c r="O23" i="4"/>
  <c r="Y31" i="4"/>
  <c r="X48" i="4"/>
  <c r="AH19" i="4"/>
  <c r="B7" i="4"/>
  <c r="Z29" i="4"/>
  <c r="L7" i="4"/>
  <c r="T48" i="4"/>
  <c r="L40" i="4"/>
  <c r="M72" i="4"/>
  <c r="W9" i="4"/>
  <c r="Z71" i="4"/>
  <c r="B37" i="4"/>
  <c r="T19" i="4"/>
  <c r="AB73" i="4"/>
  <c r="AD22" i="4"/>
  <c r="AF55" i="4"/>
  <c r="B25" i="4"/>
  <c r="AD14" i="4"/>
  <c r="X66" i="4"/>
  <c r="N49" i="4"/>
  <c r="Z50" i="4"/>
  <c r="P59" i="4"/>
  <c r="AC40" i="4"/>
  <c r="R58" i="4"/>
  <c r="K54" i="4"/>
  <c r="M64" i="4"/>
  <c r="Y63" i="4"/>
  <c r="K42" i="4"/>
  <c r="W28" i="4"/>
  <c r="AB12" i="4"/>
  <c r="AD39" i="4"/>
  <c r="R55" i="4"/>
  <c r="F4" i="4"/>
  <c r="T35" i="4"/>
  <c r="F19" i="4"/>
  <c r="J50" i="4"/>
  <c r="AA50" i="4"/>
  <c r="AF22" i="4"/>
  <c r="Y11" i="4"/>
  <c r="AC10" i="4"/>
  <c r="V67" i="4"/>
  <c r="H62" i="4"/>
  <c r="B17" i="4"/>
  <c r="X46" i="4"/>
  <c r="F58" i="4"/>
  <c r="AH36" i="4"/>
  <c r="AC54" i="4"/>
  <c r="AA20" i="4"/>
  <c r="J72" i="4"/>
  <c r="O12" i="4"/>
  <c r="V53" i="4"/>
  <c r="V6" i="4"/>
  <c r="I8" i="4"/>
  <c r="AB64" i="4"/>
  <c r="R34" i="4"/>
  <c r="G62" i="4"/>
  <c r="AC53" i="4"/>
  <c r="Q65" i="4"/>
  <c r="AG6" i="4"/>
  <c r="L12" i="4"/>
  <c r="I12" i="4"/>
  <c r="X11" i="4"/>
  <c r="AH50" i="4"/>
  <c r="Q44" i="4"/>
  <c r="V29" i="4"/>
  <c r="AA25" i="4"/>
  <c r="O18" i="4"/>
  <c r="Q67" i="4"/>
  <c r="U61" i="4"/>
  <c r="AA39" i="4"/>
  <c r="AF5" i="4"/>
  <c r="K60" i="4"/>
  <c r="R40" i="4"/>
  <c r="AD11" i="4"/>
  <c r="AG59" i="4"/>
  <c r="AC26" i="4"/>
  <c r="V32" i="4"/>
  <c r="AC58" i="4"/>
  <c r="O51" i="4"/>
  <c r="K52" i="4"/>
  <c r="K70" i="4"/>
  <c r="U22" i="4"/>
  <c r="X55" i="4"/>
  <c r="O28" i="4"/>
  <c r="R72" i="4"/>
  <c r="Y39" i="4"/>
  <c r="Y35" i="4"/>
  <c r="T61" i="4"/>
  <c r="U46" i="4"/>
  <c r="K38" i="4"/>
  <c r="AG27" i="4"/>
  <c r="F49" i="4"/>
  <c r="M41" i="4"/>
  <c r="AC63" i="4"/>
  <c r="V70" i="4"/>
  <c r="M27" i="4"/>
  <c r="O17" i="4"/>
  <c r="X60" i="4"/>
  <c r="I35" i="4"/>
  <c r="AB33" i="4"/>
  <c r="J36" i="4"/>
  <c r="Z6" i="4"/>
  <c r="B70" i="4"/>
  <c r="X63" i="4"/>
  <c r="AB70" i="4"/>
  <c r="L20" i="4"/>
  <c r="H43" i="4"/>
  <c r="H39" i="4"/>
  <c r="F35" i="4"/>
  <c r="N7" i="4"/>
  <c r="H52" i="4"/>
  <c r="AH72" i="4"/>
  <c r="Y16" i="4"/>
  <c r="W11" i="4"/>
  <c r="Z8" i="4"/>
  <c r="W72" i="4"/>
  <c r="T44" i="4"/>
  <c r="B51" i="4"/>
  <c r="AH23" i="4"/>
  <c r="AG16" i="4"/>
  <c r="B71" i="4"/>
  <c r="AG50" i="4"/>
  <c r="L65" i="4"/>
  <c r="W44" i="4"/>
  <c r="B13" i="4"/>
  <c r="O69" i="4"/>
  <c r="AH21" i="4"/>
  <c r="AF34" i="4"/>
  <c r="T64" i="4"/>
  <c r="I48" i="4"/>
  <c r="B29" i="4"/>
  <c r="B6" i="4"/>
  <c r="V18" i="4"/>
  <c r="H38" i="4"/>
  <c r="W32" i="4"/>
  <c r="O64" i="4"/>
  <c r="G25" i="4"/>
  <c r="T5" i="4"/>
  <c r="T37" i="4"/>
  <c r="W57" i="4"/>
  <c r="AG20" i="4"/>
  <c r="L33" i="4"/>
  <c r="Y48" i="4"/>
  <c r="R4" i="4"/>
  <c r="B58" i="4"/>
  <c r="V23" i="4"/>
  <c r="B19" i="4"/>
  <c r="H67" i="4"/>
  <c r="F28" i="4"/>
  <c r="O48" i="4"/>
  <c r="Q60" i="4"/>
  <c r="K48" i="4"/>
  <c r="W30" i="4"/>
  <c r="G21" i="4"/>
  <c r="F25" i="4"/>
  <c r="B31" i="4"/>
  <c r="AF65" i="4"/>
  <c r="AA11" i="4"/>
  <c r="AC44" i="4"/>
  <c r="F72" i="4"/>
  <c r="Y40" i="4"/>
  <c r="AC4" i="4"/>
  <c r="M17" i="4"/>
  <c r="B11" i="4"/>
  <c r="F47" i="4"/>
  <c r="AD18" i="4"/>
  <c r="G6" i="4"/>
  <c r="K41" i="4"/>
  <c r="G46" i="4"/>
  <c r="K68" i="4"/>
  <c r="K34" i="4"/>
  <c r="N41" i="4"/>
  <c r="L16" i="4"/>
  <c r="AF39" i="4"/>
  <c r="B61" i="4"/>
  <c r="L63" i="4"/>
  <c r="Y52" i="4"/>
  <c r="F30" i="4"/>
  <c r="U52" i="4"/>
  <c r="P18" i="4"/>
  <c r="N21" i="4"/>
  <c r="AD26" i="4"/>
  <c r="F45" i="4"/>
  <c r="X56" i="4"/>
  <c r="V73" i="4"/>
  <c r="I47" i="4"/>
  <c r="AC68" i="4"/>
  <c r="AB35" i="4"/>
  <c r="AB15" i="4"/>
  <c r="AC21" i="4"/>
  <c r="AF11" i="4"/>
  <c r="H33" i="4"/>
  <c r="L36" i="4"/>
  <c r="I52" i="4"/>
  <c r="AG70" i="4"/>
  <c r="H36" i="4"/>
  <c r="I33" i="4"/>
  <c r="F44" i="4"/>
  <c r="F16" i="4"/>
  <c r="Z53" i="4"/>
  <c r="AH62" i="4"/>
  <c r="F32" i="4"/>
  <c r="O70" i="4"/>
  <c r="AC47" i="4"/>
  <c r="F69" i="4"/>
  <c r="X9" i="4"/>
  <c r="L71" i="4"/>
  <c r="G23" i="4"/>
  <c r="L54" i="4"/>
  <c r="AC64" i="4"/>
  <c r="O38" i="4"/>
  <c r="B56" i="4"/>
  <c r="R33" i="4"/>
  <c r="Y43" i="4"/>
  <c r="Y49" i="4"/>
  <c r="F70" i="4"/>
  <c r="AG13" i="4"/>
  <c r="O27" i="4"/>
  <c r="J57" i="4"/>
  <c r="P33" i="4"/>
  <c r="R53" i="4"/>
  <c r="AG34" i="4"/>
  <c r="R41" i="4"/>
  <c r="AC25" i="4"/>
  <c r="W59" i="4"/>
  <c r="AD15" i="4"/>
  <c r="B4" i="4"/>
  <c r="L58" i="4"/>
  <c r="F31" i="4"/>
  <c r="R7" i="4"/>
  <c r="P60" i="4"/>
  <c r="K6" i="4"/>
  <c r="P8" i="4"/>
  <c r="AA65" i="4"/>
  <c r="V22" i="4"/>
  <c r="M36" i="4"/>
  <c r="F62" i="4"/>
  <c r="L30" i="4"/>
  <c r="B18" i="4"/>
  <c r="N29" i="4"/>
  <c r="T47" i="4"/>
  <c r="J69" i="4"/>
  <c r="AG10" i="4"/>
  <c r="I39" i="4"/>
  <c r="AA14" i="4"/>
  <c r="AG54" i="4"/>
  <c r="AB23" i="4"/>
  <c r="F56" i="4"/>
  <c r="AH63" i="4"/>
  <c r="P16" i="4"/>
  <c r="R10" i="4"/>
  <c r="AG36" i="4"/>
  <c r="I36" i="4"/>
  <c r="I43" i="4"/>
  <c r="I21" i="4"/>
  <c r="P13" i="4"/>
  <c r="AH41" i="4"/>
  <c r="Y18" i="4"/>
  <c r="AB39" i="4"/>
  <c r="AG37" i="4"/>
  <c r="M5" i="4"/>
  <c r="Q55" i="4"/>
  <c r="Z36" i="4"/>
  <c r="O32" i="4"/>
  <c r="AH4" i="4"/>
  <c r="AH7" i="4"/>
  <c r="R11" i="4"/>
  <c r="Y50" i="4"/>
  <c r="M26" i="4"/>
  <c r="AG49" i="4"/>
  <c r="AB63" i="4"/>
  <c r="R51" i="4"/>
  <c r="X45" i="4"/>
  <c r="Q50" i="4"/>
  <c r="B34" i="4"/>
  <c r="G26" i="4"/>
  <c r="P15" i="4"/>
  <c r="AG9" i="4"/>
  <c r="AC46" i="4"/>
  <c r="B62" i="4"/>
  <c r="AD58" i="4"/>
  <c r="F34" i="4"/>
  <c r="B65" i="4"/>
  <c r="AF71" i="4"/>
  <c r="AD19" i="4"/>
  <c r="O20" i="4"/>
  <c r="Q15" i="4"/>
  <c r="B32" i="4"/>
  <c r="K20" i="4"/>
  <c r="Q51" i="4"/>
  <c r="O54" i="4"/>
  <c r="P7" i="4"/>
  <c r="H28" i="4"/>
  <c r="N46" i="4"/>
  <c r="Q5" i="4"/>
  <c r="AB25" i="4"/>
  <c r="U45" i="4"/>
  <c r="AF63" i="4"/>
  <c r="AF16" i="4"/>
  <c r="F14" i="4"/>
  <c r="X37" i="4"/>
  <c r="AH11" i="4"/>
  <c r="R24" i="4"/>
  <c r="T25" i="4"/>
  <c r="Q71" i="4"/>
  <c r="O43" i="4"/>
  <c r="G35" i="4"/>
  <c r="J64" i="4"/>
  <c r="X33" i="4"/>
  <c r="I19" i="4"/>
  <c r="AF24" i="4"/>
  <c r="AG5" i="4"/>
  <c r="AG4" i="4"/>
  <c r="U12" i="4"/>
  <c r="AD45" i="4"/>
  <c r="W10" i="4"/>
  <c r="AG56" i="4"/>
  <c r="AD67" i="4"/>
  <c r="L13" i="4"/>
  <c r="J9" i="4"/>
  <c r="U49" i="4"/>
  <c r="Q64" i="4"/>
  <c r="AB26" i="4"/>
  <c r="AH16" i="4"/>
  <c r="T69" i="4"/>
  <c r="W55" i="4"/>
  <c r="P42" i="4"/>
  <c r="T24" i="4"/>
  <c r="K14" i="4"/>
  <c r="AC8" i="4"/>
  <c r="T29" i="4"/>
  <c r="AD53" i="4"/>
  <c r="Z41" i="4"/>
  <c r="M33" i="4"/>
  <c r="N59" i="4"/>
  <c r="X52" i="4"/>
  <c r="AB48" i="4"/>
  <c r="Y44" i="4"/>
  <c r="F21" i="4"/>
  <c r="K19" i="4"/>
  <c r="AA34" i="4"/>
  <c r="V8" i="4"/>
  <c r="AC69" i="4"/>
  <c r="AC12" i="4"/>
  <c r="X71" i="4"/>
  <c r="K17" i="4"/>
  <c r="H40" i="4"/>
  <c r="AD21" i="4"/>
  <c r="P30" i="4"/>
  <c r="V26" i="4"/>
  <c r="V33" i="4"/>
  <c r="X36" i="4"/>
  <c r="W45" i="4"/>
  <c r="B47" i="4"/>
  <c r="Q57" i="4"/>
  <c r="M28" i="4"/>
  <c r="F46" i="4"/>
  <c r="P12" i="4"/>
  <c r="T66" i="4"/>
  <c r="P35" i="4"/>
  <c r="AD48" i="4"/>
  <c r="AB5" i="4"/>
  <c r="T46" i="4"/>
  <c r="AG62" i="4"/>
  <c r="AB66" i="4"/>
  <c r="R16" i="4"/>
  <c r="T23" i="4"/>
  <c r="G4" i="4"/>
  <c r="W5" i="4"/>
  <c r="AD59" i="4"/>
  <c r="Y22" i="4"/>
  <c r="AC9" i="4"/>
  <c r="Y20" i="4"/>
  <c r="J28" i="4"/>
  <c r="AA36" i="4"/>
  <c r="AB34" i="4"/>
  <c r="G54" i="4"/>
  <c r="I70" i="4"/>
  <c r="J61" i="4"/>
  <c r="AC18" i="4"/>
  <c r="F8" i="4"/>
  <c r="AD64" i="4"/>
  <c r="F71" i="4"/>
  <c r="AC32" i="4"/>
  <c r="N26" i="4"/>
  <c r="W15" i="4"/>
  <c r="AH5" i="4"/>
  <c r="H46" i="4"/>
  <c r="B16" i="4"/>
  <c r="J16" i="4"/>
  <c r="AF37" i="4"/>
  <c r="AD60" i="4"/>
  <c r="AB59" i="4"/>
  <c r="U66" i="4"/>
  <c r="AG52" i="4"/>
  <c r="G29" i="4"/>
  <c r="AH22" i="4"/>
  <c r="M11" i="4"/>
  <c r="G73" i="4"/>
  <c r="N53" i="4"/>
  <c r="H23" i="4"/>
  <c r="Q49" i="4"/>
  <c r="L28" i="4"/>
  <c r="U38" i="4"/>
  <c r="AG43" i="4"/>
  <c r="I9" i="4"/>
  <c r="O5" i="4"/>
  <c r="L67" i="4"/>
  <c r="O63" i="4"/>
  <c r="N48" i="4"/>
  <c r="H68" i="4"/>
  <c r="AA6" i="4"/>
  <c r="AF27" i="4"/>
  <c r="U20" i="4"/>
  <c r="F55" i="4"/>
  <c r="O42" i="4"/>
  <c r="F68" i="4"/>
  <c r="Z58" i="4"/>
  <c r="P22" i="4"/>
  <c r="B23" i="4"/>
  <c r="U54" i="4"/>
  <c r="I51" i="4"/>
  <c r="J46" i="4"/>
  <c r="U18" i="4"/>
  <c r="AB8" i="4"/>
  <c r="AF69" i="4"/>
  <c r="AA64" i="4"/>
  <c r="I27" i="4"/>
  <c r="L53" i="4"/>
  <c r="Y30" i="4"/>
  <c r="AA61" i="4"/>
  <c r="X14" i="4"/>
  <c r="AA8" i="4"/>
  <c r="AG40" i="4"/>
  <c r="AH33" i="4"/>
  <c r="N65" i="4"/>
  <c r="M18" i="4"/>
  <c r="V4" i="4"/>
  <c r="L45" i="4"/>
  <c r="V68" i="4"/>
  <c r="B8" i="4"/>
  <c r="AD41" i="4"/>
  <c r="G51" i="4"/>
  <c r="M52" i="4"/>
  <c r="AD25" i="4"/>
  <c r="T38" i="4"/>
  <c r="J70" i="4"/>
  <c r="X30" i="4"/>
  <c r="X27" i="4"/>
  <c r="Z17" i="4"/>
  <c r="V25" i="4"/>
  <c r="P73" i="4"/>
  <c r="Q59" i="4"/>
  <c r="X4" i="4"/>
  <c r="Y37" i="4"/>
  <c r="AB37" i="4"/>
  <c r="U5" i="4"/>
  <c r="I30" i="4"/>
  <c r="AH64" i="4"/>
  <c r="W70" i="4"/>
  <c r="AG67" i="4"/>
  <c r="J10" i="4"/>
  <c r="O67" i="4"/>
  <c r="X51" i="4"/>
  <c r="AC62" i="4"/>
  <c r="W68" i="4"/>
  <c r="K67" i="4"/>
  <c r="O46" i="4"/>
  <c r="U55" i="4"/>
  <c r="G70" i="4"/>
  <c r="Z69" i="4"/>
  <c r="W13" i="4"/>
  <c r="R6" i="4"/>
  <c r="B72" i="4"/>
  <c r="AG72" i="4"/>
  <c r="AG15" i="4"/>
  <c r="T50" i="4"/>
  <c r="AD9" i="4"/>
  <c r="Q54" i="4"/>
  <c r="W69" i="4"/>
  <c r="G38" i="4"/>
  <c r="F7" i="4"/>
  <c r="H41" i="4"/>
  <c r="AF18" i="4"/>
  <c r="AC37" i="4"/>
  <c r="B63" i="4"/>
  <c r="V72" i="4"/>
  <c r="J19" i="4"/>
  <c r="F23" i="4"/>
  <c r="Q18" i="4"/>
  <c r="R32" i="4"/>
  <c r="AD70" i="4"/>
  <c r="R44" i="4"/>
  <c r="X49" i="4"/>
  <c r="F12" i="4"/>
  <c r="Y24" i="4"/>
  <c r="H69" i="4"/>
  <c r="V45" i="4"/>
  <c r="J27" i="4"/>
  <c r="M51" i="4"/>
  <c r="N72" i="4"/>
  <c r="AD29" i="4"/>
  <c r="Y10" i="4"/>
  <c r="N43" i="4"/>
  <c r="Z62" i="4"/>
  <c r="L48" i="4"/>
  <c r="AA31" i="4"/>
  <c r="V5" i="4"/>
  <c r="N24" i="4"/>
  <c r="Y56" i="4"/>
  <c r="M42" i="4"/>
  <c r="AF49" i="4"/>
  <c r="U40" i="4"/>
  <c r="L35" i="4"/>
  <c r="H60" i="4"/>
  <c r="M4" i="4"/>
  <c r="X38" i="4"/>
  <c r="V7" i="4"/>
  <c r="AH6" i="4"/>
  <c r="W7" i="4"/>
  <c r="F57" i="4"/>
  <c r="F60" i="4"/>
  <c r="J52" i="4"/>
  <c r="Q35" i="4"/>
  <c r="F24" i="4"/>
  <c r="F48" i="4"/>
  <c r="AC31" i="4"/>
  <c r="AB38" i="4"/>
  <c r="H47" i="4"/>
  <c r="L19" i="4"/>
  <c r="T31" i="4"/>
  <c r="O68" i="4"/>
  <c r="B64" i="4"/>
  <c r="AF73" i="4"/>
  <c r="H63" i="4"/>
  <c r="AB54" i="4"/>
  <c r="R28" i="4"/>
  <c r="AB18" i="4"/>
  <c r="P55" i="4"/>
  <c r="K56" i="4"/>
  <c r="V44" i="4"/>
  <c r="V42" i="4"/>
  <c r="R22" i="4"/>
  <c r="AD6" i="4"/>
  <c r="O30" i="4"/>
  <c r="L25" i="4"/>
  <c r="M6" i="4"/>
  <c r="O4" i="4"/>
  <c r="AF15" i="4"/>
  <c r="G52" i="4"/>
  <c r="N13" i="4"/>
  <c r="AH14" i="4"/>
  <c r="AF72" i="4"/>
  <c r="U10" i="4"/>
  <c r="AD17" i="4"/>
  <c r="B10" i="4"/>
  <c r="AA68" i="4"/>
  <c r="J41" i="4"/>
  <c r="R69" i="4"/>
  <c r="X17" i="4"/>
  <c r="O50" i="4"/>
  <c r="O6" i="4"/>
  <c r="L60" i="4"/>
  <c r="AA42" i="4"/>
  <c r="Z19" i="4"/>
  <c r="U9" i="4"/>
  <c r="W36" i="4"/>
  <c r="Y51" i="4"/>
  <c r="O24" i="4"/>
  <c r="AD13" i="4"/>
  <c r="B28" i="4"/>
  <c r="G17" i="4"/>
  <c r="AA60" i="4"/>
  <c r="V30" i="4"/>
  <c r="AB27" i="4"/>
  <c r="P28" i="4"/>
  <c r="F11" i="4"/>
  <c r="Q70" i="4"/>
  <c r="L50" i="4"/>
  <c r="U56" i="4"/>
  <c r="F63" i="4"/>
  <c r="J53" i="4"/>
  <c r="AH20" i="4"/>
  <c r="G59" i="4"/>
  <c r="M50" i="4"/>
  <c r="I40" i="4"/>
  <c r="N12" i="4"/>
  <c r="AA73" i="4"/>
  <c r="U15" i="4"/>
  <c r="F52" i="4"/>
  <c r="P68" i="4"/>
  <c r="K43" i="4"/>
  <c r="N73" i="4"/>
  <c r="AG41" i="4"/>
  <c r="F5" i="4"/>
  <c r="U14" i="4"/>
  <c r="K32" i="4"/>
  <c r="T65" i="4"/>
  <c r="J63" i="4"/>
  <c r="P41" i="4"/>
  <c r="H66" i="4"/>
  <c r="Z60" i="4"/>
  <c r="AA69" i="4"/>
  <c r="J13" i="4"/>
  <c r="AG48" i="4"/>
  <c r="Q68" i="4"/>
  <c r="AA29" i="4"/>
  <c r="AD47" i="4"/>
  <c r="Y73" i="4"/>
  <c r="P10" i="4"/>
  <c r="N4" i="4"/>
  <c r="Z32" i="4"/>
  <c r="T54" i="4"/>
  <c r="G69" i="4"/>
  <c r="W33" i="4"/>
  <c r="M38" i="4"/>
  <c r="L17" i="4"/>
  <c r="N9" i="4"/>
  <c r="AG12" i="4"/>
  <c r="M43" i="4"/>
  <c r="H18" i="4"/>
  <c r="AH61" i="4"/>
  <c r="AG30" i="4"/>
  <c r="L32" i="4"/>
  <c r="U70" i="4"/>
  <c r="Q66" i="4"/>
  <c r="AC65" i="4"/>
  <c r="Z42" i="4"/>
  <c r="AG17" i="4"/>
  <c r="I25" i="4"/>
  <c r="J23" i="4"/>
  <c r="R12" i="4"/>
  <c r="M62" i="4"/>
  <c r="Y36" i="4"/>
  <c r="T59" i="4"/>
  <c r="AH18" i="4"/>
  <c r="X29" i="4"/>
  <c r="J35" i="4"/>
  <c r="O44" i="4"/>
  <c r="AB56" i="4"/>
  <c r="Q33" i="4"/>
  <c r="R23" i="4"/>
  <c r="K71" i="4"/>
  <c r="Y59" i="4"/>
  <c r="Y6" i="4"/>
  <c r="O66" i="4"/>
  <c r="Y54" i="4"/>
  <c r="L27" i="4"/>
  <c r="Q42" i="4"/>
  <c r="B43" i="4"/>
  <c r="AA46" i="4"/>
  <c r="T52" i="4"/>
  <c r="AD73" i="4"/>
  <c r="X23" i="4"/>
  <c r="I65" i="4"/>
  <c r="O59" i="4"/>
  <c r="AH73" i="4"/>
  <c r="G27" i="4"/>
  <c r="AA27" i="4"/>
  <c r="AA66" i="4"/>
  <c r="AH53" i="4"/>
  <c r="V55" i="4"/>
  <c r="J39" i="4"/>
  <c r="AH52" i="4"/>
  <c r="B48" i="4"/>
  <c r="M29" i="4"/>
  <c r="V9" i="4"/>
  <c r="U36" i="4"/>
  <c r="AC48" i="4"/>
  <c r="AD44" i="4"/>
  <c r="AF48" i="4"/>
  <c r="G32" i="4"/>
  <c r="P72" i="4"/>
  <c r="I73" i="4"/>
  <c r="U58" i="4"/>
  <c r="P70" i="4"/>
  <c r="V52" i="4"/>
  <c r="AF54" i="4"/>
  <c r="V11" i="4"/>
  <c r="U67" i="4"/>
  <c r="X65" i="4"/>
  <c r="J48" i="4"/>
  <c r="W67" i="4"/>
  <c r="P57" i="4"/>
  <c r="AA71" i="4"/>
  <c r="I4" i="4"/>
  <c r="L59" i="4"/>
  <c r="AB9" i="4"/>
  <c r="P58" i="4"/>
  <c r="Z20" i="4"/>
  <c r="AA12" i="4"/>
  <c r="J62" i="4"/>
  <c r="T41" i="4"/>
  <c r="K65" i="4"/>
  <c r="O53" i="4"/>
  <c r="AF59" i="4"/>
  <c r="J6" i="4"/>
  <c r="AC24" i="4"/>
  <c r="H64" i="4"/>
  <c r="Z25" i="4"/>
  <c r="P50" i="4"/>
  <c r="Y55" i="4"/>
  <c r="J51" i="4"/>
  <c r="AF44" i="4"/>
  <c r="X42" i="4"/>
  <c r="G40" i="4"/>
  <c r="AA37" i="4"/>
  <c r="AD34" i="4"/>
  <c r="T14" i="4"/>
  <c r="M16" i="4"/>
  <c r="AG33" i="4"/>
  <c r="Z27" i="4"/>
  <c r="G58" i="4"/>
  <c r="I10" i="4"/>
  <c r="P51" i="4"/>
  <c r="U7" i="4"/>
  <c r="I18" i="4"/>
  <c r="M67" i="4"/>
  <c r="J8" i="4"/>
  <c r="W62" i="4"/>
  <c r="AB47" i="4"/>
  <c r="AA5" i="4"/>
  <c r="I72" i="4"/>
  <c r="K8" i="4"/>
  <c r="O47" i="4"/>
  <c r="AH25" i="4"/>
  <c r="I23" i="4"/>
  <c r="J68" i="4"/>
  <c r="P6" i="4"/>
  <c r="Z31" i="4"/>
  <c r="N62" i="4"/>
  <c r="L46" i="4"/>
  <c r="P63" i="4"/>
  <c r="L23" i="4"/>
  <c r="H56" i="4"/>
  <c r="T12" i="4"/>
  <c r="V31" i="4"/>
  <c r="J65" i="4"/>
  <c r="T63" i="4"/>
  <c r="AH9" i="4"/>
  <c r="L15" i="4"/>
  <c r="AF53" i="4"/>
  <c r="T49" i="4"/>
  <c r="AD55" i="4"/>
  <c r="X67" i="4"/>
  <c r="AF45" i="4"/>
  <c r="X53" i="4"/>
  <c r="Q47" i="4"/>
  <c r="AF68" i="4"/>
  <c r="H73" i="4"/>
  <c r="O8" i="4"/>
  <c r="G14" i="4"/>
  <c r="AC5" i="4"/>
  <c r="R49" i="4"/>
  <c r="Y67" i="4"/>
  <c r="Y15" i="4"/>
  <c r="R20" i="4"/>
  <c r="U33" i="4"/>
  <c r="X13" i="4"/>
  <c r="T53" i="4"/>
  <c r="N18" i="4"/>
  <c r="Q31" i="4"/>
  <c r="AG68" i="4"/>
  <c r="R9" i="4"/>
  <c r="G12" i="4"/>
  <c r="H34" i="4"/>
  <c r="V65" i="4"/>
  <c r="K50" i="4"/>
  <c r="V58" i="4"/>
  <c r="U57" i="4"/>
  <c r="Z43" i="4"/>
  <c r="B42" i="4"/>
  <c r="Z57" i="4"/>
  <c r="P34" i="4"/>
  <c r="N57" i="4"/>
  <c r="L66" i="4"/>
  <c r="N17" i="4"/>
  <c r="O39" i="4"/>
  <c r="AG66" i="4"/>
  <c r="I31" i="4"/>
  <c r="K21" i="4"/>
  <c r="N60" i="4"/>
  <c r="AC50" i="4"/>
  <c r="U31" i="4"/>
  <c r="U27" i="4"/>
  <c r="AA44" i="4"/>
  <c r="K25" i="4"/>
  <c r="I55" i="4"/>
  <c r="M65" i="4"/>
  <c r="Q21" i="4"/>
  <c r="Z51" i="4"/>
  <c r="H31" i="4"/>
  <c r="J33" i="4"/>
  <c r="I15" i="4"/>
  <c r="Q36" i="4"/>
  <c r="X64" i="4"/>
  <c r="Q22" i="4"/>
  <c r="AD24" i="4"/>
  <c r="AB49" i="4"/>
  <c r="H57" i="4"/>
  <c r="L51" i="4"/>
  <c r="M24" i="4"/>
  <c r="V38" i="4"/>
  <c r="Y8" i="4"/>
  <c r="M60" i="4"/>
  <c r="AA41" i="4"/>
  <c r="AC70" i="4"/>
  <c r="M19" i="4"/>
  <c r="J38" i="4"/>
  <c r="R36" i="4"/>
  <c r="B22" i="4"/>
  <c r="G68" i="4"/>
  <c r="Q24" i="4"/>
  <c r="N11" i="4"/>
  <c r="W58" i="4"/>
  <c r="H20" i="4"/>
  <c r="AF57" i="4"/>
  <c r="I56" i="4"/>
  <c r="O72" i="4"/>
  <c r="T30" i="4"/>
  <c r="AH38" i="4"/>
  <c r="AA48" i="4"/>
  <c r="W37" i="4"/>
  <c r="AC66" i="4"/>
  <c r="Y68" i="4"/>
  <c r="I62" i="4"/>
  <c r="AA9" i="4"/>
  <c r="AH43" i="4"/>
  <c r="AC6" i="4"/>
  <c r="U53" i="4"/>
  <c r="F33" i="4"/>
  <c r="J47" i="4"/>
  <c r="X54" i="4"/>
  <c r="I58" i="4"/>
  <c r="P48" i="4"/>
  <c r="L61" i="4"/>
  <c r="V69" i="4"/>
  <c r="Q10" i="4"/>
  <c r="R63" i="4"/>
  <c r="W61" i="4"/>
  <c r="Z47" i="4"/>
  <c r="W26" i="4"/>
  <c r="X5" i="4"/>
  <c r="P36" i="4"/>
  <c r="T71" i="4"/>
  <c r="U48" i="4"/>
  <c r="U64" i="4"/>
  <c r="U44" i="4"/>
  <c r="P11" i="4"/>
  <c r="Z7" i="4"/>
  <c r="K9" i="4"/>
  <c r="I71" i="4"/>
  <c r="G10" i="4"/>
  <c r="M31" i="4"/>
  <c r="K44" i="4"/>
  <c r="X7" i="4"/>
  <c r="K12" i="4"/>
  <c r="X8" i="4"/>
  <c r="Q27" i="4"/>
  <c r="X6" i="4"/>
  <c r="O29" i="4"/>
  <c r="R38" i="4"/>
  <c r="AF4" i="4"/>
  <c r="H37" i="4"/>
  <c r="W64" i="4"/>
  <c r="B40" i="4"/>
  <c r="AD16" i="4"/>
  <c r="AG25" i="4"/>
  <c r="Q7" i="4"/>
  <c r="AG31" i="4"/>
  <c r="Y14" i="4"/>
  <c r="L44" i="4"/>
  <c r="G61" i="4"/>
  <c r="Z22" i="4"/>
  <c r="T17" i="4"/>
  <c r="AF20" i="4"/>
  <c r="P4" i="4"/>
  <c r="AD57" i="4"/>
  <c r="Z56" i="4"/>
  <c r="J40" i="4"/>
  <c r="U51" i="4"/>
  <c r="M37" i="4"/>
  <c r="AA7" i="4"/>
  <c r="AH46" i="4"/>
  <c r="T73" i="4"/>
  <c r="AC17" i="4"/>
  <c r="AH45" i="4"/>
  <c r="J34" i="4"/>
  <c r="M47" i="4"/>
  <c r="AA16" i="4"/>
  <c r="Y45" i="4"/>
  <c r="W39" i="4"/>
  <c r="U71" i="4"/>
  <c r="K16" i="4"/>
  <c r="M15" i="4"/>
  <c r="V71" i="4"/>
  <c r="AH57" i="4"/>
  <c r="AG69" i="4"/>
  <c r="T16" i="4"/>
  <c r="X32" i="4"/>
  <c r="T9" i="4"/>
  <c r="W53" i="4"/>
  <c r="F27" i="4"/>
  <c r="AF9" i="4"/>
  <c r="W21" i="4"/>
  <c r="U16" i="4"/>
  <c r="AA23" i="4"/>
  <c r="L43" i="4"/>
  <c r="AA51" i="4"/>
  <c r="M69" i="4"/>
  <c r="P27" i="4"/>
  <c r="Q30" i="4"/>
  <c r="B38" i="4"/>
  <c r="V13" i="4"/>
  <c r="R26" i="4"/>
  <c r="AF10" i="4"/>
  <c r="X34" i="4"/>
  <c r="Q29" i="4"/>
  <c r="AB71" i="4"/>
  <c r="Z54" i="4"/>
  <c r="M13" i="4"/>
  <c r="L38" i="4"/>
  <c r="AD31" i="4"/>
  <c r="AG53" i="4"/>
  <c r="B27" i="4"/>
  <c r="G64" i="4"/>
  <c r="N14" i="4"/>
  <c r="W71" i="4"/>
  <c r="O52" i="4"/>
  <c r="G30" i="4"/>
  <c r="AC20" i="4"/>
  <c r="T7" i="4"/>
  <c r="K64" i="4"/>
  <c r="J5" i="4"/>
  <c r="AD43" i="4"/>
  <c r="K47" i="4"/>
  <c r="AC23" i="4"/>
  <c r="O49" i="4"/>
  <c r="F50" i="4"/>
  <c r="P44" i="4"/>
  <c r="Q37" i="4"/>
  <c r="N35" i="4"/>
  <c r="N28" i="4"/>
  <c r="AA24" i="4"/>
  <c r="Y32" i="4"/>
  <c r="J21" i="4"/>
  <c r="AF8" i="4"/>
  <c r="Z10" i="4"/>
  <c r="AD7" i="4"/>
  <c r="AA17" i="4"/>
  <c r="Y65" i="4"/>
  <c r="R13" i="4"/>
  <c r="L47" i="4"/>
  <c r="N19" i="4"/>
  <c r="K72" i="4"/>
  <c r="V61" i="4"/>
  <c r="AC27" i="4"/>
  <c r="AA13" i="4"/>
  <c r="Z68" i="4"/>
  <c r="AD38" i="4"/>
  <c r="T21" i="4"/>
  <c r="Y58" i="4"/>
  <c r="I54" i="4"/>
  <c r="AB17" i="4"/>
  <c r="AD52" i="4"/>
  <c r="I41" i="4"/>
  <c r="N39" i="4"/>
  <c r="R65" i="4"/>
  <c r="Y72" i="4"/>
  <c r="N38" i="4"/>
  <c r="K39" i="4"/>
  <c r="AD68" i="4"/>
  <c r="F54" i="4"/>
  <c r="X59" i="4"/>
  <c r="I16" i="4"/>
  <c r="H13" i="4"/>
  <c r="Z12" i="4"/>
  <c r="AB68" i="4"/>
  <c r="AB61" i="4"/>
  <c r="I46" i="4"/>
  <c r="W8" i="4"/>
  <c r="AB19" i="4"/>
  <c r="AA70" i="4"/>
  <c r="AA52" i="4"/>
  <c r="L11" i="4"/>
  <c r="M25" i="4"/>
  <c r="N54" i="4"/>
  <c r="J43" i="4"/>
  <c r="AC35" i="4"/>
  <c r="AD32" i="4"/>
  <c r="K7" i="4"/>
  <c r="T20" i="4"/>
  <c r="Q73" i="4"/>
  <c r="AD65" i="4"/>
  <c r="R48" i="4"/>
  <c r="G56" i="4"/>
  <c r="X19" i="4"/>
  <c r="P45" i="4"/>
  <c r="G39" i="4"/>
  <c r="V43" i="4"/>
  <c r="AB53" i="4"/>
  <c r="G65" i="4"/>
  <c r="AA56" i="4"/>
  <c r="U42" i="4"/>
  <c r="Z11" i="4"/>
  <c r="N68" i="4"/>
  <c r="X44" i="4"/>
  <c r="AA72" i="4"/>
  <c r="T11" i="4"/>
  <c r="J29" i="4"/>
  <c r="Y66" i="4"/>
  <c r="K11" i="4"/>
  <c r="AG26" i="4"/>
  <c r="Q61" i="4"/>
  <c r="AC34" i="4"/>
  <c r="N64" i="4"/>
  <c r="T43" i="4"/>
  <c r="W38" i="4"/>
  <c r="B45" i="4"/>
  <c r="M23" i="4"/>
  <c r="Q28" i="4"/>
  <c r="M35" i="4"/>
  <c r="L39" i="4"/>
  <c r="O9" i="4"/>
  <c r="X26" i="4"/>
  <c r="X41" i="4"/>
  <c r="R37" i="4"/>
  <c r="J25" i="4"/>
  <c r="Z67" i="4"/>
  <c r="O19" i="4"/>
  <c r="Y33" i="4"/>
  <c r="N23" i="4"/>
  <c r="Y53" i="4"/>
  <c r="AF40" i="4"/>
  <c r="X40" i="4"/>
  <c r="Y9" i="4"/>
  <c r="F39" i="4"/>
  <c r="H48" i="4"/>
  <c r="F10" i="4"/>
  <c r="I42" i="4"/>
  <c r="V34" i="4"/>
  <c r="L52" i="4"/>
  <c r="U4" i="4"/>
  <c r="Y38" i="4"/>
  <c r="Q19" i="4"/>
  <c r="O62" i="4"/>
  <c r="AA28" i="4"/>
  <c r="AF12" i="4"/>
  <c r="I57" i="4"/>
  <c r="Y13" i="4"/>
  <c r="X12" i="4"/>
  <c r="AH26" i="4"/>
  <c r="Z30" i="4"/>
  <c r="Z37" i="4"/>
  <c r="N27" i="4"/>
  <c r="Z46" i="4"/>
  <c r="R67" i="4"/>
  <c r="N71" i="4"/>
  <c r="N34" i="4"/>
  <c r="L22" i="4"/>
  <c r="P37" i="4"/>
  <c r="B68" i="4"/>
  <c r="Z73" i="4"/>
  <c r="T4" i="4"/>
  <c r="AF23" i="4"/>
  <c r="K35" i="4"/>
  <c r="F9" i="4"/>
  <c r="T28" i="4"/>
  <c r="U59" i="4"/>
  <c r="AH29" i="4"/>
  <c r="V16" i="4"/>
  <c r="L72" i="4"/>
  <c r="AB52" i="4"/>
  <c r="K73" i="4"/>
  <c r="O45" i="4"/>
  <c r="AD10" i="4"/>
  <c r="M66" i="4"/>
  <c r="H26" i="4"/>
  <c r="AB46" i="4"/>
  <c r="AA49" i="4"/>
  <c r="AB24" i="4"/>
  <c r="M14" i="4"/>
  <c r="P40" i="4"/>
  <c r="V59" i="4"/>
  <c r="P46" i="4"/>
  <c r="AB13" i="4"/>
  <c r="O31" i="4"/>
  <c r="H49" i="4"/>
  <c r="AG19" i="4"/>
  <c r="AF21" i="4"/>
  <c r="AD54" i="4"/>
  <c r="L68" i="4"/>
  <c r="K37" i="4"/>
  <c r="K23" i="4"/>
  <c r="B66" i="4"/>
  <c r="N6" i="4"/>
  <c r="Q52" i="4"/>
  <c r="I20" i="4"/>
  <c r="Q58" i="4"/>
  <c r="AG46" i="4"/>
  <c r="Z52" i="4"/>
  <c r="T26" i="4"/>
  <c r="Z34" i="4"/>
  <c r="M21" i="4"/>
  <c r="P61" i="4"/>
  <c r="G67" i="4"/>
  <c r="AG64" i="4"/>
  <c r="AF58" i="4"/>
  <c r="M61" i="4"/>
  <c r="AF26" i="4"/>
  <c r="M63" i="4"/>
  <c r="N45" i="4"/>
  <c r="I11" i="4"/>
  <c r="AH8" i="4"/>
  <c r="B69" i="4"/>
  <c r="Z59" i="4"/>
  <c r="AG32" i="4"/>
  <c r="J73" i="4"/>
  <c r="F40" i="4"/>
  <c r="G43" i="4"/>
  <c r="W56" i="4"/>
  <c r="AD51" i="4"/>
  <c r="AA4" i="4"/>
  <c r="U13" i="4"/>
  <c r="M54" i="4"/>
  <c r="AB21" i="4"/>
  <c r="N51" i="4"/>
  <c r="B36" i="4"/>
  <c r="AF62" i="4"/>
  <c r="Q23" i="4"/>
  <c r="W43" i="4"/>
  <c r="AD30" i="4"/>
  <c r="I68" i="4"/>
  <c r="H22" i="4"/>
  <c r="AD62" i="4"/>
  <c r="AH31" i="4"/>
  <c r="V17" i="4"/>
  <c r="I60" i="4"/>
  <c r="AC28" i="4"/>
  <c r="Q69" i="4"/>
  <c r="T36" i="4"/>
  <c r="U43" i="4"/>
  <c r="P24" i="4"/>
  <c r="AB32" i="4"/>
  <c r="AG63" i="4"/>
  <c r="AC7" i="4"/>
  <c r="I6" i="4"/>
  <c r="Z64" i="4"/>
  <c r="N69" i="4"/>
  <c r="B53" i="4"/>
  <c r="K66" i="4"/>
  <c r="K69" i="4"/>
  <c r="AG47" i="4"/>
  <c r="AF25" i="4"/>
  <c r="Z13" i="4"/>
  <c r="P38" i="4"/>
  <c r="P43" i="4"/>
  <c r="AG42" i="4"/>
  <c r="Q13" i="4"/>
  <c r="AC51" i="4"/>
  <c r="F29" i="4"/>
  <c r="J7" i="4"/>
  <c r="P9" i="4"/>
  <c r="X58" i="4"/>
  <c r="M46" i="4"/>
  <c r="T8" i="4"/>
  <c r="W27" i="4"/>
  <c r="AC72" i="4"/>
  <c r="M44" i="4"/>
  <c r="I49" i="4"/>
  <c r="AB58" i="4"/>
  <c r="U17" i="4"/>
  <c r="V10" i="4"/>
  <c r="K58" i="4"/>
  <c r="L69" i="4"/>
  <c r="AC55" i="4"/>
  <c r="AB29" i="4"/>
  <c r="AD66" i="4"/>
  <c r="AA30" i="4"/>
  <c r="AH59" i="4"/>
  <c r="F61" i="4"/>
  <c r="AG45" i="4"/>
  <c r="G41" i="4"/>
  <c r="G22" i="4"/>
  <c r="O26" i="4"/>
  <c r="W4" i="4"/>
  <c r="B5" i="4"/>
  <c r="AB22" i="4"/>
  <c r="H42" i="4"/>
  <c r="N55" i="4"/>
  <c r="M8" i="4"/>
  <c r="P39" i="4"/>
  <c r="Y12" i="4"/>
  <c r="T67" i="4"/>
  <c r="L62" i="4"/>
  <c r="O61" i="4"/>
  <c r="AB43" i="4"/>
  <c r="W66" i="4"/>
  <c r="AH34" i="4"/>
  <c r="K22" i="4"/>
  <c r="B49" i="4"/>
  <c r="Z48" i="4"/>
  <c r="M30" i="4"/>
  <c r="Q56" i="4"/>
  <c r="AC73" i="4"/>
  <c r="O58" i="4"/>
  <c r="AG60" i="4"/>
  <c r="K57" i="4"/>
  <c r="AH51" i="4"/>
  <c r="Z26" i="4"/>
  <c r="AG14" i="4"/>
  <c r="H54" i="4"/>
  <c r="B12" i="4"/>
  <c r="AF66" i="4"/>
  <c r="Z61" i="4"/>
  <c r="K28" i="4"/>
  <c r="F26" i="4"/>
  <c r="O21" i="4"/>
  <c r="I63" i="4"/>
  <c r="F13" i="4"/>
  <c r="H35" i="4"/>
  <c r="Q72" i="4"/>
  <c r="AG73" i="4"/>
  <c r="Z18" i="4"/>
  <c r="J11" i="4"/>
  <c r="U60" i="4"/>
  <c r="L18" i="4"/>
  <c r="V51" i="4"/>
  <c r="Q46" i="4"/>
  <c r="V54" i="4"/>
  <c r="G55" i="4"/>
  <c r="L70" i="4"/>
  <c r="AA32" i="4"/>
  <c r="W54" i="4"/>
  <c r="AG7" i="4"/>
  <c r="R70" i="4"/>
  <c r="H55" i="4"/>
  <c r="T32" i="4"/>
  <c r="G63" i="4"/>
  <c r="X31" i="4"/>
  <c r="AD49" i="4"/>
  <c r="AD50" i="4"/>
  <c r="Z33" i="4"/>
  <c r="AF47" i="4"/>
  <c r="O55" i="4"/>
  <c r="M59" i="4"/>
  <c r="B67" i="4"/>
  <c r="R43" i="4"/>
  <c r="X50" i="4"/>
  <c r="B52" i="4"/>
  <c r="O22" i="4"/>
  <c r="R30" i="4"/>
  <c r="M58" i="4"/>
  <c r="V15" i="4"/>
  <c r="N63" i="4"/>
  <c r="O40" i="4"/>
  <c r="Z72" i="4"/>
  <c r="AH65" i="4"/>
  <c r="V50" i="4"/>
  <c r="V28" i="4"/>
  <c r="X39" i="4"/>
  <c r="AA59" i="4"/>
  <c r="Y46" i="4"/>
  <c r="AC57" i="4"/>
  <c r="AB40" i="4"/>
  <c r="AF46" i="4"/>
  <c r="H71" i="4"/>
  <c r="W25" i="4"/>
  <c r="Y28" i="4"/>
  <c r="M39" i="4"/>
  <c r="W19" i="4"/>
  <c r="T34" i="4"/>
  <c r="AF19" i="4"/>
  <c r="V35" i="4"/>
  <c r="U63" i="4"/>
  <c r="Z44" i="4"/>
  <c r="J17" i="4"/>
  <c r="M34" i="4"/>
  <c r="P67" i="4"/>
  <c r="L57" i="4"/>
  <c r="R14" i="4"/>
  <c r="Y4" i="4"/>
  <c r="AA21" i="4"/>
  <c r="G66" i="4"/>
  <c r="U62" i="4"/>
  <c r="AF30" i="4"/>
  <c r="B44" i="4"/>
  <c r="AH27" i="4"/>
  <c r="V36" i="4"/>
  <c r="J31" i="4"/>
  <c r="AH54" i="4"/>
  <c r="X62" i="4"/>
  <c r="H24" i="4"/>
  <c r="Y64" i="4"/>
  <c r="W20" i="4"/>
  <c r="L21" i="4"/>
  <c r="G18" i="4"/>
  <c r="AB72" i="4"/>
  <c r="X72" i="4"/>
  <c r="G19" i="4"/>
  <c r="U37" i="4"/>
  <c r="P21" i="4"/>
  <c r="AB7" i="4"/>
  <c r="T57" i="4"/>
  <c r="AB55" i="4"/>
  <c r="P17" i="4"/>
  <c r="AG35" i="4"/>
  <c r="Q53" i="4"/>
  <c r="AD63" i="4"/>
  <c r="AG44" i="4"/>
  <c r="N67" i="4"/>
  <c r="I38" i="4"/>
  <c r="W18" i="4"/>
  <c r="K33" i="4"/>
  <c r="T68" i="4"/>
  <c r="N50" i="4"/>
  <c r="K49" i="4"/>
  <c r="AH49" i="4"/>
  <c r="B73" i="4"/>
  <c r="V27" i="4"/>
  <c r="K63" i="4"/>
  <c r="V66" i="4"/>
  <c r="G9" i="4"/>
  <c r="AF64" i="4"/>
  <c r="R29" i="4"/>
  <c r="R52" i="4"/>
  <c r="U65" i="4"/>
  <c r="AD33" i="4"/>
  <c r="W50" i="4"/>
  <c r="P52" i="4"/>
  <c r="F37" i="4"/>
  <c r="Y19" i="4"/>
  <c r="P54" i="4"/>
  <c r="Q39" i="4"/>
  <c r="AH39" i="4"/>
  <c r="P56" i="4"/>
  <c r="U8" i="4"/>
  <c r="AF33" i="4"/>
  <c r="X47" i="4"/>
  <c r="B41" i="4"/>
  <c r="H72" i="4"/>
  <c r="W40" i="4"/>
  <c r="Y5" i="4"/>
  <c r="H11" i="4"/>
  <c r="AA55" i="4"/>
  <c r="H15" i="4"/>
  <c r="Q9" i="4"/>
  <c r="AQ55" i="4" l="1"/>
  <c r="AO5" i="4"/>
  <c r="AN40" i="4"/>
  <c r="AO19" i="4"/>
  <c r="AN50" i="4"/>
  <c r="AJ63" i="4"/>
  <c r="AJ49" i="4"/>
  <c r="AJ33" i="4"/>
  <c r="AN18" i="4"/>
  <c r="AL38" i="4"/>
  <c r="AM38" i="4" s="1"/>
  <c r="AI38" i="4"/>
  <c r="AK21" i="4"/>
  <c r="AN20" i="4"/>
  <c r="AO64" i="4"/>
  <c r="AQ21" i="4"/>
  <c r="AD79" i="4"/>
  <c r="AD83" i="4"/>
  <c r="AO4" i="4"/>
  <c r="AD82" i="4"/>
  <c r="AD77" i="4"/>
  <c r="AD78" i="4"/>
  <c r="V10" i="235"/>
  <c r="AD84" i="4"/>
  <c r="AD76" i="4"/>
  <c r="AD85" i="4"/>
  <c r="AD80" i="4"/>
  <c r="AD81" i="4"/>
  <c r="AK57" i="4"/>
  <c r="AP44" i="4"/>
  <c r="AN19" i="4"/>
  <c r="AO28" i="4"/>
  <c r="AN25" i="4"/>
  <c r="AO46" i="4"/>
  <c r="AQ59" i="4"/>
  <c r="AP72" i="4"/>
  <c r="AP33" i="4"/>
  <c r="AN54" i="4"/>
  <c r="AQ32" i="4"/>
  <c r="AK70" i="4"/>
  <c r="AK18" i="4"/>
  <c r="AP18" i="4"/>
  <c r="AI63" i="4"/>
  <c r="AL63" i="4"/>
  <c r="AM63" i="4" s="1"/>
  <c r="AJ28" i="4"/>
  <c r="AP61" i="4"/>
  <c r="AP26" i="4"/>
  <c r="AJ57" i="4"/>
  <c r="AP48" i="4"/>
  <c r="AJ22" i="4"/>
  <c r="AN66" i="4"/>
  <c r="AK62" i="4"/>
  <c r="AO12" i="4"/>
  <c r="X81" i="4"/>
  <c r="X78" i="4"/>
  <c r="X80" i="4"/>
  <c r="X83" i="4"/>
  <c r="X76" i="4"/>
  <c r="AN4" i="4"/>
  <c r="X85" i="4"/>
  <c r="X79" i="4"/>
  <c r="X82" i="4"/>
  <c r="T10" i="235"/>
  <c r="X84" i="4"/>
  <c r="X77" i="4"/>
  <c r="AQ30" i="4"/>
  <c r="AK69" i="4"/>
  <c r="AJ58" i="4"/>
  <c r="AI49" i="4"/>
  <c r="AL49" i="4"/>
  <c r="AN27" i="4"/>
  <c r="AP13" i="4"/>
  <c r="AJ69" i="4"/>
  <c r="AJ66" i="4"/>
  <c r="AP64" i="4"/>
  <c r="AL6" i="4"/>
  <c r="AI6" i="4"/>
  <c r="AL60" i="4"/>
  <c r="AM60" i="4" s="1"/>
  <c r="AI60" i="4"/>
  <c r="AL68" i="4"/>
  <c r="AM68" i="4" s="1"/>
  <c r="AI68" i="4"/>
  <c r="AN43" i="4"/>
  <c r="X88" i="4"/>
  <c r="X89" i="4"/>
  <c r="X95" i="4"/>
  <c r="X90" i="4"/>
  <c r="X96" i="4"/>
  <c r="X92" i="4"/>
  <c r="X97" i="4"/>
  <c r="X10" i="235"/>
  <c r="X91" i="4"/>
  <c r="X94" i="4"/>
  <c r="X93" i="4"/>
  <c r="AQ4" i="4"/>
  <c r="AN56" i="4"/>
  <c r="AP59" i="4"/>
  <c r="AL11" i="4"/>
  <c r="AM11" i="4" s="1"/>
  <c r="AI11" i="4"/>
  <c r="AP34" i="4"/>
  <c r="AP52" i="4"/>
  <c r="AI20" i="4"/>
  <c r="AL20" i="4"/>
  <c r="AM20" i="4" s="1"/>
  <c r="AJ23" i="4"/>
  <c r="AJ37" i="4"/>
  <c r="AK68" i="4"/>
  <c r="AQ49" i="4"/>
  <c r="AJ73" i="4"/>
  <c r="AK72" i="4"/>
  <c r="AJ35" i="4"/>
  <c r="Q10" i="235"/>
  <c r="AP73" i="4"/>
  <c r="AK22" i="4"/>
  <c r="AP46" i="4"/>
  <c r="AP37" i="4"/>
  <c r="AP30" i="4"/>
  <c r="AO13" i="4"/>
  <c r="AI57" i="4"/>
  <c r="AL57" i="4"/>
  <c r="AM57" i="4" s="1"/>
  <c r="AQ28" i="4"/>
  <c r="AO38" i="4"/>
  <c r="R10" i="235"/>
  <c r="AK52" i="4"/>
  <c r="AI42" i="4"/>
  <c r="AL42" i="4"/>
  <c r="AM42" i="4" s="1"/>
  <c r="AO9" i="4"/>
  <c r="AO53" i="4"/>
  <c r="AO33" i="4"/>
  <c r="AP67" i="4"/>
  <c r="AK39" i="4"/>
  <c r="AN38" i="4"/>
  <c r="AJ11" i="4"/>
  <c r="AO66" i="4"/>
  <c r="AQ72" i="4"/>
  <c r="AP11" i="4"/>
  <c r="AQ56" i="4"/>
  <c r="AJ7" i="4"/>
  <c r="AK11" i="4"/>
  <c r="AQ52" i="4"/>
  <c r="AQ70" i="4"/>
  <c r="AN8" i="4"/>
  <c r="AI46" i="4"/>
  <c r="AL46" i="4"/>
  <c r="AM46" i="4" s="1"/>
  <c r="AP12" i="4"/>
  <c r="AI16" i="4"/>
  <c r="AL16" i="4"/>
  <c r="AM16" i="4" s="1"/>
  <c r="AJ39" i="4"/>
  <c r="AO72" i="4"/>
  <c r="AL41" i="4"/>
  <c r="AM41" i="4" s="1"/>
  <c r="AI41" i="4"/>
  <c r="AI54" i="4"/>
  <c r="AL54" i="4"/>
  <c r="AM54" i="4" s="1"/>
  <c r="AO58" i="4"/>
  <c r="AP68" i="4"/>
  <c r="AQ13" i="4"/>
  <c r="AJ72" i="4"/>
  <c r="AK47" i="4"/>
  <c r="AO65" i="4"/>
  <c r="AQ17" i="4"/>
  <c r="AP10" i="4"/>
  <c r="AO32" i="4"/>
  <c r="AQ24" i="4"/>
  <c r="AJ47" i="4"/>
  <c r="AJ64" i="4"/>
  <c r="AN71" i="4"/>
  <c r="AK38" i="4"/>
  <c r="AP54" i="4"/>
  <c r="AQ51" i="4"/>
  <c r="AK43" i="4"/>
  <c r="AQ23" i="4"/>
  <c r="AN21" i="4"/>
  <c r="AN53" i="4"/>
  <c r="AJ16" i="4"/>
  <c r="AN39" i="4"/>
  <c r="AO45" i="4"/>
  <c r="AQ16" i="4"/>
  <c r="AQ7" i="4"/>
  <c r="AP56" i="4"/>
  <c r="M10" i="235"/>
  <c r="AP22" i="4"/>
  <c r="AK44" i="4"/>
  <c r="AO14" i="4"/>
  <c r="AN64" i="4"/>
  <c r="AC10" i="235"/>
  <c r="AJ12" i="4"/>
  <c r="AJ44" i="4"/>
  <c r="AL71" i="4"/>
  <c r="AM71" i="4" s="1"/>
  <c r="AI71" i="4"/>
  <c r="AJ9" i="4"/>
  <c r="AP7" i="4"/>
  <c r="AN26" i="4"/>
  <c r="AP47" i="4"/>
  <c r="AN61" i="4"/>
  <c r="AK61" i="4"/>
  <c r="AL58" i="4"/>
  <c r="AM58" i="4" s="1"/>
  <c r="AI58" i="4"/>
  <c r="AQ9" i="4"/>
  <c r="AL62" i="4"/>
  <c r="AM62" i="4" s="1"/>
  <c r="AI62" i="4"/>
  <c r="AO68" i="4"/>
  <c r="AN37" i="4"/>
  <c r="AQ48" i="4"/>
  <c r="AL56" i="4"/>
  <c r="AM56" i="4" s="1"/>
  <c r="AI56" i="4"/>
  <c r="AN58" i="4"/>
  <c r="AQ41" i="4"/>
  <c r="AO8" i="4"/>
  <c r="AK51" i="4"/>
  <c r="AL15" i="4"/>
  <c r="AI15" i="4"/>
  <c r="AP51" i="4"/>
  <c r="AI55" i="4"/>
  <c r="AL55" i="4"/>
  <c r="AM55" i="4" s="1"/>
  <c r="AJ25" i="4"/>
  <c r="AQ44" i="4"/>
  <c r="AJ21" i="4"/>
  <c r="AI31" i="4"/>
  <c r="AL31" i="4"/>
  <c r="AM31" i="4" s="1"/>
  <c r="AK66" i="4"/>
  <c r="AP57" i="4"/>
  <c r="AP43" i="4"/>
  <c r="AJ50" i="4"/>
  <c r="AO15" i="4"/>
  <c r="AO67" i="4"/>
  <c r="AK15" i="4"/>
  <c r="AK23" i="4"/>
  <c r="AK46" i="4"/>
  <c r="AP31" i="4"/>
  <c r="AL23" i="4"/>
  <c r="AM23" i="4" s="1"/>
  <c r="AI23" i="4"/>
  <c r="AJ8" i="4"/>
  <c r="AL72" i="4"/>
  <c r="AM72" i="4" s="1"/>
  <c r="AI72" i="4"/>
  <c r="AQ5" i="4"/>
  <c r="AN62" i="4"/>
  <c r="AL18" i="4"/>
  <c r="AI18" i="4"/>
  <c r="AL10" i="4"/>
  <c r="AI10" i="4"/>
  <c r="AP27" i="4"/>
  <c r="AQ37" i="4"/>
  <c r="AO55" i="4"/>
  <c r="AP25" i="4"/>
  <c r="AJ65" i="4"/>
  <c r="AQ12" i="4"/>
  <c r="AP20" i="4"/>
  <c r="AK59" i="4"/>
  <c r="F10" i="235"/>
  <c r="J85" i="4"/>
  <c r="J81" i="4"/>
  <c r="J84" i="4"/>
  <c r="AL4" i="4"/>
  <c r="J76" i="4"/>
  <c r="J78" i="4"/>
  <c r="J83" i="4"/>
  <c r="J79" i="4"/>
  <c r="J80" i="4"/>
  <c r="AI4" i="4"/>
  <c r="J77" i="4"/>
  <c r="J82" i="4"/>
  <c r="AQ71" i="4"/>
  <c r="AN67" i="4"/>
  <c r="AI73" i="4"/>
  <c r="AL73" i="4"/>
  <c r="AM73" i="4" s="1"/>
  <c r="AQ66" i="4"/>
  <c r="AQ27" i="4"/>
  <c r="AI65" i="4"/>
  <c r="AL65" i="4"/>
  <c r="AM65" i="4" s="1"/>
  <c r="AQ46" i="4"/>
  <c r="AK27" i="4"/>
  <c r="AO54" i="4"/>
  <c r="AO6" i="4"/>
  <c r="AO59" i="4"/>
  <c r="AJ71" i="4"/>
  <c r="AO36" i="4"/>
  <c r="AL25" i="4"/>
  <c r="AI25" i="4"/>
  <c r="AP42" i="4"/>
  <c r="AK32" i="4"/>
  <c r="AK17" i="4"/>
  <c r="AN33" i="4"/>
  <c r="AP32" i="4"/>
  <c r="K10" i="235"/>
  <c r="AO73" i="4"/>
  <c r="AQ29" i="4"/>
  <c r="AQ69" i="4"/>
  <c r="AP60" i="4"/>
  <c r="AJ32" i="4"/>
  <c r="AJ43" i="4"/>
  <c r="AQ73" i="4"/>
  <c r="AI40" i="4"/>
  <c r="AL40" i="4"/>
  <c r="AM40" i="4" s="1"/>
  <c r="AK50" i="4"/>
  <c r="AQ60" i="4"/>
  <c r="AO51" i="4"/>
  <c r="AN36" i="4"/>
  <c r="AP19" i="4"/>
  <c r="AQ42" i="4"/>
  <c r="AK60" i="4"/>
  <c r="AQ68" i="4"/>
  <c r="L10" i="235"/>
  <c r="AK25" i="4"/>
  <c r="AJ56" i="4"/>
  <c r="AK19" i="4"/>
  <c r="AN7" i="4"/>
  <c r="J10" i="235"/>
  <c r="AK35" i="4"/>
  <c r="AO56" i="4"/>
  <c r="AQ31" i="4"/>
  <c r="AK48" i="4"/>
  <c r="AP62" i="4"/>
  <c r="AO10" i="4"/>
  <c r="AO24" i="4"/>
  <c r="AN69" i="4"/>
  <c r="AN13" i="4"/>
  <c r="AP69" i="4"/>
  <c r="AJ67" i="4"/>
  <c r="AN68" i="4"/>
  <c r="AN70" i="4"/>
  <c r="AL30" i="4"/>
  <c r="AM30" i="4" s="1"/>
  <c r="AI30" i="4"/>
  <c r="AO37" i="4"/>
  <c r="U10" i="235"/>
  <c r="AP17" i="4"/>
  <c r="AK45" i="4"/>
  <c r="S10" i="235"/>
  <c r="AQ8" i="4"/>
  <c r="AQ61" i="4"/>
  <c r="AO30" i="4"/>
  <c r="AK53" i="4"/>
  <c r="AI27" i="4"/>
  <c r="AL27" i="4"/>
  <c r="AM27" i="4" s="1"/>
  <c r="AQ64" i="4"/>
  <c r="AI51" i="4"/>
  <c r="AL51" i="4"/>
  <c r="AM51" i="4" s="1"/>
  <c r="AP58" i="4"/>
  <c r="AQ6" i="4"/>
  <c r="AK67" i="4"/>
  <c r="AL9" i="4"/>
  <c r="AI9" i="4"/>
  <c r="AK28" i="4"/>
  <c r="AN15" i="4"/>
  <c r="AL70" i="4"/>
  <c r="AM70" i="4" s="1"/>
  <c r="AI70" i="4"/>
  <c r="AQ36" i="4"/>
  <c r="AO20" i="4"/>
  <c r="AO22" i="4"/>
  <c r="AN5" i="4"/>
  <c r="D10" i="235"/>
  <c r="AN45" i="4"/>
  <c r="AJ17" i="4"/>
  <c r="AQ34" i="4"/>
  <c r="AJ19" i="4"/>
  <c r="AO44" i="4"/>
  <c r="AP41" i="4"/>
  <c r="AJ14" i="4"/>
  <c r="AN55" i="4"/>
  <c r="AK13" i="4"/>
  <c r="AN10" i="4"/>
  <c r="AD10" i="235"/>
  <c r="AI19" i="4"/>
  <c r="AL19" i="4"/>
  <c r="AJ20" i="4"/>
  <c r="AO50" i="4"/>
  <c r="AE10" i="235"/>
  <c r="AP36" i="4"/>
  <c r="AO18" i="4"/>
  <c r="AI21" i="4"/>
  <c r="AL21" i="4"/>
  <c r="AM21" i="4" s="1"/>
  <c r="AI43" i="4"/>
  <c r="AL43" i="4"/>
  <c r="AM43" i="4" s="1"/>
  <c r="AI36" i="4"/>
  <c r="AL36" i="4"/>
  <c r="AQ14" i="4"/>
  <c r="AL39" i="4"/>
  <c r="AM39" i="4" s="1"/>
  <c r="AI39" i="4"/>
  <c r="AK30" i="4"/>
  <c r="AQ65" i="4"/>
  <c r="AJ6" i="4"/>
  <c r="AK58" i="4"/>
  <c r="AN59" i="4"/>
  <c r="AO49" i="4"/>
  <c r="AO43" i="4"/>
  <c r="AK54" i="4"/>
  <c r="AK71" i="4"/>
  <c r="AP53" i="4"/>
  <c r="AL33" i="4"/>
  <c r="AM33" i="4" s="1"/>
  <c r="AI33" i="4"/>
  <c r="AI52" i="4"/>
  <c r="AL52" i="4"/>
  <c r="AM52" i="4" s="1"/>
  <c r="AK36" i="4"/>
  <c r="AL47" i="4"/>
  <c r="AM47" i="4" s="1"/>
  <c r="AI47" i="4"/>
  <c r="AO52" i="4"/>
  <c r="AK63" i="4"/>
  <c r="AK16" i="4"/>
  <c r="AJ34" i="4"/>
  <c r="AJ68" i="4"/>
  <c r="AJ41" i="4"/>
  <c r="Z10" i="235"/>
  <c r="AO40" i="4"/>
  <c r="AQ11" i="4"/>
  <c r="AN30" i="4"/>
  <c r="AJ48" i="4"/>
  <c r="O10" i="235"/>
  <c r="AO48" i="4"/>
  <c r="AK33" i="4"/>
  <c r="AN57" i="4"/>
  <c r="AN32" i="4"/>
  <c r="AL48" i="4"/>
  <c r="AI48" i="4"/>
  <c r="AN44" i="4"/>
  <c r="AK65" i="4"/>
  <c r="AN72" i="4"/>
  <c r="AP8" i="4"/>
  <c r="AN11" i="4"/>
  <c r="AO16" i="4"/>
  <c r="AK20" i="4"/>
  <c r="AP6" i="4"/>
  <c r="AL35" i="4"/>
  <c r="AI35" i="4"/>
  <c r="AJ38" i="4"/>
  <c r="AO35" i="4"/>
  <c r="AO39" i="4"/>
  <c r="AJ70" i="4"/>
  <c r="AJ52" i="4"/>
  <c r="AJ60" i="4"/>
  <c r="AQ39" i="4"/>
  <c r="AQ25" i="4"/>
  <c r="AI12" i="4"/>
  <c r="AL12" i="4"/>
  <c r="AM12" i="4" s="1"/>
  <c r="AK12" i="4"/>
  <c r="AL8" i="4"/>
  <c r="AM8" i="4" s="1"/>
  <c r="AI8" i="4"/>
  <c r="AQ20" i="4"/>
  <c r="AO11" i="4"/>
  <c r="AQ50" i="4"/>
  <c r="C10" i="235"/>
  <c r="AN28" i="4"/>
  <c r="AJ42" i="4"/>
  <c r="AO63" i="4"/>
  <c r="AJ54" i="4"/>
  <c r="AP50" i="4"/>
  <c r="AP71" i="4"/>
  <c r="AN9" i="4"/>
  <c r="AK40" i="4"/>
  <c r="AK7" i="4"/>
  <c r="AP29" i="4"/>
  <c r="AO31" i="4"/>
  <c r="AJ15" i="4"/>
  <c r="AO71" i="4"/>
  <c r="AQ18" i="4"/>
  <c r="AJ27" i="4"/>
  <c r="AN47" i="4"/>
  <c r="AK64" i="4"/>
  <c r="P95" i="4"/>
  <c r="P97" i="4"/>
  <c r="P91" i="4"/>
  <c r="I10" i="235"/>
  <c r="P92" i="4"/>
  <c r="AK4" i="4"/>
  <c r="P93" i="4"/>
  <c r="P89" i="4"/>
  <c r="P88" i="4"/>
  <c r="P96" i="4"/>
  <c r="P94" i="4"/>
  <c r="P90" i="4"/>
  <c r="AQ63" i="4"/>
  <c r="AL14" i="4"/>
  <c r="AI14" i="4"/>
  <c r="N10" i="235"/>
  <c r="AN49" i="4"/>
  <c r="AK49" i="4"/>
  <c r="AO70" i="4"/>
  <c r="AP28" i="4"/>
  <c r="AN24" i="4"/>
  <c r="AQ47" i="4"/>
  <c r="P83" i="4"/>
  <c r="P77" i="4"/>
  <c r="P82" i="4"/>
  <c r="P85" i="4"/>
  <c r="P81" i="4"/>
  <c r="P84" i="4"/>
  <c r="H10" i="235"/>
  <c r="P79" i="4"/>
  <c r="P80" i="4"/>
  <c r="AJ4" i="4"/>
  <c r="P76" i="4"/>
  <c r="P78" i="4"/>
  <c r="AQ26" i="4"/>
  <c r="AP49" i="4"/>
  <c r="AP45" i="4"/>
  <c r="AP16" i="4"/>
  <c r="AN31" i="4"/>
  <c r="AI28" i="4"/>
  <c r="AL28" i="4"/>
  <c r="AQ33" i="4"/>
  <c r="AJ40" i="4"/>
  <c r="AL44" i="4"/>
  <c r="AI44" i="4"/>
  <c r="AL61" i="4"/>
  <c r="AM61" i="4" s="1"/>
  <c r="AI61" i="4"/>
  <c r="AP21" i="4"/>
  <c r="AN65" i="4"/>
  <c r="AP66" i="4"/>
  <c r="AQ10" i="4"/>
  <c r="AI26" i="4"/>
  <c r="AL26" i="4"/>
  <c r="AO27" i="4"/>
  <c r="AO47" i="4"/>
  <c r="AN42" i="4"/>
  <c r="AN12" i="4"/>
  <c r="AO23" i="4"/>
  <c r="AP63" i="4"/>
  <c r="AJ51" i="4"/>
  <c r="AJ36" i="4"/>
  <c r="AL50" i="4"/>
  <c r="AM50" i="4" s="1"/>
  <c r="AI50" i="4"/>
  <c r="AI67" i="4"/>
  <c r="AL67" i="4"/>
  <c r="AM67" i="4" s="1"/>
  <c r="AQ53" i="4"/>
  <c r="AN48" i="4"/>
  <c r="AQ22" i="4"/>
  <c r="AK42" i="4"/>
  <c r="AJ29" i="4"/>
  <c r="AQ62" i="4"/>
  <c r="AQ43" i="4"/>
  <c r="AA10" i="235"/>
  <c r="AJ5" i="4"/>
  <c r="AI22" i="4"/>
  <c r="AL22" i="4"/>
  <c r="AQ57" i="4"/>
  <c r="AQ19" i="4"/>
  <c r="AJ55" i="4"/>
  <c r="AO60" i="4"/>
  <c r="Y10" i="235"/>
  <c r="AN46" i="4"/>
  <c r="AJ24" i="4"/>
  <c r="AQ67" i="4"/>
  <c r="AI24" i="4"/>
  <c r="AL24" i="4"/>
  <c r="AN41" i="4"/>
  <c r="AK5" i="4"/>
  <c r="AP23" i="4"/>
  <c r="AN29" i="4"/>
  <c r="AK31" i="4"/>
  <c r="AQ15" i="4"/>
  <c r="AO26" i="4"/>
  <c r="AP5" i="4"/>
  <c r="AJ61" i="4"/>
  <c r="AN22" i="4"/>
  <c r="AJ31" i="4"/>
  <c r="AL13" i="4"/>
  <c r="AM13" i="4" s="1"/>
  <c r="AI13" i="4"/>
  <c r="AN34" i="4"/>
  <c r="AQ58" i="4"/>
  <c r="AO57" i="4"/>
  <c r="AK10" i="4"/>
  <c r="AO17" i="4"/>
  <c r="AD97" i="4"/>
  <c r="W10" i="235"/>
  <c r="AP4" i="4"/>
  <c r="AD93" i="4"/>
  <c r="AD94" i="4"/>
  <c r="AD91" i="4"/>
  <c r="AD96" i="4"/>
  <c r="AD92" i="4"/>
  <c r="AD89" i="4"/>
  <c r="AD95" i="4"/>
  <c r="AD88" i="4"/>
  <c r="AD90" i="4"/>
  <c r="AK9" i="4"/>
  <c r="AL45" i="4"/>
  <c r="AM45" i="4" s="1"/>
  <c r="AI45" i="4"/>
  <c r="AO62" i="4"/>
  <c r="AI7" i="4"/>
  <c r="AL7" i="4"/>
  <c r="AO42" i="4"/>
  <c r="AP14" i="4"/>
  <c r="AK37" i="4"/>
  <c r="AP70" i="4"/>
  <c r="AL34" i="4"/>
  <c r="AM34" i="4" s="1"/>
  <c r="AI34" i="4"/>
  <c r="AQ45" i="4"/>
  <c r="AN63" i="4"/>
  <c r="AK26" i="4"/>
  <c r="AI37" i="4"/>
  <c r="AL37" i="4"/>
  <c r="AQ54" i="4"/>
  <c r="AN23" i="4"/>
  <c r="AK41" i="4"/>
  <c r="G10" i="235"/>
  <c r="AO7" i="4"/>
  <c r="AP38" i="4"/>
  <c r="AP9" i="4"/>
  <c r="AK6" i="4"/>
  <c r="AP35" i="4"/>
  <c r="AJ53" i="4"/>
  <c r="AJ18" i="4"/>
  <c r="AO21" i="4"/>
  <c r="AP15" i="4"/>
  <c r="E10" i="235"/>
  <c r="AL64" i="4"/>
  <c r="AM64" i="4" s="1"/>
  <c r="AI64" i="4"/>
  <c r="AQ38" i="4"/>
  <c r="AK29" i="4"/>
  <c r="AJ30" i="4"/>
  <c r="AN52" i="4"/>
  <c r="AP24" i="4"/>
  <c r="AL69" i="4"/>
  <c r="AM69" i="4" s="1"/>
  <c r="AI69" i="4"/>
  <c r="AK8" i="4"/>
  <c r="AJ46" i="4"/>
  <c r="AQ35" i="4"/>
  <c r="AJ26" i="4"/>
  <c r="AO69" i="4"/>
  <c r="AI59" i="4"/>
  <c r="AL59" i="4"/>
  <c r="AM59" i="4" s="1"/>
  <c r="AN73" i="4"/>
  <c r="AO41" i="4"/>
  <c r="AK73" i="4"/>
  <c r="AI29" i="4"/>
  <c r="AL29" i="4"/>
  <c r="AN35" i="4"/>
  <c r="AL5" i="4"/>
  <c r="AI5" i="4"/>
  <c r="AP40" i="4"/>
  <c r="AJ62" i="4"/>
  <c r="AJ45" i="4"/>
  <c r="AO61" i="4"/>
  <c r="AK56" i="4"/>
  <c r="AO34" i="4"/>
  <c r="AJ13" i="4"/>
  <c r="AI17" i="4"/>
  <c r="AL17" i="4"/>
  <c r="AM17" i="4" s="1"/>
  <c r="AN60" i="4"/>
  <c r="AJ10" i="4"/>
  <c r="AN16" i="4"/>
  <c r="AI66" i="4"/>
  <c r="AL66" i="4"/>
  <c r="AM66" i="4" s="1"/>
  <c r="AN51" i="4"/>
  <c r="AK24" i="4"/>
  <c r="AK55" i="4"/>
  <c r="AP39" i="4"/>
  <c r="AK14" i="4"/>
  <c r="AN17" i="4"/>
  <c r="AO25" i="4"/>
  <c r="AK34" i="4"/>
  <c r="AP65" i="4"/>
  <c r="AO29" i="4"/>
  <c r="AP55" i="4"/>
  <c r="AI53" i="4"/>
  <c r="AL53" i="4"/>
  <c r="AM53" i="4" s="1"/>
  <c r="AL32" i="4"/>
  <c r="AM32" i="4" s="1"/>
  <c r="AI32" i="4"/>
  <c r="AJ59" i="4"/>
  <c r="AN6" i="4"/>
  <c r="AN14" i="4"/>
  <c r="AQ40" i="4"/>
  <c r="X11" i="235"/>
  <c r="V11" i="235"/>
  <c r="S11" i="235"/>
  <c r="Y11" i="235"/>
  <c r="C11" i="235"/>
  <c r="G11" i="235"/>
  <c r="M11" i="235"/>
  <c r="N11" i="235"/>
  <c r="AD11" i="235"/>
  <c r="O11" i="235"/>
  <c r="W11" i="235"/>
  <c r="AC11" i="235"/>
  <c r="L11" i="235"/>
  <c r="R11" i="235"/>
  <c r="U11" i="235"/>
  <c r="H11" i="235"/>
  <c r="AA11" i="235"/>
  <c r="J11" i="235"/>
  <c r="Q11" i="235"/>
  <c r="F11" i="235"/>
  <c r="I11" i="235"/>
  <c r="K11" i="235"/>
  <c r="T11" i="235"/>
  <c r="AE11" i="235"/>
  <c r="D11" i="235"/>
  <c r="E11" i="235"/>
  <c r="Z11" i="235"/>
  <c r="Z88" i="4" l="1"/>
  <c r="Z96" i="4"/>
  <c r="L80" i="4"/>
  <c r="L81" i="4"/>
  <c r="L83" i="4"/>
  <c r="L94" i="4"/>
  <c r="L93" i="4"/>
  <c r="L91" i="4"/>
  <c r="AM48" i="4"/>
  <c r="AM19" i="4"/>
  <c r="F78" i="4"/>
  <c r="F81" i="4"/>
  <c r="AM10" i="4"/>
  <c r="T93" i="4"/>
  <c r="T97" i="4"/>
  <c r="T95" i="4"/>
  <c r="T77" i="4"/>
  <c r="T79" i="4"/>
  <c r="T83" i="4"/>
  <c r="Z76" i="4"/>
  <c r="Z77" i="4"/>
  <c r="Z79" i="4"/>
  <c r="Z90" i="4"/>
  <c r="AM5" i="4"/>
  <c r="Z91" i="4"/>
  <c r="AM24" i="4"/>
  <c r="L78" i="4"/>
  <c r="L79" i="4"/>
  <c r="L85" i="4"/>
  <c r="AM14" i="4"/>
  <c r="L96" i="4"/>
  <c r="L97" i="4"/>
  <c r="AM36" i="4"/>
  <c r="F80" i="4"/>
  <c r="F76" i="4"/>
  <c r="F85" i="4"/>
  <c r="AM15" i="4"/>
  <c r="T94" i="4"/>
  <c r="T92" i="4"/>
  <c r="T89" i="4"/>
  <c r="AM6" i="4"/>
  <c r="T84" i="4"/>
  <c r="T85" i="4"/>
  <c r="T80" i="4"/>
  <c r="Z81" i="4"/>
  <c r="Z84" i="4"/>
  <c r="Z82" i="4"/>
  <c r="AM29" i="4"/>
  <c r="AM7" i="4"/>
  <c r="Z95" i="4"/>
  <c r="AM37" i="4"/>
  <c r="Z89" i="4"/>
  <c r="Z94" i="4"/>
  <c r="Z97" i="4"/>
  <c r="AM26" i="4"/>
  <c r="AM28" i="4"/>
  <c r="L76" i="4"/>
  <c r="L82" i="4"/>
  <c r="L88" i="4"/>
  <c r="L92" i="4"/>
  <c r="L95" i="4"/>
  <c r="AM35" i="4"/>
  <c r="AM25" i="4"/>
  <c r="F82" i="4"/>
  <c r="F79" i="4"/>
  <c r="J88" i="4"/>
  <c r="J91" i="4"/>
  <c r="J93" i="4"/>
  <c r="J94" i="4"/>
  <c r="AM4" i="4"/>
  <c r="J90" i="4"/>
  <c r="J95" i="4"/>
  <c r="J92" i="4"/>
  <c r="J96" i="4"/>
  <c r="J89" i="4"/>
  <c r="J97" i="4"/>
  <c r="AM18" i="4"/>
  <c r="T91" i="4"/>
  <c r="T96" i="4"/>
  <c r="T88" i="4"/>
  <c r="T78" i="4"/>
  <c r="Z80" i="4"/>
  <c r="Z92" i="4"/>
  <c r="Z93" i="4"/>
  <c r="AM22" i="4"/>
  <c r="AM44" i="4"/>
  <c r="L84" i="4"/>
  <c r="L77" i="4"/>
  <c r="L90" i="4"/>
  <c r="L89" i="4"/>
  <c r="AM9" i="4"/>
  <c r="F77" i="4"/>
  <c r="F83" i="4"/>
  <c r="F84" i="4"/>
  <c r="T90" i="4"/>
  <c r="AM49" i="4"/>
  <c r="T82" i="4"/>
  <c r="T76" i="4"/>
  <c r="T81" i="4"/>
  <c r="Z85" i="4"/>
  <c r="Z78" i="4"/>
  <c r="Z83" i="4"/>
  <c r="F97" i="4" l="1"/>
  <c r="F95" i="4"/>
  <c r="F93" i="4"/>
  <c r="F89" i="4"/>
  <c r="F90" i="4"/>
  <c r="F91" i="4"/>
  <c r="F96" i="4"/>
  <c r="F88" i="4"/>
  <c r="F92" i="4"/>
  <c r="F94" i="4"/>
</calcChain>
</file>

<file path=xl/sharedStrings.xml><?xml version="1.0" encoding="utf-8"?>
<sst xmlns="http://schemas.openxmlformats.org/spreadsheetml/2006/main" count="6490" uniqueCount="288">
  <si>
    <t>Most Runs In Boundaries</t>
  </si>
  <si>
    <t>Highest Average</t>
  </si>
  <si>
    <t>Fastest Run Scorers</t>
  </si>
  <si>
    <t>Leading Wicket Takers</t>
  </si>
  <si>
    <t>Best Average</t>
  </si>
  <si>
    <t>Best Economy Rate</t>
  </si>
  <si>
    <t>RO</t>
  </si>
  <si>
    <t>St</t>
  </si>
  <si>
    <t>C</t>
  </si>
  <si>
    <t>5WI</t>
  </si>
  <si>
    <t>S/R</t>
  </si>
  <si>
    <t>AVG</t>
  </si>
  <si>
    <t>BB</t>
  </si>
  <si>
    <t>W</t>
  </si>
  <si>
    <t>R</t>
  </si>
  <si>
    <t>M</t>
  </si>
  <si>
    <t>O</t>
  </si>
  <si>
    <t>0s</t>
  </si>
  <si>
    <t>100s</t>
  </si>
  <si>
    <t>50s</t>
  </si>
  <si>
    <t>HS</t>
  </si>
  <si>
    <t>Runs</t>
  </si>
  <si>
    <t>N.O.</t>
  </si>
  <si>
    <t>Inn</t>
  </si>
  <si>
    <t>FIELDING</t>
  </si>
  <si>
    <t>BOWLING</t>
  </si>
  <si>
    <t>BATTING</t>
  </si>
  <si>
    <t>Conversion rate (50&gt;100)</t>
  </si>
  <si>
    <t>% of 6s in total boundaries</t>
  </si>
  <si>
    <t>Runs scored in boundaries</t>
  </si>
  <si>
    <t>Average after</t>
  </si>
  <si>
    <t>Catches per match</t>
  </si>
  <si>
    <t>Other Stats</t>
  </si>
  <si>
    <t>retired hurt</t>
  </si>
  <si>
    <t>Other</t>
  </si>
  <si>
    <t>Stumped</t>
  </si>
  <si>
    <t>Run Out</t>
  </si>
  <si>
    <t>LBW</t>
  </si>
  <si>
    <t>Bowled</t>
  </si>
  <si>
    <t>Caught WK/Slips</t>
  </si>
  <si>
    <t>not out</t>
  </si>
  <si>
    <t>Dismissal Breakdown</t>
  </si>
  <si>
    <t>11</t>
  </si>
  <si>
    <t>10</t>
  </si>
  <si>
    <t>9</t>
  </si>
  <si>
    <t>8</t>
  </si>
  <si>
    <t>Fielding Stats</t>
  </si>
  <si>
    <t>7</t>
  </si>
  <si>
    <t>6</t>
  </si>
  <si>
    <t>5</t>
  </si>
  <si>
    <t>4</t>
  </si>
  <si>
    <t>Bowling Stats</t>
  </si>
  <si>
    <t>3</t>
  </si>
  <si>
    <t>1-2</t>
  </si>
  <si>
    <t>Pos</t>
  </si>
  <si>
    <t>w</t>
  </si>
  <si>
    <t>nb</t>
  </si>
  <si>
    <t>B/F</t>
  </si>
  <si>
    <t>*</t>
  </si>
  <si>
    <t>Batting Position</t>
  </si>
  <si>
    <t>Batting Stats</t>
  </si>
  <si>
    <t>Fielding</t>
  </si>
  <si>
    <t>Bowling</t>
  </si>
  <si>
    <t>Batting</t>
  </si>
  <si>
    <t>Ducks | Golden ducks</t>
  </si>
  <si>
    <t>No balls | Wides</t>
  </si>
  <si>
    <t>Leading Run Scorers</t>
  </si>
  <si>
    <t>INN</t>
  </si>
  <si>
    <t>RUNS</t>
  </si>
  <si>
    <t>ECO</t>
  </si>
  <si>
    <t>Best Strike Rate</t>
  </si>
  <si>
    <t>How Out</t>
  </si>
  <si>
    <t>NO</t>
  </si>
  <si>
    <t>Opponent, Venue &amp; Date</t>
  </si>
  <si>
    <t>Mark English</t>
  </si>
  <si>
    <t>Ones</t>
  </si>
  <si>
    <t>Twos</t>
  </si>
  <si>
    <t>Threes</t>
  </si>
  <si>
    <t>Mid Week</t>
  </si>
  <si>
    <t>Chris Pyper</t>
  </si>
  <si>
    <t>Kris King</t>
  </si>
  <si>
    <t>Will Simpson</t>
  </si>
  <si>
    <t>James Griffin</t>
  </si>
  <si>
    <t>George Prince</t>
  </si>
  <si>
    <t>Ben Escott</t>
  </si>
  <si>
    <t>Adam McCusker</t>
  </si>
  <si>
    <t>Josh Bates</t>
  </si>
  <si>
    <t>Mike Grossett</t>
  </si>
  <si>
    <t>Paddy English</t>
  </si>
  <si>
    <t>Caught</t>
  </si>
  <si>
    <t>C &amp; B</t>
  </si>
  <si>
    <t>Thomas Boyd</t>
  </si>
  <si>
    <t>Callum Houstoun</t>
  </si>
  <si>
    <t>Team</t>
  </si>
  <si>
    <t>Andy Pyper</t>
  </si>
  <si>
    <t>Warren Goldthorpe</t>
  </si>
  <si>
    <t>Daniel Young</t>
  </si>
  <si>
    <t>Ian Fletcher</t>
  </si>
  <si>
    <t>Ross Garrett</t>
  </si>
  <si>
    <t>Michael Skelly</t>
  </si>
  <si>
    <t>Owen Aicken</t>
  </si>
  <si>
    <t>Iain Chapman</t>
  </si>
  <si>
    <t>Matt Pitts</t>
  </si>
  <si>
    <t>Conor Cox</t>
  </si>
  <si>
    <t>Paul Houstoun</t>
  </si>
  <si>
    <t>Stephen Cumper</t>
  </si>
  <si>
    <t>Zach Kerr</t>
  </si>
  <si>
    <t>Player Summary</t>
  </si>
  <si>
    <t>Andy Hare</t>
  </si>
  <si>
    <t>Paul Taylor</t>
  </si>
  <si>
    <t>Andy Beech</t>
  </si>
  <si>
    <t>Joe-G Thomas</t>
  </si>
  <si>
    <t>Jack Irwin</t>
  </si>
  <si>
    <t>Allen Cox</t>
  </si>
  <si>
    <t>Peter McIlwaine</t>
  </si>
  <si>
    <t>Not Out</t>
  </si>
  <si>
    <t>1's</t>
  </si>
  <si>
    <t>2's</t>
  </si>
  <si>
    <t>3's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</si>
  <si>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</si>
  <si>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</si>
  <si>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</si>
  <si>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</si>
  <si>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</si>
  <si>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</si>
  <si>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</si>
  <si>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</si>
  <si>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</si>
  <si>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</si>
  <si>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</si>
  <si>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</si>
  <si>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</si>
  <si>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</si>
  <si>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</si>
  <si>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</si>
  <si>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</si>
  <si>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</si>
  <si>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</si>
  <si>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</si>
  <si>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</si>
  <si>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</si>
  <si>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</si>
  <si>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</si>
  <si>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</si>
  <si>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</si>
  <si>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</si>
  <si>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</si>
  <si>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</si>
  <si>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</si>
  <si>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</si>
  <si>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</si>
  <si>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</si>
  <si>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</si>
  <si>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</si>
  <si>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</si>
  <si>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</si>
  <si>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</si>
  <si>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</si>
  <si>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</si>
  <si>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</si>
  <si>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</si>
  <si>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</si>
  <si>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</si>
  <si>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</si>
  <si>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</si>
  <si>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</si>
  <si>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</si>
  <si>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</si>
  <si>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</si>
  <si>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</si>
  <si>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</si>
  <si>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</si>
  <si>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</si>
  <si>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</si>
  <si>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</si>
  <si>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</si>
  <si>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</si>
  <si>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</si>
  <si>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</si>
  <si>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</si>
  <si>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</si>
  <si>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</si>
  <si>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</si>
  <si>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BANGOR CRICKET CLUB - INDIVIDUAL PERFORMANCE DETAILS - OVERALL</t>
  </si>
  <si>
    <t>Name</t>
  </si>
  <si>
    <t>SEASON 2020</t>
  </si>
  <si>
    <t>2020 Batting Statistics</t>
  </si>
  <si>
    <t>2020 Bowling Statistics</t>
  </si>
  <si>
    <t>Johnny Parker</t>
  </si>
  <si>
    <t>Holywood, Seapark, 18th July</t>
  </si>
  <si>
    <t>Donaghadee, Upritchard, 25th July</t>
  </si>
  <si>
    <t>Newtownards, Londonderry Park, 1st Aug</t>
  </si>
  <si>
    <t>Holywood, Upritchard, 11th Aug</t>
  </si>
  <si>
    <t>Donaghadee, Donaghadee, 15th Aug</t>
  </si>
  <si>
    <t>Cooke Collegians, Upritchard, 5th Sep - Semi Final</t>
  </si>
  <si>
    <t>Michael Martin</t>
  </si>
  <si>
    <t>Taj Onyekwelu</t>
  </si>
  <si>
    <t>Chris Walton</t>
  </si>
  <si>
    <t>Calum McDaid</t>
  </si>
  <si>
    <t>Drumaness, Upritchard, 12th Sep</t>
  </si>
  <si>
    <t>CSNI v Bangor 19th Jul 20</t>
  </si>
  <si>
    <t>Woodvale v Bangor 26th Jul 20</t>
  </si>
  <si>
    <t>Bangor v CSNI 18th Aug 20</t>
  </si>
  <si>
    <t>Downpatrick v Bangor 6th Sep</t>
  </si>
  <si>
    <t>Bangor vWoodvale 16th Aug</t>
  </si>
  <si>
    <t>Stuart Johnstone</t>
  </si>
  <si>
    <t>Matthew Quinn</t>
  </si>
  <si>
    <t>Joe Shillaker</t>
  </si>
  <si>
    <t>Stephen Skelly</t>
  </si>
  <si>
    <t>Total</t>
  </si>
  <si>
    <t>Thirds</t>
  </si>
  <si>
    <t>Seconds</t>
  </si>
  <si>
    <t>Firsts</t>
  </si>
  <si>
    <t>BANGOR CRICKET CLUB - INDIVIDUAL PERFORMANCE DETAILS</t>
  </si>
  <si>
    <t>Per Palyer Summary</t>
  </si>
  <si>
    <t>Diff</t>
  </si>
  <si>
    <t>Paddy McMillan</t>
  </si>
  <si>
    <t>North Down III, Upritchard, 22nd Jul</t>
  </si>
  <si>
    <t>Saintfield II, Saintfield, 29th Jul</t>
  </si>
  <si>
    <t>North Down III, Comber, 25th Jul</t>
  </si>
  <si>
    <t>Holywood II, Upritchard, 1st Aug</t>
  </si>
  <si>
    <t>BISC II, Upritchard, 15th Aug</t>
  </si>
  <si>
    <t>Saintfield II, Upritchard, 9th Aug</t>
  </si>
  <si>
    <t>Tommy Speers</t>
  </si>
  <si>
    <t>Adam Hills</t>
  </si>
  <si>
    <t>Moazzam Muhammed</t>
  </si>
  <si>
    <t>DNF</t>
  </si>
  <si>
    <t>Did not field</t>
  </si>
  <si>
    <t>Drumaness, Upritchard, 12th Sep - Final</t>
  </si>
  <si>
    <t>46(51)</t>
  </si>
  <si>
    <t>55(36)</t>
  </si>
  <si>
    <t>41(0)</t>
  </si>
  <si>
    <t>-</t>
  </si>
  <si>
    <t>61*(38)</t>
  </si>
  <si>
    <t>44(0)</t>
  </si>
  <si>
    <t>33(0)</t>
  </si>
  <si>
    <t>50(0)</t>
  </si>
  <si>
    <t>36*(0)</t>
  </si>
  <si>
    <t>50*(0)</t>
  </si>
  <si>
    <t>16(0)</t>
  </si>
  <si>
    <t>34(0)</t>
  </si>
  <si>
    <t>49(0)</t>
  </si>
  <si>
    <t>22(0)</t>
  </si>
  <si>
    <t>25(0)</t>
  </si>
  <si>
    <t>35*(0)</t>
  </si>
  <si>
    <t>31(0)</t>
  </si>
  <si>
    <t>26*(20)</t>
  </si>
  <si>
    <t>20(21)</t>
  </si>
  <si>
    <t>23(30)</t>
  </si>
  <si>
    <t>23(28)</t>
  </si>
  <si>
    <t>19*(0)</t>
  </si>
  <si>
    <t>9(0)</t>
  </si>
  <si>
    <t>13(11)</t>
  </si>
  <si>
    <t>18(0)</t>
  </si>
  <si>
    <t>10(0)</t>
  </si>
  <si>
    <t>15(0)</t>
  </si>
  <si>
    <t>7(0)</t>
  </si>
  <si>
    <t>8*(0)</t>
  </si>
  <si>
    <t>8(0)</t>
  </si>
  <si>
    <t>3*(0)</t>
  </si>
  <si>
    <t>3(8)</t>
  </si>
  <si>
    <t>3(0)</t>
  </si>
  <si>
    <t>1*(0)</t>
  </si>
  <si>
    <t>1(0)</t>
  </si>
  <si>
    <t>0(0)</t>
  </si>
  <si>
    <t>0*(0)</t>
  </si>
  <si>
    <t>4/18(4)</t>
  </si>
  <si>
    <t>4/33(4)</t>
  </si>
  <si>
    <t>4/13(4)</t>
  </si>
  <si>
    <t>3/13(4)</t>
  </si>
  <si>
    <t>2/5(1.2)</t>
  </si>
  <si>
    <t>2/8(3.1)</t>
  </si>
  <si>
    <t>3/7(3)</t>
  </si>
  <si>
    <t>2/17(4)</t>
  </si>
  <si>
    <t>3/28(3)</t>
  </si>
  <si>
    <t>2/18(4)</t>
  </si>
  <si>
    <t>2/9(3.4)</t>
  </si>
  <si>
    <t>2/13(4)</t>
  </si>
  <si>
    <t>2/20(4)</t>
  </si>
  <si>
    <t>2/7(4)</t>
  </si>
  <si>
    <t>1/24(4)</t>
  </si>
  <si>
    <t>1/12(3)</t>
  </si>
  <si>
    <t>1/14(2)</t>
  </si>
  <si>
    <t>1/15(2)</t>
  </si>
  <si>
    <t>1/21(3)</t>
  </si>
  <si>
    <t>1/8(2)</t>
  </si>
  <si>
    <t>1/22(3)</t>
  </si>
  <si>
    <t>1/21(2)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</si>
</sst>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;;;"/>
    <numFmt numFmtId="165" formatCode="#;;\-"/>
    <numFmt numFmtId="166" formatCode="0.00;;\-"/>
    <numFmt numFmtId="167" formatCode="General;;\-"/>
    <numFmt numFmtId="168" formatCode="#%;;\-"/>
    <numFmt numFmtId="169" formatCode="General;;"/>
    <numFmt numFmtId="170" formatCode="#,##0;[Red]\(#,##0\);\-"/>
  </numFmts>
  <fonts count="45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sz val="8"/>
      <name val="Verdana"/>
      <family val="2"/>
    </font>
    <font>
      <u/>
      <sz val="11"/>
      <color theme="11"/>
      <name val="Calibri"/>
      <family val="2"/>
      <scheme val="minor"/>
    </font>
    <font>
      <sz val="10"/>
      <color theme="9" tint="-0.249977111117893"/>
      <name val="Arial"/>
      <family val="2"/>
    </font>
    <font>
      <b/>
      <sz val="14"/>
      <color rgb="FFFFFFFF"/>
      <name val="Avenir Next Condensed Regular"/>
    </font>
    <font>
      <sz val="14"/>
      <color rgb="FFFFFFFF"/>
      <name val="Avenir Next Condensed Regular"/>
    </font>
    <font>
      <b/>
      <sz val="12"/>
      <color rgb="FFFFFF00"/>
      <name val="Avenir Next Condensed Regular"/>
    </font>
    <font>
      <b/>
      <sz val="10"/>
      <name val="Avenir Next Condensed Regular"/>
    </font>
    <font>
      <sz val="10"/>
      <name val="Avenir Next Condensed Regular"/>
    </font>
    <font>
      <b/>
      <sz val="8"/>
      <color rgb="FFFFFF00"/>
      <name val="Avenir Next Condensed Regular"/>
    </font>
    <font>
      <b/>
      <sz val="12"/>
      <color indexed="13"/>
      <name val="Avenir Next Condensed Regular"/>
    </font>
    <font>
      <sz val="12"/>
      <color rgb="FF000090"/>
      <name val="Avenir Next Condensed Regular"/>
    </font>
    <font>
      <b/>
      <sz val="12"/>
      <color rgb="FFC00000"/>
      <name val="Avenir Next Condensed Regular"/>
    </font>
    <font>
      <sz val="12"/>
      <name val="Avenir Next Condensed Regular"/>
    </font>
    <font>
      <b/>
      <sz val="16"/>
      <color indexed="13"/>
      <name val="Avenir Next Condensed Regular"/>
    </font>
    <font>
      <b/>
      <sz val="16"/>
      <color theme="1"/>
      <name val="Avenir Next Condensed Regular"/>
    </font>
    <font>
      <b/>
      <sz val="10"/>
      <color rgb="FFC00000"/>
      <name val="Avenir Next Condensed Regular"/>
    </font>
    <font>
      <b/>
      <sz val="10"/>
      <color rgb="FFFFFF00"/>
      <name val="Avenir Next Condensed Regular"/>
    </font>
    <font>
      <sz val="8"/>
      <color rgb="FFFFFF00"/>
      <name val="Avenir Next Condensed Regular"/>
    </font>
    <font>
      <sz val="10"/>
      <color rgb="FF001355"/>
      <name val="Avenir Next Condensed Regular"/>
    </font>
    <font>
      <sz val="10"/>
      <color rgb="FF001355"/>
      <name val="Arial"/>
      <family val="2"/>
    </font>
    <font>
      <b/>
      <sz val="11"/>
      <color theme="1"/>
      <name val="Calibri"/>
      <family val="2"/>
      <scheme val="minor"/>
    </font>
    <font>
      <sz val="8"/>
      <color rgb="FF001355"/>
      <name val="Avenir Next Condensed Regular"/>
    </font>
    <font>
      <sz val="10"/>
      <color rgb="FF000090"/>
      <name val="Avenir Next Condensed Regular"/>
    </font>
    <font>
      <sz val="8"/>
      <name val="Calibri"/>
      <family val="2"/>
      <scheme val="minor"/>
    </font>
    <font>
      <sz val="10"/>
      <color indexed="13"/>
      <name val="Avenir Next Condensed Regular"/>
    </font>
    <font>
      <b/>
      <sz val="10"/>
      <color rgb="FF00B050"/>
      <name val="Arial"/>
      <family val="2"/>
    </font>
    <font>
      <b/>
      <sz val="10"/>
      <color rgb="FF00B0F0"/>
      <name val="Arial"/>
      <family val="2"/>
    </font>
    <font>
      <b/>
      <sz val="10"/>
      <color rgb="FFFF0000"/>
      <name val="Arial"/>
      <family val="2"/>
    </font>
    <font>
      <sz val="10"/>
      <color indexed="21"/>
      <name val="Avenir Next Condensed Regular"/>
    </font>
    <font>
      <b/>
      <sz val="10"/>
      <color rgb="FF008080"/>
      <name val="Arial"/>
      <family val="2"/>
    </font>
    <font>
      <u/>
      <sz val="10"/>
      <color rgb="FF0070C0"/>
      <name val="Arial"/>
      <family val="2"/>
    </font>
    <font>
      <b/>
      <u/>
      <sz val="10"/>
      <color rgb="FFFFFF00"/>
      <name val="Arial"/>
      <family val="2"/>
    </font>
    <font>
      <sz val="10"/>
      <color rgb="FF00B0F0"/>
      <name val="Avenir Next Condensed Regular"/>
    </font>
    <font>
      <b/>
      <sz val="10"/>
      <color rgb="FF00B0F0"/>
      <name val="Avenir Next Condensed Regular"/>
    </font>
    <font>
      <b/>
      <sz val="12"/>
      <color theme="3" tint="-0.499984740745262"/>
      <name val="Avenir Next Condensed Regular"/>
    </font>
    <font>
      <i/>
      <sz val="10"/>
      <color rgb="FFC00000"/>
      <name val="Avenir Next Condensed Regular"/>
    </font>
    <font>
      <b/>
      <sz val="10"/>
      <color rgb="FFFFFF00"/>
      <name val="Arial"/>
      <family val="2"/>
    </font>
    <font>
      <sz val="10"/>
      <color theme="6" tint="-0.24994659260841701"/>
      <name val="Avenir Next Condensed Regular"/>
    </font>
  </fonts>
  <fills count="6">
    <fill>
      <patternFill patternType="none"/>
    </fill>
    <fill>
      <patternFill patternType="gray125"/>
    </fill>
    <fill>
      <patternFill patternType="solid">
        <fgColor rgb="FF001355"/>
        <bgColor indexed="64"/>
      </patternFill>
    </fill>
    <fill>
      <patternFill patternType="solid">
        <fgColor rgb="FF001355"/>
        <bgColor indexed="18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1355"/>
      </left>
      <right style="thin">
        <color rgb="FF001355"/>
      </right>
      <top style="thin">
        <color rgb="FF001355"/>
      </top>
      <bottom style="thin">
        <color rgb="FF001355"/>
      </bottom>
      <diagonal/>
    </border>
    <border>
      <left style="thin">
        <color rgb="FF001355"/>
      </left>
      <right/>
      <top style="thin">
        <color rgb="FF001355"/>
      </top>
      <bottom style="thin">
        <color rgb="FF001355"/>
      </bottom>
      <diagonal/>
    </border>
    <border>
      <left/>
      <right style="thin">
        <color rgb="FF001355"/>
      </right>
      <top style="thin">
        <color rgb="FF001355"/>
      </top>
      <bottom style="thin">
        <color rgb="FF001355"/>
      </bottom>
      <diagonal/>
    </border>
    <border>
      <left style="thin">
        <color rgb="FF001355"/>
      </left>
      <right style="thin">
        <color rgb="FF001355"/>
      </right>
      <top/>
      <bottom/>
      <diagonal/>
    </border>
    <border>
      <left style="thin">
        <color rgb="FF001355"/>
      </left>
      <right style="thin">
        <color rgb="FF001355"/>
      </right>
      <top style="thin">
        <color rgb="FF001355"/>
      </top>
      <bottom/>
      <diagonal/>
    </border>
    <border>
      <left/>
      <right/>
      <top/>
      <bottom style="thin">
        <color rgb="FF001355"/>
      </bottom>
      <diagonal/>
    </border>
    <border>
      <left style="thin">
        <color rgb="FF001355"/>
      </left>
      <right/>
      <top/>
      <bottom style="thin">
        <color rgb="FF001355"/>
      </bottom>
      <diagonal/>
    </border>
  </borders>
  <cellStyleXfs count="32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07">
    <xf numFmtId="0" fontId="0" fillId="0" borderId="0" xfId="0"/>
    <xf numFmtId="0" fontId="1" fillId="0" borderId="0" xfId="2" applyProtection="1">
      <protection locked="0"/>
    </xf>
    <xf numFmtId="0" fontId="1" fillId="0" borderId="0" xfId="2" applyAlignment="1" applyProtection="1">
      <alignment horizontal="center"/>
      <protection locked="0"/>
    </xf>
    <xf numFmtId="2" fontId="1" fillId="0" borderId="0" xfId="2" applyNumberFormat="1" applyAlignment="1" applyProtection="1">
      <alignment horizontal="center"/>
      <protection locked="0"/>
    </xf>
    <xf numFmtId="0" fontId="1" fillId="0" borderId="0" xfId="2" applyNumberFormat="1" applyProtection="1">
      <protection locked="0"/>
    </xf>
    <xf numFmtId="0" fontId="1" fillId="0" borderId="0" xfId="2" applyNumberFormat="1" applyAlignment="1" applyProtection="1">
      <alignment horizontal="center"/>
      <protection locked="0"/>
    </xf>
    <xf numFmtId="0" fontId="1" fillId="0" borderId="0" xfId="2" applyAlignment="1" applyProtection="1">
      <alignment horizontal="right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NumberFormat="1" applyFont="1" applyBorder="1" applyAlignment="1" applyProtection="1">
      <protection hidden="1"/>
    </xf>
    <xf numFmtId="0" fontId="1" fillId="0" borderId="0" xfId="2" applyFont="1" applyBorder="1" applyAlignment="1" applyProtection="1">
      <alignment horizontal="center"/>
      <protection locked="0"/>
    </xf>
    <xf numFmtId="0" fontId="1" fillId="0" borderId="6" xfId="2" applyBorder="1" applyAlignment="1" applyProtection="1">
      <alignment horizontal="center"/>
      <protection locked="0"/>
    </xf>
    <xf numFmtId="0" fontId="3" fillId="0" borderId="0" xfId="2" applyFont="1" applyBorder="1" applyAlignment="1" applyProtection="1">
      <protection locked="0"/>
    </xf>
    <xf numFmtId="164" fontId="1" fillId="0" borderId="0" xfId="2" applyNumberFormat="1" applyProtection="1">
      <protection hidden="1"/>
    </xf>
    <xf numFmtId="0" fontId="3" fillId="0" borderId="0" xfId="2" applyFont="1" applyBorder="1" applyAlignment="1" applyProtection="1">
      <alignment horizontal="center"/>
      <protection locked="0"/>
    </xf>
    <xf numFmtId="0" fontId="3" fillId="0" borderId="0" xfId="2" applyFont="1" applyAlignment="1" applyProtection="1">
      <alignment horizontal="center"/>
      <protection locked="0"/>
    </xf>
    <xf numFmtId="0" fontId="1" fillId="0" borderId="0" xfId="2" applyBorder="1" applyProtection="1">
      <protection locked="0"/>
    </xf>
    <xf numFmtId="0" fontId="1" fillId="0" borderId="0" xfId="2" applyNumberFormat="1" applyBorder="1" applyAlignment="1" applyProtection="1">
      <alignment horizontal="left"/>
      <protection locked="0"/>
    </xf>
    <xf numFmtId="0" fontId="1" fillId="0" borderId="0" xfId="2" applyNumberFormat="1" applyBorder="1" applyAlignment="1" applyProtection="1">
      <protection locked="0"/>
    </xf>
    <xf numFmtId="165" fontId="1" fillId="0" borderId="12" xfId="2" applyNumberFormat="1" applyBorder="1" applyAlignment="1" applyProtection="1">
      <alignment horizontal="center"/>
      <protection hidden="1"/>
    </xf>
    <xf numFmtId="165" fontId="1" fillId="0" borderId="0" xfId="2" applyNumberFormat="1" applyBorder="1" applyAlignment="1" applyProtection="1">
      <alignment horizontal="center"/>
      <protection hidden="1"/>
    </xf>
    <xf numFmtId="0" fontId="1" fillId="0" borderId="0" xfId="2" applyBorder="1" applyAlignment="1" applyProtection="1">
      <protection locked="0"/>
    </xf>
    <xf numFmtId="0" fontId="1" fillId="0" borderId="12" xfId="2" applyBorder="1" applyAlignment="1" applyProtection="1">
      <protection locked="0"/>
    </xf>
    <xf numFmtId="168" fontId="1" fillId="0" borderId="12" xfId="2" applyNumberFormat="1" applyBorder="1" applyAlignment="1" applyProtection="1">
      <protection hidden="1"/>
    </xf>
    <xf numFmtId="0" fontId="1" fillId="0" borderId="0" xfId="2" applyBorder="1" applyAlignment="1"/>
    <xf numFmtId="168" fontId="1" fillId="0" borderId="0" xfId="2" applyNumberFormat="1" applyBorder="1" applyAlignment="1" applyProtection="1">
      <protection hidden="1"/>
    </xf>
    <xf numFmtId="0" fontId="1" fillId="0" borderId="0" xfId="2" applyFont="1" applyFill="1" applyBorder="1" applyAlignment="1" applyProtection="1">
      <alignment horizontal="center"/>
      <protection locked="0"/>
    </xf>
    <xf numFmtId="0" fontId="1" fillId="0" borderId="0" xfId="2" applyBorder="1" applyAlignment="1" applyProtection="1">
      <alignment horizontal="center"/>
      <protection locked="0"/>
    </xf>
    <xf numFmtId="0" fontId="1" fillId="0" borderId="0" xfId="2" applyProtection="1">
      <protection hidden="1"/>
    </xf>
    <xf numFmtId="0" fontId="9" fillId="0" borderId="0" xfId="2" applyFont="1" applyProtection="1">
      <protection hidden="1"/>
    </xf>
    <xf numFmtId="0" fontId="1" fillId="0" borderId="0" xfId="2" applyAlignment="1" applyProtection="1">
      <alignment horizontal="right"/>
      <protection hidden="1"/>
    </xf>
    <xf numFmtId="0" fontId="1" fillId="0" borderId="0" xfId="2" applyNumberFormat="1" applyProtection="1">
      <protection hidden="1"/>
    </xf>
    <xf numFmtId="0" fontId="1" fillId="0" borderId="0" xfId="2" applyAlignment="1" applyProtection="1">
      <alignment horizontal="center"/>
      <protection hidden="1"/>
    </xf>
    <xf numFmtId="2" fontId="1" fillId="0" borderId="0" xfId="2" applyNumberFormat="1" applyAlignment="1" applyProtection="1">
      <alignment horizontal="center"/>
      <protection hidden="1"/>
    </xf>
    <xf numFmtId="0" fontId="1" fillId="0" borderId="0" xfId="2" applyBorder="1" applyAlignment="1" applyProtection="1">
      <alignment horizontal="center"/>
      <protection locked="0"/>
    </xf>
    <xf numFmtId="0" fontId="13" fillId="0" borderId="0" xfId="2" applyFont="1" applyProtection="1">
      <protection hidden="1"/>
    </xf>
    <xf numFmtId="0" fontId="14" fillId="0" borderId="0" xfId="2" applyFont="1" applyProtection="1">
      <protection hidden="1"/>
    </xf>
    <xf numFmtId="0" fontId="19" fillId="0" borderId="0" xfId="2" applyFont="1" applyProtection="1">
      <protection hidden="1"/>
    </xf>
    <xf numFmtId="0" fontId="19" fillId="0" borderId="0" xfId="2" applyFont="1" applyAlignment="1" applyProtection="1">
      <alignment horizontal="right"/>
      <protection hidden="1"/>
    </xf>
    <xf numFmtId="0" fontId="19" fillId="0" borderId="0" xfId="2" applyNumberFormat="1" applyFont="1" applyProtection="1">
      <protection hidden="1"/>
    </xf>
    <xf numFmtId="0" fontId="19" fillId="0" borderId="0" xfId="2" applyFont="1" applyAlignment="1" applyProtection="1">
      <alignment horizontal="center"/>
      <protection hidden="1"/>
    </xf>
    <xf numFmtId="2" fontId="19" fillId="0" borderId="0" xfId="2" applyNumberFormat="1" applyFont="1" applyAlignment="1" applyProtection="1">
      <alignment horizontal="center"/>
      <protection hidden="1"/>
    </xf>
    <xf numFmtId="2" fontId="19" fillId="0" borderId="0" xfId="2" applyNumberFormat="1" applyFont="1" applyAlignment="1" applyProtection="1">
      <alignment horizontal="left"/>
      <protection hidden="1"/>
    </xf>
    <xf numFmtId="0" fontId="19" fillId="0" borderId="0" xfId="2" applyFont="1" applyAlignment="1" applyProtection="1">
      <alignment horizontal="left"/>
      <protection hidden="1"/>
    </xf>
    <xf numFmtId="0" fontId="1" fillId="0" borderId="0" xfId="2" applyBorder="1" applyAlignment="1" applyProtection="1">
      <alignment horizontal="center"/>
      <protection locked="0"/>
    </xf>
    <xf numFmtId="2" fontId="15" fillId="2" borderId="0" xfId="2" applyNumberFormat="1" applyFont="1" applyFill="1" applyBorder="1" applyAlignment="1" applyProtection="1">
      <alignment horizontal="center" vertical="center"/>
      <protection hidden="1"/>
    </xf>
    <xf numFmtId="0" fontId="18" fillId="0" borderId="15" xfId="2" applyFont="1" applyBorder="1" applyAlignment="1" applyProtection="1">
      <alignment horizontal="center" vertical="center"/>
      <protection hidden="1"/>
    </xf>
    <xf numFmtId="0" fontId="16" fillId="2" borderId="0" xfId="2" applyNumberFormat="1" applyFont="1" applyFill="1" applyAlignment="1" applyProtection="1">
      <alignment horizontal="center" vertical="center"/>
      <protection locked="0"/>
    </xf>
    <xf numFmtId="0" fontId="1" fillId="0" borderId="0" xfId="2" applyBorder="1" applyAlignment="1" applyProtection="1">
      <alignment horizontal="center"/>
      <protection locked="0"/>
    </xf>
    <xf numFmtId="2" fontId="18" fillId="0" borderId="15" xfId="2" applyNumberFormat="1" applyFont="1" applyBorder="1" applyAlignment="1" applyProtection="1">
      <alignment horizontal="center" vertical="center"/>
      <protection hidden="1"/>
    </xf>
    <xf numFmtId="0" fontId="15" fillId="2" borderId="0" xfId="2" applyFont="1" applyFill="1" applyBorder="1" applyAlignment="1" applyProtection="1">
      <alignment horizontal="center" vertical="center"/>
      <protection hidden="1"/>
    </xf>
    <xf numFmtId="0" fontId="1" fillId="0" borderId="0" xfId="2" applyFont="1" applyAlignment="1" applyProtection="1">
      <alignment horizontal="center"/>
      <protection locked="0"/>
    </xf>
    <xf numFmtId="0" fontId="1" fillId="0" borderId="0" xfId="2" applyFill="1" applyBorder="1" applyAlignment="1" applyProtection="1">
      <alignment horizontal="center"/>
      <protection locked="0"/>
    </xf>
    <xf numFmtId="0" fontId="24" fillId="2" borderId="15" xfId="2" applyFont="1" applyFill="1" applyBorder="1" applyAlignment="1" applyProtection="1">
      <alignment horizontal="center" vertical="center"/>
      <protection locked="0"/>
    </xf>
    <xf numFmtId="0" fontId="23" fillId="2" borderId="15" xfId="2" applyFont="1" applyFill="1" applyBorder="1" applyAlignment="1" applyProtection="1">
      <alignment horizontal="center" vertical="center"/>
      <protection locked="0"/>
    </xf>
    <xf numFmtId="0" fontId="6" fillId="0" borderId="0" xfId="2" applyFont="1" applyBorder="1" applyAlignment="1" applyProtection="1">
      <alignment horizontal="center"/>
      <protection locked="0"/>
    </xf>
    <xf numFmtId="0" fontId="23" fillId="2" borderId="15" xfId="2" applyNumberFormat="1" applyFont="1" applyFill="1" applyBorder="1" applyAlignment="1" applyProtection="1">
      <alignment horizontal="center" vertical="center"/>
      <protection locked="0"/>
    </xf>
    <xf numFmtId="0" fontId="13" fillId="0" borderId="18" xfId="2" applyFont="1" applyBorder="1" applyAlignment="1" applyProtection="1">
      <alignment horizontal="center" vertical="center"/>
      <protection locked="0"/>
    </xf>
    <xf numFmtId="2" fontId="5" fillId="0" borderId="8" xfId="2" applyNumberFormat="1" applyFont="1" applyBorder="1" applyAlignment="1" applyProtection="1">
      <protection hidden="1"/>
    </xf>
    <xf numFmtId="2" fontId="5" fillId="0" borderId="0" xfId="2" applyNumberFormat="1" applyFont="1" applyBorder="1" applyAlignment="1" applyProtection="1">
      <protection hidden="1"/>
    </xf>
    <xf numFmtId="0" fontId="25" fillId="0" borderId="15" xfId="2" applyFont="1" applyBorder="1" applyAlignment="1" applyProtection="1">
      <alignment horizontal="center" vertical="center"/>
      <protection locked="0"/>
    </xf>
    <xf numFmtId="0" fontId="25" fillId="0" borderId="16" xfId="2" applyFont="1" applyBorder="1" applyAlignment="1" applyProtection="1">
      <alignment horizontal="right" vertical="center"/>
      <protection locked="0"/>
    </xf>
    <xf numFmtId="0" fontId="25" fillId="0" borderId="17" xfId="2" applyFont="1" applyBorder="1" applyAlignment="1" applyProtection="1">
      <alignment horizontal="center" vertical="center"/>
      <protection locked="0"/>
    </xf>
    <xf numFmtId="0" fontId="25" fillId="0" borderId="15" xfId="2" applyFont="1" applyFill="1" applyBorder="1" applyAlignment="1" applyProtection="1">
      <alignment horizontal="center" vertical="center"/>
      <protection locked="0"/>
    </xf>
    <xf numFmtId="0" fontId="25" fillId="0" borderId="16" xfId="2" applyFont="1" applyFill="1" applyBorder="1" applyAlignment="1" applyProtection="1">
      <alignment horizontal="right" vertical="center"/>
      <protection locked="0"/>
    </xf>
    <xf numFmtId="0" fontId="25" fillId="0" borderId="15" xfId="2" applyNumberFormat="1" applyFont="1" applyBorder="1" applyAlignment="1" applyProtection="1">
      <alignment horizontal="center" vertical="center"/>
      <protection locked="0"/>
    </xf>
    <xf numFmtId="0" fontId="26" fillId="0" borderId="18" xfId="2" applyFont="1" applyBorder="1" applyAlignment="1" applyProtection="1">
      <alignment horizontal="center"/>
      <protection locked="0"/>
    </xf>
    <xf numFmtId="0" fontId="26" fillId="0" borderId="15" xfId="2" applyFont="1" applyBorder="1" applyAlignment="1" applyProtection="1">
      <alignment horizontal="center" vertical="center"/>
      <protection locked="0"/>
    </xf>
    <xf numFmtId="0" fontId="26" fillId="0" borderId="18" xfId="2" applyNumberFormat="1" applyFont="1" applyBorder="1" applyAlignment="1" applyProtection="1">
      <alignment horizontal="center"/>
      <protection locked="0"/>
    </xf>
    <xf numFmtId="0" fontId="26" fillId="0" borderId="15" xfId="2" applyNumberFormat="1" applyFont="1" applyBorder="1" applyAlignment="1" applyProtection="1">
      <alignment horizontal="center" vertical="center"/>
      <protection locked="0"/>
    </xf>
    <xf numFmtId="0" fontId="25" fillId="0" borderId="10" xfId="2" applyFont="1" applyBorder="1" applyAlignment="1" applyProtection="1">
      <alignment horizontal="left" vertical="center"/>
      <protection locked="0"/>
    </xf>
    <xf numFmtId="0" fontId="25" fillId="0" borderId="7" xfId="2" applyFont="1" applyBorder="1" applyAlignment="1" applyProtection="1">
      <alignment horizontal="left" vertical="center"/>
      <protection locked="0"/>
    </xf>
    <xf numFmtId="0" fontId="25" fillId="0" borderId="11" xfId="2" applyFont="1" applyBorder="1" applyAlignment="1" applyProtection="1">
      <alignment horizontal="left" vertical="center"/>
      <protection locked="0"/>
    </xf>
    <xf numFmtId="0" fontId="25" fillId="0" borderId="4" xfId="2" applyFont="1" applyBorder="1" applyAlignment="1" applyProtection="1">
      <alignment horizontal="left" vertical="center"/>
      <protection locked="0"/>
    </xf>
    <xf numFmtId="0" fontId="25" fillId="0" borderId="3" xfId="2" applyFont="1" applyBorder="1" applyAlignment="1" applyProtection="1">
      <alignment horizontal="left" vertical="center"/>
      <protection locked="0"/>
    </xf>
    <xf numFmtId="165" fontId="25" fillId="0" borderId="4" xfId="2" applyNumberFormat="1" applyFont="1" applyBorder="1" applyAlignment="1" applyProtection="1">
      <alignment horizontal="center" vertical="center"/>
      <protection locked="0"/>
    </xf>
    <xf numFmtId="165" fontId="25" fillId="0" borderId="1" xfId="2" applyNumberFormat="1" applyFont="1" applyBorder="1" applyAlignment="1" applyProtection="1">
      <alignment horizontal="center" vertical="center"/>
      <protection locked="0"/>
    </xf>
    <xf numFmtId="165" fontId="25" fillId="0" borderId="2" xfId="2" applyNumberFormat="1" applyFont="1" applyBorder="1" applyAlignment="1" applyProtection="1">
      <alignment horizontal="center" vertical="center"/>
      <protection hidden="1"/>
    </xf>
    <xf numFmtId="0" fontId="23" fillId="2" borderId="0" xfId="2" applyFont="1" applyFill="1" applyBorder="1" applyAlignment="1" applyProtection="1">
      <alignment horizontal="center" vertical="center"/>
      <protection locked="0"/>
    </xf>
    <xf numFmtId="2" fontId="23" fillId="2" borderId="0" xfId="2" applyNumberFormat="1" applyFont="1" applyFill="1" applyBorder="1" applyAlignment="1" applyProtection="1">
      <alignment horizontal="center" vertical="center"/>
      <protection locked="0"/>
    </xf>
    <xf numFmtId="49" fontId="25" fillId="0" borderId="2" xfId="2" applyNumberFormat="1" applyFont="1" applyBorder="1" applyAlignment="1" applyProtection="1">
      <alignment horizontal="center" vertical="center"/>
      <protection locked="0"/>
    </xf>
    <xf numFmtId="0" fontId="25" fillId="0" borderId="2" xfId="2" applyNumberFormat="1" applyFont="1" applyBorder="1" applyAlignment="1" applyProtection="1">
      <alignment horizontal="center" vertical="center"/>
      <protection locked="0"/>
    </xf>
    <xf numFmtId="49" fontId="25" fillId="0" borderId="1" xfId="2" applyNumberFormat="1" applyFont="1" applyBorder="1" applyAlignment="1" applyProtection="1">
      <alignment horizontal="center" vertical="center"/>
      <protection locked="0"/>
    </xf>
    <xf numFmtId="0" fontId="25" fillId="0" borderId="1" xfId="2" applyNumberFormat="1" applyFont="1" applyBorder="1" applyAlignment="1" applyProtection="1">
      <alignment horizontal="center" vertical="center"/>
      <protection locked="0"/>
    </xf>
    <xf numFmtId="0" fontId="22" fillId="0" borderId="2" xfId="2" applyNumberFormat="1" applyFont="1" applyBorder="1" applyAlignment="1" applyProtection="1">
      <alignment horizontal="center" vertical="center"/>
      <protection hidden="1"/>
    </xf>
    <xf numFmtId="2" fontId="25" fillId="0" borderId="2" xfId="2" applyNumberFormat="1" applyFont="1" applyBorder="1" applyAlignment="1" applyProtection="1">
      <alignment horizontal="center" vertical="center"/>
      <protection hidden="1"/>
    </xf>
    <xf numFmtId="167" fontId="25" fillId="0" borderId="2" xfId="2" applyNumberFormat="1" applyFont="1" applyBorder="1" applyAlignment="1" applyProtection="1">
      <alignment horizontal="center" vertical="center"/>
      <protection hidden="1"/>
    </xf>
    <xf numFmtId="0" fontId="25" fillId="0" borderId="2" xfId="2" applyNumberFormat="1" applyFont="1" applyBorder="1" applyAlignment="1" applyProtection="1">
      <alignment horizontal="center" vertical="center"/>
      <protection hidden="1"/>
    </xf>
    <xf numFmtId="166" fontId="25" fillId="0" borderId="2" xfId="2" applyNumberFormat="1" applyFont="1" applyBorder="1" applyAlignment="1" applyProtection="1">
      <alignment horizontal="center" vertical="center"/>
      <protection hidden="1"/>
    </xf>
    <xf numFmtId="0" fontId="1" fillId="0" borderId="12" xfId="2" applyBorder="1" applyProtection="1">
      <protection locked="0"/>
    </xf>
    <xf numFmtId="2" fontId="22" fillId="0" borderId="2" xfId="2" applyNumberFormat="1" applyFont="1" applyBorder="1" applyAlignment="1" applyProtection="1">
      <alignment horizontal="center" vertical="center"/>
      <protection locked="0"/>
    </xf>
    <xf numFmtId="2" fontId="22" fillId="0" borderId="1" xfId="2" applyNumberFormat="1" applyFont="1" applyBorder="1" applyAlignment="1" applyProtection="1">
      <alignment horizontal="center" vertical="center"/>
      <protection locked="0"/>
    </xf>
    <xf numFmtId="0" fontId="28" fillId="0" borderId="15" xfId="2" applyFont="1" applyBorder="1" applyAlignment="1" applyProtection="1">
      <alignment horizontal="center" vertical="center"/>
      <protection locked="0"/>
    </xf>
    <xf numFmtId="0" fontId="28" fillId="0" borderId="15" xfId="2" applyFont="1" applyFill="1" applyBorder="1" applyAlignment="1" applyProtection="1">
      <alignment horizontal="center" vertical="center"/>
      <protection locked="0"/>
    </xf>
    <xf numFmtId="165" fontId="25" fillId="0" borderId="10" xfId="2" applyNumberFormat="1" applyFont="1" applyBorder="1" applyAlignment="1" applyProtection="1">
      <alignment horizontal="center" vertical="center"/>
      <protection hidden="1"/>
    </xf>
    <xf numFmtId="0" fontId="25" fillId="0" borderId="4" xfId="2" applyFont="1" applyBorder="1" applyAlignment="1" applyProtection="1">
      <alignment horizontal="left" vertical="center"/>
      <protection locked="0"/>
    </xf>
    <xf numFmtId="0" fontId="25" fillId="0" borderId="3" xfId="2" applyFont="1" applyBorder="1" applyAlignment="1" applyProtection="1">
      <alignment horizontal="left" vertical="center"/>
      <protection locked="0"/>
    </xf>
    <xf numFmtId="0" fontId="23" fillId="2" borderId="0" xfId="2" applyFont="1" applyFill="1" applyBorder="1" applyAlignment="1" applyProtection="1">
      <alignment horizontal="center" vertical="center"/>
      <protection locked="0"/>
    </xf>
    <xf numFmtId="0" fontId="23" fillId="2" borderId="15" xfId="2" applyFont="1" applyFill="1" applyBorder="1" applyAlignment="1" applyProtection="1">
      <alignment horizontal="center" vertical="center"/>
      <protection locked="0"/>
    </xf>
    <xf numFmtId="0" fontId="25" fillId="0" borderId="4" xfId="2" applyFont="1" applyBorder="1" applyAlignment="1" applyProtection="1">
      <alignment horizontal="left" vertical="center"/>
      <protection locked="0"/>
    </xf>
    <xf numFmtId="0" fontId="25" fillId="0" borderId="3" xfId="2" applyFont="1" applyBorder="1" applyAlignment="1" applyProtection="1">
      <alignment horizontal="left" vertical="center"/>
      <protection locked="0"/>
    </xf>
    <xf numFmtId="0" fontId="23" fillId="2" borderId="0" xfId="2" applyFont="1" applyFill="1" applyBorder="1" applyAlignment="1" applyProtection="1">
      <alignment horizontal="center" vertical="center"/>
      <protection locked="0"/>
    </xf>
    <xf numFmtId="0" fontId="23" fillId="2" borderId="15" xfId="2" applyFont="1" applyFill="1" applyBorder="1" applyAlignment="1" applyProtection="1">
      <alignment horizontal="center" vertical="center"/>
      <protection locked="0"/>
    </xf>
    <xf numFmtId="0" fontId="23" fillId="2" borderId="0" xfId="2" applyFont="1" applyFill="1" applyBorder="1" applyAlignment="1" applyProtection="1">
      <alignment horizontal="center" vertical="center"/>
      <protection locked="0"/>
    </xf>
    <xf numFmtId="0" fontId="23" fillId="2" borderId="15" xfId="2" applyFont="1" applyFill="1" applyBorder="1" applyAlignment="1" applyProtection="1">
      <alignment horizontal="center" vertical="center"/>
      <protection locked="0"/>
    </xf>
    <xf numFmtId="0" fontId="25" fillId="0" borderId="4" xfId="2" applyFont="1" applyBorder="1" applyAlignment="1" applyProtection="1">
      <alignment horizontal="left" vertical="center"/>
      <protection locked="0"/>
    </xf>
    <xf numFmtId="0" fontId="25" fillId="0" borderId="3" xfId="2" applyFont="1" applyBorder="1" applyAlignment="1" applyProtection="1">
      <alignment horizontal="left" vertical="center"/>
      <protection locked="0"/>
    </xf>
    <xf numFmtId="0" fontId="23" fillId="2" borderId="0" xfId="2" applyFont="1" applyFill="1" applyBorder="1" applyAlignment="1" applyProtection="1">
      <alignment horizontal="center" vertical="center"/>
      <protection locked="0"/>
    </xf>
    <xf numFmtId="0" fontId="23" fillId="2" borderId="15" xfId="2" applyFont="1" applyFill="1" applyBorder="1" applyAlignment="1" applyProtection="1">
      <alignment horizontal="center" vertical="center"/>
      <protection locked="0"/>
    </xf>
    <xf numFmtId="0" fontId="25" fillId="0" borderId="4" xfId="2" applyFont="1" applyBorder="1" applyAlignment="1" applyProtection="1">
      <alignment horizontal="left" vertical="center"/>
      <protection locked="0"/>
    </xf>
    <xf numFmtId="0" fontId="25" fillId="0" borderId="3" xfId="2" applyFont="1" applyBorder="1" applyAlignment="1" applyProtection="1">
      <alignment horizontal="left" vertical="center"/>
      <protection locked="0"/>
    </xf>
    <xf numFmtId="0" fontId="25" fillId="0" borderId="4" xfId="2" applyFont="1" applyBorder="1" applyAlignment="1" applyProtection="1">
      <alignment horizontal="left" vertical="center"/>
      <protection locked="0"/>
    </xf>
    <xf numFmtId="0" fontId="25" fillId="0" borderId="3" xfId="2" applyFont="1" applyBorder="1" applyAlignment="1" applyProtection="1">
      <alignment horizontal="left" vertical="center"/>
      <protection locked="0"/>
    </xf>
    <xf numFmtId="0" fontId="23" fillId="2" borderId="0" xfId="2" applyFont="1" applyFill="1" applyBorder="1" applyAlignment="1" applyProtection="1">
      <alignment horizontal="center" vertical="center"/>
      <protection locked="0"/>
    </xf>
    <xf numFmtId="0" fontId="23" fillId="2" borderId="15" xfId="2" applyFont="1" applyFill="1" applyBorder="1" applyAlignment="1" applyProtection="1">
      <alignment horizontal="center" vertical="center"/>
      <protection locked="0"/>
    </xf>
    <xf numFmtId="0" fontId="25" fillId="0" borderId="4" xfId="2" applyFont="1" applyBorder="1" applyAlignment="1" applyProtection="1">
      <alignment horizontal="left" vertical="center"/>
      <protection locked="0"/>
    </xf>
    <xf numFmtId="0" fontId="25" fillId="0" borderId="3" xfId="2" applyFont="1" applyBorder="1" applyAlignment="1" applyProtection="1">
      <alignment horizontal="left" vertical="center"/>
      <protection locked="0"/>
    </xf>
    <xf numFmtId="0" fontId="23" fillId="2" borderId="0" xfId="2" applyFont="1" applyFill="1" applyBorder="1" applyAlignment="1" applyProtection="1">
      <alignment horizontal="center" vertical="center"/>
      <protection locked="0"/>
    </xf>
    <xf numFmtId="0" fontId="23" fillId="2" borderId="15" xfId="2" applyFont="1" applyFill="1" applyBorder="1" applyAlignment="1" applyProtection="1">
      <alignment horizontal="center" vertical="center"/>
      <protection locked="0"/>
    </xf>
    <xf numFmtId="0" fontId="25" fillId="0" borderId="4" xfId="2" applyFont="1" applyBorder="1" applyAlignment="1" applyProtection="1">
      <alignment horizontal="left" vertical="center"/>
      <protection locked="0"/>
    </xf>
    <xf numFmtId="0" fontId="25" fillId="0" borderId="3" xfId="2" applyFont="1" applyBorder="1" applyAlignment="1" applyProtection="1">
      <alignment horizontal="left" vertical="center"/>
      <protection locked="0"/>
    </xf>
    <xf numFmtId="0" fontId="23" fillId="2" borderId="0" xfId="2" applyFont="1" applyFill="1" applyBorder="1" applyAlignment="1" applyProtection="1">
      <alignment horizontal="center" vertical="center"/>
      <protection locked="0"/>
    </xf>
    <xf numFmtId="0" fontId="23" fillId="2" borderId="15" xfId="2" applyFont="1" applyFill="1" applyBorder="1" applyAlignment="1" applyProtection="1">
      <alignment horizontal="center" vertical="center"/>
      <protection locked="0"/>
    </xf>
    <xf numFmtId="0" fontId="23" fillId="2" borderId="0" xfId="2" applyFont="1" applyFill="1" applyBorder="1" applyAlignment="1" applyProtection="1">
      <alignment horizontal="center" vertical="center"/>
      <protection locked="0"/>
    </xf>
    <xf numFmtId="0" fontId="23" fillId="2" borderId="15" xfId="2" applyFont="1" applyFill="1" applyBorder="1" applyAlignment="1" applyProtection="1">
      <alignment horizontal="center" vertical="center"/>
      <protection locked="0"/>
    </xf>
    <xf numFmtId="0" fontId="25" fillId="0" borderId="4" xfId="2" applyFont="1" applyBorder="1" applyAlignment="1" applyProtection="1">
      <alignment horizontal="left" vertical="center"/>
      <protection locked="0"/>
    </xf>
    <xf numFmtId="0" fontId="25" fillId="0" borderId="3" xfId="2" applyFont="1" applyBorder="1" applyAlignment="1" applyProtection="1">
      <alignment horizontal="left" vertical="center"/>
      <protection locked="0"/>
    </xf>
    <xf numFmtId="0" fontId="23" fillId="2" borderId="0" xfId="2" applyFont="1" applyFill="1" applyBorder="1" applyAlignment="1" applyProtection="1">
      <alignment horizontal="center" vertical="center"/>
      <protection locked="0"/>
    </xf>
    <xf numFmtId="0" fontId="23" fillId="2" borderId="15" xfId="2" applyFont="1" applyFill="1" applyBorder="1" applyAlignment="1" applyProtection="1">
      <alignment horizontal="center" vertical="center"/>
      <protection locked="0"/>
    </xf>
    <xf numFmtId="0" fontId="25" fillId="0" borderId="4" xfId="2" applyFont="1" applyBorder="1" applyAlignment="1" applyProtection="1">
      <alignment horizontal="left" vertical="center"/>
      <protection locked="0"/>
    </xf>
    <xf numFmtId="0" fontId="25" fillId="0" borderId="3" xfId="2" applyFont="1" applyBorder="1" applyAlignment="1" applyProtection="1">
      <alignment horizontal="left" vertical="center"/>
      <protection locked="0"/>
    </xf>
    <xf numFmtId="0" fontId="25" fillId="0" borderId="4" xfId="2" applyFont="1" applyBorder="1" applyAlignment="1" applyProtection="1">
      <alignment horizontal="left" vertical="center"/>
      <protection locked="0"/>
    </xf>
    <xf numFmtId="0" fontId="25" fillId="0" borderId="3" xfId="2" applyFont="1" applyBorder="1" applyAlignment="1" applyProtection="1">
      <alignment horizontal="left" vertical="center"/>
      <protection locked="0"/>
    </xf>
    <xf numFmtId="0" fontId="23" fillId="2" borderId="0" xfId="2" applyFont="1" applyFill="1" applyBorder="1" applyAlignment="1" applyProtection="1">
      <alignment horizontal="center" vertical="center"/>
      <protection locked="0"/>
    </xf>
    <xf numFmtId="0" fontId="23" fillId="2" borderId="15" xfId="2" applyFont="1" applyFill="1" applyBorder="1" applyAlignment="1" applyProtection="1">
      <alignment horizontal="center" vertical="center"/>
      <protection locked="0"/>
    </xf>
    <xf numFmtId="0" fontId="23" fillId="2" borderId="0" xfId="2" applyFont="1" applyFill="1" applyBorder="1" applyAlignment="1" applyProtection="1">
      <alignment horizontal="center" vertical="center"/>
      <protection locked="0"/>
    </xf>
    <xf numFmtId="0" fontId="23" fillId="2" borderId="15" xfId="2" applyFont="1" applyFill="1" applyBorder="1" applyAlignment="1" applyProtection="1">
      <alignment horizontal="center" vertical="center"/>
      <protection locked="0"/>
    </xf>
    <xf numFmtId="0" fontId="25" fillId="0" borderId="4" xfId="2" applyFont="1" applyBorder="1" applyAlignment="1" applyProtection="1">
      <alignment horizontal="left" vertical="center"/>
      <protection locked="0"/>
    </xf>
    <xf numFmtId="0" fontId="25" fillId="0" borderId="3" xfId="2" applyFont="1" applyBorder="1" applyAlignment="1" applyProtection="1">
      <alignment horizontal="left" vertical="center"/>
      <protection locked="0"/>
    </xf>
    <xf numFmtId="0" fontId="23" fillId="2" borderId="0" xfId="2" applyFont="1" applyFill="1" applyBorder="1" applyAlignment="1" applyProtection="1">
      <alignment horizontal="center" vertical="center"/>
      <protection locked="0"/>
    </xf>
    <xf numFmtId="0" fontId="23" fillId="2" borderId="15" xfId="2" applyFont="1" applyFill="1" applyBorder="1" applyAlignment="1" applyProtection="1">
      <alignment horizontal="center" vertical="center"/>
      <protection locked="0"/>
    </xf>
    <xf numFmtId="0" fontId="25" fillId="0" borderId="4" xfId="2" applyFont="1" applyBorder="1" applyAlignment="1" applyProtection="1">
      <alignment horizontal="left" vertical="center"/>
      <protection locked="0"/>
    </xf>
    <xf numFmtId="0" fontId="25" fillId="0" borderId="3" xfId="2" applyFont="1" applyBorder="1" applyAlignment="1" applyProtection="1">
      <alignment horizontal="left" vertical="center"/>
      <protection locked="0"/>
    </xf>
    <xf numFmtId="0" fontId="25" fillId="0" borderId="4" xfId="2" applyFont="1" applyBorder="1" applyAlignment="1" applyProtection="1">
      <alignment horizontal="left" vertical="center"/>
      <protection locked="0"/>
    </xf>
    <xf numFmtId="0" fontId="25" fillId="0" borderId="3" xfId="2" applyFont="1" applyBorder="1" applyAlignment="1" applyProtection="1">
      <alignment horizontal="left" vertical="center"/>
      <protection locked="0"/>
    </xf>
    <xf numFmtId="0" fontId="23" fillId="2" borderId="0" xfId="2" applyFont="1" applyFill="1" applyBorder="1" applyAlignment="1" applyProtection="1">
      <alignment horizontal="center" vertical="center"/>
      <protection locked="0"/>
    </xf>
    <xf numFmtId="0" fontId="23" fillId="2" borderId="15" xfId="2" applyFont="1" applyFill="1" applyBorder="1" applyAlignment="1" applyProtection="1">
      <alignment horizontal="center" vertical="center"/>
      <protection locked="0"/>
    </xf>
    <xf numFmtId="0" fontId="23" fillId="2" borderId="0" xfId="2" applyFont="1" applyFill="1" applyBorder="1" applyAlignment="1" applyProtection="1">
      <alignment horizontal="center" vertical="center"/>
      <protection locked="0"/>
    </xf>
    <xf numFmtId="0" fontId="23" fillId="2" borderId="15" xfId="2" applyFont="1" applyFill="1" applyBorder="1" applyAlignment="1" applyProtection="1">
      <alignment horizontal="center" vertical="center"/>
      <protection locked="0"/>
    </xf>
    <xf numFmtId="0" fontId="25" fillId="0" borderId="4" xfId="2" applyFont="1" applyBorder="1" applyAlignment="1" applyProtection="1">
      <alignment horizontal="left" vertical="center"/>
      <protection locked="0"/>
    </xf>
    <xf numFmtId="0" fontId="25" fillId="0" borderId="3" xfId="2" applyFont="1" applyBorder="1" applyAlignment="1" applyProtection="1">
      <alignment horizontal="left" vertical="center"/>
      <protection locked="0"/>
    </xf>
    <xf numFmtId="0" fontId="25" fillId="0" borderId="4" xfId="2" applyFont="1" applyBorder="1" applyAlignment="1" applyProtection="1">
      <alignment horizontal="left" vertical="center"/>
      <protection locked="0"/>
    </xf>
    <xf numFmtId="0" fontId="25" fillId="0" borderId="3" xfId="2" applyFont="1" applyBorder="1" applyAlignment="1" applyProtection="1">
      <alignment horizontal="left" vertical="center"/>
      <protection locked="0"/>
    </xf>
    <xf numFmtId="0" fontId="23" fillId="2" borderId="0" xfId="2" applyFont="1" applyFill="1" applyBorder="1" applyAlignment="1" applyProtection="1">
      <alignment horizontal="center" vertical="center"/>
      <protection locked="0"/>
    </xf>
    <xf numFmtId="0" fontId="23" fillId="2" borderId="15" xfId="2" applyFont="1" applyFill="1" applyBorder="1" applyAlignment="1" applyProtection="1">
      <alignment horizontal="center" vertical="center"/>
      <protection locked="0"/>
    </xf>
    <xf numFmtId="0" fontId="25" fillId="0" borderId="4" xfId="2" applyFont="1" applyBorder="1" applyAlignment="1" applyProtection="1">
      <alignment horizontal="left" vertical="center"/>
      <protection locked="0"/>
    </xf>
    <xf numFmtId="0" fontId="25" fillId="0" borderId="3" xfId="2" applyFont="1" applyBorder="1" applyAlignment="1" applyProtection="1">
      <alignment horizontal="left" vertical="center"/>
      <protection locked="0"/>
    </xf>
    <xf numFmtId="0" fontId="23" fillId="2" borderId="0" xfId="2" applyFont="1" applyFill="1" applyBorder="1" applyAlignment="1" applyProtection="1">
      <alignment horizontal="center" vertical="center"/>
      <protection locked="0"/>
    </xf>
    <xf numFmtId="0" fontId="23" fillId="2" borderId="15" xfId="2" applyFont="1" applyFill="1" applyBorder="1" applyAlignment="1" applyProtection="1">
      <alignment horizontal="center" vertical="center"/>
      <protection locked="0"/>
    </xf>
    <xf numFmtId="0" fontId="25" fillId="0" borderId="4" xfId="2" applyFont="1" applyBorder="1" applyAlignment="1" applyProtection="1">
      <alignment horizontal="left" vertical="center"/>
      <protection locked="0"/>
    </xf>
    <xf numFmtId="0" fontId="25" fillId="0" borderId="3" xfId="2" applyFont="1" applyBorder="1" applyAlignment="1" applyProtection="1">
      <alignment horizontal="left" vertical="center"/>
      <protection locked="0"/>
    </xf>
    <xf numFmtId="0" fontId="23" fillId="2" borderId="0" xfId="2" applyFont="1" applyFill="1" applyBorder="1" applyAlignment="1" applyProtection="1">
      <alignment horizontal="center" vertical="center"/>
      <protection locked="0"/>
    </xf>
    <xf numFmtId="0" fontId="23" fillId="2" borderId="15" xfId="2" applyFont="1" applyFill="1" applyBorder="1" applyAlignment="1" applyProtection="1">
      <alignment horizontal="center" vertical="center"/>
      <protection locked="0"/>
    </xf>
    <xf numFmtId="0" fontId="25" fillId="0" borderId="4" xfId="2" applyFont="1" applyBorder="1" applyAlignment="1" applyProtection="1">
      <alignment horizontal="left" vertical="center"/>
      <protection locked="0"/>
    </xf>
    <xf numFmtId="0" fontId="25" fillId="0" borderId="3" xfId="2" applyFont="1" applyBorder="1" applyAlignment="1" applyProtection="1">
      <alignment horizontal="left" vertical="center"/>
      <protection locked="0"/>
    </xf>
    <xf numFmtId="0" fontId="23" fillId="2" borderId="0" xfId="2" applyFont="1" applyFill="1" applyBorder="1" applyAlignment="1" applyProtection="1">
      <alignment horizontal="center" vertical="center"/>
      <protection locked="0"/>
    </xf>
    <xf numFmtId="0" fontId="23" fillId="2" borderId="15" xfId="2" applyFont="1" applyFill="1" applyBorder="1" applyAlignment="1" applyProtection="1">
      <alignment horizontal="center" vertical="center"/>
      <protection locked="0"/>
    </xf>
    <xf numFmtId="0" fontId="25" fillId="0" borderId="4" xfId="2" applyFont="1" applyBorder="1" applyAlignment="1" applyProtection="1">
      <alignment horizontal="left" vertical="center"/>
      <protection locked="0"/>
    </xf>
    <xf numFmtId="0" fontId="25" fillId="0" borderId="3" xfId="2" applyFont="1" applyBorder="1" applyAlignment="1" applyProtection="1">
      <alignment horizontal="left" vertical="center"/>
      <protection locked="0"/>
    </xf>
    <xf numFmtId="0" fontId="23" fillId="2" borderId="0" xfId="2" applyFont="1" applyFill="1" applyBorder="1" applyAlignment="1" applyProtection="1">
      <alignment horizontal="center" vertical="center"/>
      <protection locked="0"/>
    </xf>
    <xf numFmtId="0" fontId="23" fillId="2" borderId="15" xfId="2" applyFont="1" applyFill="1" applyBorder="1" applyAlignment="1" applyProtection="1">
      <alignment horizontal="center" vertical="center"/>
      <protection locked="0"/>
    </xf>
    <xf numFmtId="0" fontId="25" fillId="0" borderId="4" xfId="2" applyFont="1" applyBorder="1" applyAlignment="1" applyProtection="1">
      <alignment horizontal="left" vertical="center"/>
      <protection locked="0"/>
    </xf>
    <xf numFmtId="0" fontId="25" fillId="0" borderId="3" xfId="2" applyFont="1" applyBorder="1" applyAlignment="1" applyProtection="1">
      <alignment horizontal="left" vertical="center"/>
      <protection locked="0"/>
    </xf>
    <xf numFmtId="0" fontId="23" fillId="2" borderId="0" xfId="2" applyFont="1" applyFill="1" applyBorder="1" applyAlignment="1" applyProtection="1">
      <alignment horizontal="center" vertical="center"/>
      <protection locked="0"/>
    </xf>
    <xf numFmtId="0" fontId="23" fillId="2" borderId="15" xfId="2" applyFont="1" applyFill="1" applyBorder="1" applyAlignment="1" applyProtection="1">
      <alignment horizontal="center" vertical="center"/>
      <protection locked="0"/>
    </xf>
    <xf numFmtId="0" fontId="23" fillId="2" borderId="0" xfId="2" applyFont="1" applyFill="1" applyBorder="1" applyAlignment="1" applyProtection="1">
      <alignment horizontal="center" vertical="center"/>
      <protection locked="0"/>
    </xf>
    <xf numFmtId="0" fontId="23" fillId="2" borderId="15" xfId="2" applyFont="1" applyFill="1" applyBorder="1" applyAlignment="1" applyProtection="1">
      <alignment horizontal="center" vertical="center"/>
      <protection locked="0"/>
    </xf>
    <xf numFmtId="0" fontId="25" fillId="0" borderId="4" xfId="2" applyFont="1" applyBorder="1" applyAlignment="1" applyProtection="1">
      <alignment horizontal="left" vertical="center"/>
      <protection locked="0"/>
    </xf>
    <xf numFmtId="0" fontId="25" fillId="0" borderId="3" xfId="2" applyFont="1" applyBorder="1" applyAlignment="1" applyProtection="1">
      <alignment horizontal="left" vertical="center"/>
      <protection locked="0"/>
    </xf>
    <xf numFmtId="0" fontId="25" fillId="0" borderId="4" xfId="2" applyFont="1" applyBorder="1" applyAlignment="1" applyProtection="1">
      <alignment horizontal="left" vertical="center"/>
      <protection locked="0"/>
    </xf>
    <xf numFmtId="0" fontId="25" fillId="0" borderId="3" xfId="2" applyFont="1" applyBorder="1" applyAlignment="1" applyProtection="1">
      <alignment horizontal="left" vertical="center"/>
      <protection locked="0"/>
    </xf>
    <xf numFmtId="0" fontId="23" fillId="2" borderId="0" xfId="2" applyFont="1" applyFill="1" applyBorder="1" applyAlignment="1" applyProtection="1">
      <alignment horizontal="center" vertical="center"/>
      <protection locked="0"/>
    </xf>
    <xf numFmtId="0" fontId="23" fillId="2" borderId="15" xfId="2" applyFont="1" applyFill="1" applyBorder="1" applyAlignment="1" applyProtection="1">
      <alignment horizontal="center" vertical="center"/>
      <protection locked="0"/>
    </xf>
    <xf numFmtId="0" fontId="23" fillId="2" borderId="0" xfId="2" applyFont="1" applyFill="1" applyBorder="1" applyAlignment="1" applyProtection="1">
      <alignment horizontal="center" vertical="center"/>
      <protection locked="0"/>
    </xf>
    <xf numFmtId="0" fontId="23" fillId="2" borderId="15" xfId="2" applyFont="1" applyFill="1" applyBorder="1" applyAlignment="1" applyProtection="1">
      <alignment horizontal="center" vertical="center"/>
      <protection locked="0"/>
    </xf>
    <xf numFmtId="0" fontId="25" fillId="0" borderId="4" xfId="2" applyFont="1" applyBorder="1" applyAlignment="1" applyProtection="1">
      <alignment horizontal="left" vertical="center"/>
      <protection locked="0"/>
    </xf>
    <xf numFmtId="0" fontId="25" fillId="0" borderId="3" xfId="2" applyFont="1" applyBorder="1" applyAlignment="1" applyProtection="1">
      <alignment horizontal="left" vertical="center"/>
      <protection locked="0"/>
    </xf>
    <xf numFmtId="0" fontId="25" fillId="0" borderId="4" xfId="2" applyFont="1" applyBorder="1" applyAlignment="1" applyProtection="1">
      <alignment horizontal="left" vertical="center"/>
      <protection locked="0"/>
    </xf>
    <xf numFmtId="0" fontId="25" fillId="0" borderId="3" xfId="2" applyFont="1" applyBorder="1" applyAlignment="1" applyProtection="1">
      <alignment horizontal="left" vertical="center"/>
      <protection locked="0"/>
    </xf>
    <xf numFmtId="0" fontId="23" fillId="2" borderId="0" xfId="2" applyFont="1" applyFill="1" applyBorder="1" applyAlignment="1" applyProtection="1">
      <alignment horizontal="center" vertical="center"/>
      <protection locked="0"/>
    </xf>
    <xf numFmtId="0" fontId="23" fillId="2" borderId="15" xfId="2" applyFont="1" applyFill="1" applyBorder="1" applyAlignment="1" applyProtection="1">
      <alignment horizontal="center" vertical="center"/>
      <protection locked="0"/>
    </xf>
    <xf numFmtId="0" fontId="25" fillId="0" borderId="4" xfId="2" applyFont="1" applyBorder="1" applyAlignment="1" applyProtection="1">
      <alignment horizontal="left" vertical="center"/>
      <protection locked="0"/>
    </xf>
    <xf numFmtId="0" fontId="25" fillId="0" borderId="3" xfId="2" applyFont="1" applyBorder="1" applyAlignment="1" applyProtection="1">
      <alignment horizontal="left" vertical="center"/>
      <protection locked="0"/>
    </xf>
    <xf numFmtId="0" fontId="23" fillId="2" borderId="0" xfId="2" applyFont="1" applyFill="1" applyBorder="1" applyAlignment="1" applyProtection="1">
      <alignment horizontal="center" vertical="center"/>
      <protection locked="0"/>
    </xf>
    <xf numFmtId="0" fontId="23" fillId="2" borderId="15" xfId="2" applyFont="1" applyFill="1" applyBorder="1" applyAlignment="1" applyProtection="1">
      <alignment horizontal="center" vertical="center"/>
      <protection locked="0"/>
    </xf>
    <xf numFmtId="0" fontId="23" fillId="2" borderId="0" xfId="2" applyFont="1" applyFill="1" applyBorder="1" applyAlignment="1" applyProtection="1">
      <alignment horizontal="center" vertical="center"/>
      <protection locked="0"/>
    </xf>
    <xf numFmtId="0" fontId="23" fillId="2" borderId="15" xfId="2" applyFont="1" applyFill="1" applyBorder="1" applyAlignment="1" applyProtection="1">
      <alignment horizontal="center" vertical="center"/>
      <protection locked="0"/>
    </xf>
    <xf numFmtId="0" fontId="25" fillId="0" borderId="4" xfId="2" applyFont="1" applyBorder="1" applyAlignment="1" applyProtection="1">
      <alignment horizontal="left" vertical="center"/>
      <protection locked="0"/>
    </xf>
    <xf numFmtId="0" fontId="25" fillId="0" borderId="3" xfId="2" applyFont="1" applyBorder="1" applyAlignment="1" applyProtection="1">
      <alignment horizontal="left" vertical="center"/>
      <protection locked="0"/>
    </xf>
    <xf numFmtId="0" fontId="31" fillId="2" borderId="0" xfId="2" applyFont="1" applyFill="1" applyBorder="1" applyAlignment="1" applyProtection="1">
      <alignment horizontal="right" vertical="center"/>
      <protection hidden="1"/>
    </xf>
    <xf numFmtId="0" fontId="13" fillId="0" borderId="15" xfId="2" applyFont="1" applyBorder="1" applyAlignment="1" applyProtection="1">
      <alignment horizontal="center" vertical="center"/>
      <protection locked="0"/>
    </xf>
    <xf numFmtId="0" fontId="13" fillId="0" borderId="15" xfId="2" applyNumberFormat="1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33" fillId="0" borderId="0" xfId="2" applyFont="1" applyBorder="1" applyAlignment="1" applyProtection="1">
      <alignment horizontal="center"/>
      <protection locked="0"/>
    </xf>
    <xf numFmtId="0" fontId="32" fillId="0" borderId="0" xfId="2" applyFont="1" applyBorder="1" applyAlignment="1" applyProtection="1">
      <alignment horizontal="center"/>
      <protection locked="0"/>
    </xf>
    <xf numFmtId="0" fontId="34" fillId="0" borderId="0" xfId="2" applyFont="1" applyBorder="1" applyAlignment="1" applyProtection="1">
      <alignment horizontal="center"/>
      <protection locked="0"/>
    </xf>
    <xf numFmtId="0" fontId="3" fillId="0" borderId="1" xfId="2" applyFont="1" applyBorder="1" applyAlignment="1" applyProtection="1">
      <alignment horizontal="center"/>
      <protection locked="0"/>
    </xf>
    <xf numFmtId="0" fontId="33" fillId="0" borderId="1" xfId="2" applyFont="1" applyBorder="1" applyAlignment="1" applyProtection="1">
      <alignment horizontal="center"/>
      <protection locked="0"/>
    </xf>
    <xf numFmtId="0" fontId="34" fillId="0" borderId="1" xfId="2" applyFont="1" applyBorder="1" applyAlignment="1" applyProtection="1">
      <alignment horizontal="center"/>
      <protection locked="0"/>
    </xf>
    <xf numFmtId="0" fontId="35" fillId="0" borderId="15" xfId="2" applyFont="1" applyBorder="1" applyAlignment="1" applyProtection="1">
      <alignment horizontal="center" vertical="center"/>
      <protection locked="0"/>
    </xf>
    <xf numFmtId="0" fontId="36" fillId="0" borderId="1" xfId="2" applyFont="1" applyBorder="1" applyAlignment="1" applyProtection="1">
      <alignment horizontal="center"/>
      <protection locked="0"/>
    </xf>
    <xf numFmtId="0" fontId="14" fillId="0" borderId="15" xfId="2" applyFont="1" applyBorder="1" applyAlignment="1" applyProtection="1">
      <alignment horizontal="center" vertical="center"/>
      <protection locked="0"/>
    </xf>
    <xf numFmtId="2" fontId="29" fillId="0" borderId="15" xfId="2" applyNumberFormat="1" applyFont="1" applyBorder="1" applyAlignment="1" applyProtection="1">
      <alignment horizontal="center" vertical="center" shrinkToFit="1"/>
      <protection hidden="1"/>
    </xf>
    <xf numFmtId="165" fontId="29" fillId="0" borderId="15" xfId="2" applyNumberFormat="1" applyFont="1" applyBorder="1" applyAlignment="1" applyProtection="1">
      <alignment horizontal="center" vertical="center" shrinkToFit="1"/>
      <protection hidden="1"/>
    </xf>
    <xf numFmtId="0" fontId="22" fillId="0" borderId="15" xfId="2" applyNumberFormat="1" applyFont="1" applyBorder="1" applyAlignment="1" applyProtection="1">
      <alignment horizontal="center" vertical="center" shrinkToFit="1"/>
      <protection hidden="1"/>
    </xf>
    <xf numFmtId="2" fontId="22" fillId="0" borderId="15" xfId="2" applyNumberFormat="1" applyFont="1" applyBorder="1" applyAlignment="1" applyProtection="1">
      <alignment horizontal="center" vertical="center" shrinkToFit="1"/>
      <protection hidden="1"/>
    </xf>
    <xf numFmtId="167" fontId="29" fillId="0" borderId="15" xfId="2" applyNumberFormat="1" applyFont="1" applyBorder="1" applyAlignment="1" applyProtection="1">
      <alignment horizontal="center" vertical="center" shrinkToFit="1"/>
      <protection hidden="1"/>
    </xf>
    <xf numFmtId="0" fontId="29" fillId="0" borderId="15" xfId="2" applyNumberFormat="1" applyFont="1" applyBorder="1" applyAlignment="1" applyProtection="1">
      <alignment horizontal="center" vertical="center" shrinkToFit="1"/>
      <protection hidden="1"/>
    </xf>
    <xf numFmtId="166" fontId="29" fillId="0" borderId="15" xfId="2" applyNumberFormat="1" applyFont="1" applyBorder="1" applyAlignment="1" applyProtection="1">
      <alignment horizontal="center" vertical="center" shrinkToFit="1"/>
      <protection hidden="1"/>
    </xf>
    <xf numFmtId="0" fontId="14" fillId="0" borderId="15" xfId="2" applyNumberFormat="1" applyFont="1" applyBorder="1" applyAlignment="1" applyProtection="1">
      <alignment horizontal="center" vertical="center"/>
      <protection locked="0"/>
    </xf>
    <xf numFmtId="0" fontId="12" fillId="2" borderId="0" xfId="2" applyFont="1" applyFill="1" applyBorder="1" applyAlignment="1" applyProtection="1">
      <alignment horizontal="center" vertical="center"/>
      <protection hidden="1"/>
    </xf>
    <xf numFmtId="0" fontId="2" fillId="0" borderId="0" xfId="1" applyNumberFormat="1" applyAlignment="1" applyProtection="1">
      <alignment horizontal="left"/>
      <protection locked="0"/>
    </xf>
    <xf numFmtId="0" fontId="1" fillId="0" borderId="0" xfId="2" applyAlignment="1" applyProtection="1">
      <alignment horizontal="left"/>
      <protection locked="0"/>
    </xf>
    <xf numFmtId="0" fontId="2" fillId="0" borderId="0" xfId="1" applyAlignment="1" applyProtection="1">
      <alignment horizontal="left"/>
      <protection locked="0"/>
    </xf>
    <xf numFmtId="0" fontId="15" fillId="2" borderId="0" xfId="2" applyFont="1" applyFill="1" applyBorder="1" applyAlignment="1" applyProtection="1">
      <alignment horizontal="center" vertical="center"/>
      <protection hidden="1"/>
    </xf>
    <xf numFmtId="0" fontId="23" fillId="2" borderId="15" xfId="2" applyFont="1" applyFill="1" applyBorder="1" applyAlignment="1" applyProtection="1">
      <alignment horizontal="center" vertical="center"/>
      <protection locked="0"/>
    </xf>
    <xf numFmtId="0" fontId="15" fillId="2" borderId="0" xfId="2" applyFont="1" applyFill="1" applyBorder="1" applyAlignment="1" applyProtection="1">
      <alignment horizontal="center" vertical="center"/>
      <protection hidden="1"/>
    </xf>
    <xf numFmtId="0" fontId="37" fillId="0" borderId="0" xfId="1" applyNumberFormat="1" applyFont="1" applyBorder="1" applyAlignment="1" applyProtection="1">
      <alignment horizontal="center"/>
      <protection locked="0"/>
    </xf>
    <xf numFmtId="169" fontId="38" fillId="2" borderId="0" xfId="1" applyNumberFormat="1" applyFont="1" applyFill="1" applyBorder="1" applyAlignment="1" applyProtection="1">
      <alignment horizontal="left" vertical="center"/>
      <protection hidden="1"/>
    </xf>
    <xf numFmtId="0" fontId="39" fillId="0" borderId="15" xfId="2" applyFont="1" applyBorder="1" applyAlignment="1" applyProtection="1">
      <alignment horizontal="center" vertical="center"/>
      <protection locked="0"/>
    </xf>
    <xf numFmtId="0" fontId="40" fillId="0" borderId="15" xfId="2" applyFont="1" applyBorder="1" applyAlignment="1" applyProtection="1">
      <alignment horizontal="center" vertical="center"/>
      <protection locked="0"/>
    </xf>
    <xf numFmtId="0" fontId="17" fillId="0" borderId="0" xfId="2" applyFont="1" applyBorder="1" applyAlignment="1" applyProtection="1">
      <alignment horizontal="left" vertical="center"/>
      <protection hidden="1"/>
    </xf>
    <xf numFmtId="2" fontId="19" fillId="0" borderId="0" xfId="2" applyNumberFormat="1" applyFont="1" applyBorder="1" applyAlignment="1" applyProtection="1">
      <alignment horizontal="left" vertical="center"/>
      <protection hidden="1"/>
    </xf>
    <xf numFmtId="0" fontId="41" fillId="2" borderId="0" xfId="2" applyFont="1" applyFill="1" applyBorder="1" applyAlignment="1" applyProtection="1">
      <alignment horizontal="center" vertical="center"/>
      <protection hidden="1"/>
    </xf>
    <xf numFmtId="170" fontId="42" fillId="0" borderId="15" xfId="2" applyNumberFormat="1" applyFont="1" applyBorder="1" applyAlignment="1" applyProtection="1">
      <alignment horizontal="center" vertical="center" shrinkToFit="1"/>
      <protection hidden="1"/>
    </xf>
    <xf numFmtId="169" fontId="43" fillId="2" borderId="0" xfId="1" applyNumberFormat="1" applyFont="1" applyFill="1" applyBorder="1" applyAlignment="1" applyProtection="1">
      <alignment horizontal="left" vertical="center"/>
      <protection hidden="1"/>
    </xf>
    <xf numFmtId="0" fontId="11" fillId="2" borderId="0" xfId="0" applyFont="1" applyFill="1" applyBorder="1" applyAlignment="1" applyProtection="1">
      <alignment vertical="center"/>
      <protection locked="0"/>
    </xf>
    <xf numFmtId="0" fontId="12" fillId="2" borderId="0" xfId="2" applyFont="1" applyFill="1" applyBorder="1" applyAlignment="1" applyProtection="1">
      <alignment vertical="center"/>
      <protection hidden="1"/>
    </xf>
    <xf numFmtId="49" fontId="29" fillId="0" borderId="15" xfId="2" applyNumberFormat="1" applyFont="1" applyBorder="1" applyAlignment="1" applyProtection="1">
      <alignment horizontal="center" vertical="center" shrinkToFit="1"/>
      <protection hidden="1"/>
    </xf>
    <xf numFmtId="2" fontId="18" fillId="0" borderId="15" xfId="2" applyNumberFormat="1" applyFont="1" applyBorder="1" applyAlignment="1" applyProtection="1">
      <alignment horizontal="center" vertical="center"/>
      <protection hidden="1"/>
    </xf>
    <xf numFmtId="0" fontId="15" fillId="2" borderId="0" xfId="2" applyFont="1" applyFill="1" applyBorder="1" applyAlignment="1" applyProtection="1">
      <alignment horizontal="center" vertical="center"/>
      <protection hidden="1"/>
    </xf>
    <xf numFmtId="0" fontId="23" fillId="2" borderId="0" xfId="2" applyFont="1" applyFill="1" applyBorder="1" applyAlignment="1" applyProtection="1">
      <alignment horizontal="center" vertical="center"/>
      <protection locked="0"/>
    </xf>
    <xf numFmtId="0" fontId="23" fillId="2" borderId="15" xfId="2" applyFont="1" applyFill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44" fillId="0" borderId="15" xfId="2" applyFont="1" applyBorder="1" applyAlignment="1" applyProtection="1">
      <alignment horizontal="center" vertical="center"/>
      <protection locked="0"/>
    </xf>
    <xf numFmtId="0" fontId="44" fillId="0" borderId="15" xfId="2" applyNumberFormat="1" applyFont="1" applyBorder="1" applyAlignment="1" applyProtection="1">
      <alignment horizontal="center" vertical="center"/>
      <protection locked="0"/>
    </xf>
    <xf numFmtId="0" fontId="44" fillId="0" borderId="15" xfId="0" applyFont="1" applyBorder="1" applyAlignment="1" applyProtection="1">
      <alignment horizontal="center" vertical="center"/>
      <protection locked="0"/>
    </xf>
    <xf numFmtId="0" fontId="27" fillId="0" borderId="0" xfId="0" applyFont="1"/>
    <xf numFmtId="0" fontId="39" fillId="0" borderId="15" xfId="2" applyNumberFormat="1" applyFont="1" applyBorder="1" applyAlignment="1" applyProtection="1">
      <alignment horizontal="center" vertical="center"/>
      <protection locked="0"/>
    </xf>
    <xf numFmtId="0" fontId="40" fillId="0" borderId="15" xfId="2" applyNumberFormat="1" applyFont="1" applyBorder="1" applyAlignment="1" applyProtection="1">
      <alignment horizontal="center" vertical="center"/>
      <protection locked="0"/>
    </xf>
    <xf numFmtId="0" fontId="39" fillId="0" borderId="15" xfId="0" applyFont="1" applyBorder="1" applyAlignment="1" applyProtection="1">
      <alignment horizontal="center" vertical="center"/>
      <protection locked="0"/>
    </xf>
    <xf numFmtId="9" fontId="18" fillId="4" borderId="15" xfId="2" applyNumberFormat="1" applyFont="1" applyFill="1" applyBorder="1" applyAlignment="1" applyProtection="1">
      <alignment horizontal="center" vertical="center"/>
      <protection hidden="1"/>
    </xf>
    <xf numFmtId="0" fontId="35" fillId="0" borderId="15" xfId="2" applyFont="1" applyBorder="1" applyAlignment="1" applyProtection="1">
      <alignment horizontal="left" vertical="center"/>
      <protection locked="0"/>
    </xf>
    <xf numFmtId="0" fontId="25" fillId="5" borderId="16" xfId="2" applyFont="1" applyFill="1" applyBorder="1" applyAlignment="1" applyProtection="1">
      <alignment horizontal="right" vertical="center"/>
      <protection locked="0"/>
    </xf>
    <xf numFmtId="0" fontId="25" fillId="5" borderId="15" xfId="2" applyNumberFormat="1" applyFont="1" applyFill="1" applyBorder="1" applyAlignment="1" applyProtection="1">
      <alignment horizontal="center" vertical="center"/>
      <protection locked="0"/>
    </xf>
    <xf numFmtId="0" fontId="25" fillId="5" borderId="15" xfId="2" applyFont="1" applyFill="1" applyBorder="1" applyAlignment="1" applyProtection="1">
      <alignment horizontal="center" vertical="center"/>
      <protection locked="0"/>
    </xf>
    <xf numFmtId="0" fontId="23" fillId="2" borderId="0" xfId="2" applyNumberFormat="1" applyFont="1" applyFill="1" applyBorder="1" applyAlignment="1" applyProtection="1">
      <alignment horizontal="center" vertical="center"/>
      <protection locked="0"/>
    </xf>
    <xf numFmtId="0" fontId="27" fillId="0" borderId="20" xfId="0" applyFont="1" applyBorder="1" applyAlignment="1"/>
    <xf numFmtId="0" fontId="23" fillId="2" borderId="15" xfId="2" applyFont="1" applyFill="1" applyBorder="1" applyAlignment="1" applyProtection="1">
      <alignment horizontal="center" vertical="center"/>
      <protection locked="0"/>
    </xf>
    <xf numFmtId="0" fontId="23" fillId="2" borderId="21" xfId="2" applyFont="1" applyFill="1" applyBorder="1" applyAlignment="1" applyProtection="1">
      <alignment horizontal="center" vertical="center"/>
      <protection locked="0"/>
    </xf>
    <xf numFmtId="0" fontId="23" fillId="2" borderId="20" xfId="2" applyFont="1" applyFill="1" applyBorder="1" applyAlignment="1" applyProtection="1">
      <alignment horizontal="center" vertical="center"/>
      <protection locked="0"/>
    </xf>
    <xf numFmtId="0" fontId="20" fillId="3" borderId="0" xfId="2" applyNumberFormat="1" applyFont="1" applyFill="1" applyBorder="1" applyAlignment="1" applyProtection="1">
      <alignment horizontal="center" vertical="center"/>
    </xf>
    <xf numFmtId="0" fontId="21" fillId="3" borderId="0" xfId="0" applyFont="1" applyFill="1" applyBorder="1" applyAlignment="1" applyProtection="1">
      <alignment horizontal="center" vertical="center"/>
    </xf>
    <xf numFmtId="169" fontId="10" fillId="2" borderId="0" xfId="2" applyNumberFormat="1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2" fillId="2" borderId="0" xfId="2" applyFont="1" applyFill="1" applyBorder="1" applyAlignment="1" applyProtection="1">
      <alignment horizontal="center" vertical="center"/>
      <protection hidden="1"/>
    </xf>
    <xf numFmtId="0" fontId="15" fillId="2" borderId="0" xfId="2" applyFont="1" applyFill="1" applyBorder="1" applyAlignment="1" applyProtection="1">
      <alignment horizontal="center" vertical="center"/>
      <protection hidden="1"/>
    </xf>
    <xf numFmtId="2" fontId="17" fillId="0" borderId="15" xfId="2" applyNumberFormat="1" applyFont="1" applyBorder="1" applyAlignment="1" applyProtection="1">
      <alignment horizontal="left" vertical="center"/>
      <protection hidden="1"/>
    </xf>
    <xf numFmtId="2" fontId="18" fillId="0" borderId="15" xfId="2" applyNumberFormat="1" applyFont="1" applyBorder="1" applyAlignment="1" applyProtection="1">
      <alignment horizontal="center" vertical="center"/>
      <protection hidden="1"/>
    </xf>
    <xf numFmtId="2" fontId="19" fillId="0" borderId="15" xfId="2" applyNumberFormat="1" applyFont="1" applyBorder="1" applyAlignment="1" applyProtection="1">
      <alignment horizontal="left" vertical="center"/>
      <protection hidden="1"/>
    </xf>
    <xf numFmtId="0" fontId="17" fillId="0" borderId="15" xfId="2" applyFont="1" applyBorder="1" applyAlignment="1" applyProtection="1">
      <alignment horizontal="left" vertical="center"/>
      <protection hidden="1"/>
    </xf>
    <xf numFmtId="2" fontId="18" fillId="4" borderId="15" xfId="2" applyNumberFormat="1" applyFont="1" applyFill="1" applyBorder="1" applyAlignment="1" applyProtection="1">
      <alignment horizontal="center" vertical="center"/>
      <protection hidden="1"/>
    </xf>
    <xf numFmtId="2" fontId="12" fillId="2" borderId="15" xfId="2" applyNumberFormat="1" applyFont="1" applyFill="1" applyBorder="1" applyAlignment="1" applyProtection="1">
      <alignment horizontal="center" vertical="center"/>
      <protection hidden="1"/>
    </xf>
    <xf numFmtId="0" fontId="12" fillId="2" borderId="15" xfId="2" applyFont="1" applyFill="1" applyBorder="1" applyAlignment="1" applyProtection="1">
      <alignment horizontal="center" vertical="center"/>
      <protection hidden="1"/>
    </xf>
    <xf numFmtId="0" fontId="12" fillId="2" borderId="9" xfId="2" applyFont="1" applyFill="1" applyBorder="1" applyAlignment="1" applyProtection="1">
      <alignment horizontal="center" vertical="center"/>
      <protection hidden="1"/>
    </xf>
    <xf numFmtId="0" fontId="25" fillId="0" borderId="4" xfId="2" applyFont="1" applyBorder="1" applyAlignment="1" applyProtection="1">
      <alignment horizontal="left" vertical="center"/>
      <protection locked="0"/>
    </xf>
    <xf numFmtId="0" fontId="25" fillId="0" borderId="3" xfId="2" applyFont="1" applyBorder="1" applyAlignment="1" applyProtection="1">
      <alignment horizontal="left" vertical="center"/>
      <protection locked="0"/>
    </xf>
    <xf numFmtId="0" fontId="25" fillId="0" borderId="5" xfId="2" applyFont="1" applyBorder="1" applyAlignment="1" applyProtection="1">
      <alignment horizontal="left" vertical="center"/>
      <protection locked="0"/>
    </xf>
    <xf numFmtId="9" fontId="25" fillId="0" borderId="4" xfId="2" applyNumberFormat="1" applyFont="1" applyBorder="1" applyAlignment="1" applyProtection="1">
      <alignment horizontal="center" vertical="center"/>
      <protection locked="0"/>
    </xf>
    <xf numFmtId="9" fontId="25" fillId="0" borderId="5" xfId="2" applyNumberFormat="1" applyFont="1" applyBorder="1" applyAlignment="1" applyProtection="1">
      <alignment horizontal="center" vertical="center"/>
      <protection locked="0"/>
    </xf>
    <xf numFmtId="0" fontId="25" fillId="0" borderId="1" xfId="2" applyFont="1" applyBorder="1" applyAlignment="1" applyProtection="1">
      <alignment horizontal="left" vertical="center"/>
      <protection locked="0"/>
    </xf>
    <xf numFmtId="166" fontId="25" fillId="0" borderId="4" xfId="2" applyNumberFormat="1" applyFont="1" applyBorder="1" applyAlignment="1">
      <alignment horizontal="center" vertical="center"/>
    </xf>
    <xf numFmtId="166" fontId="25" fillId="0" borderId="5" xfId="2" applyNumberFormat="1" applyFont="1" applyBorder="1" applyAlignment="1">
      <alignment horizontal="center" vertical="center"/>
    </xf>
    <xf numFmtId="166" fontId="25" fillId="0" borderId="10" xfId="2" applyNumberFormat="1" applyFont="1" applyBorder="1" applyAlignment="1" applyProtection="1">
      <alignment horizontal="center" vertical="center"/>
      <protection locked="0"/>
    </xf>
    <xf numFmtId="166" fontId="25" fillId="0" borderId="11" xfId="2" applyNumberFormat="1" applyFont="1" applyBorder="1" applyAlignment="1" applyProtection="1">
      <alignment horizontal="center" vertical="center"/>
      <protection locked="0"/>
    </xf>
    <xf numFmtId="0" fontId="25" fillId="0" borderId="4" xfId="2" applyFont="1" applyBorder="1" applyAlignment="1" applyProtection="1">
      <alignment horizontal="center" vertical="center"/>
      <protection locked="0"/>
    </xf>
    <xf numFmtId="0" fontId="25" fillId="0" borderId="3" xfId="2" applyFont="1" applyBorder="1" applyAlignment="1" applyProtection="1">
      <alignment horizontal="center" vertical="center"/>
      <protection locked="0"/>
    </xf>
    <xf numFmtId="0" fontId="25" fillId="0" borderId="5" xfId="2" applyFont="1" applyBorder="1" applyAlignment="1" applyProtection="1">
      <alignment horizontal="center" vertical="center"/>
      <protection locked="0"/>
    </xf>
    <xf numFmtId="168" fontId="25" fillId="0" borderId="4" xfId="2" applyNumberFormat="1" applyFont="1" applyBorder="1" applyAlignment="1" applyProtection="1">
      <alignment horizontal="center" vertical="center"/>
      <protection hidden="1"/>
    </xf>
    <xf numFmtId="168" fontId="25" fillId="0" borderId="5" xfId="2" applyNumberFormat="1" applyFont="1" applyBorder="1" applyAlignment="1" applyProtection="1">
      <alignment horizontal="center" vertical="center"/>
      <protection hidden="1"/>
    </xf>
    <xf numFmtId="0" fontId="23" fillId="2" borderId="0" xfId="2" applyFont="1" applyFill="1" applyBorder="1" applyAlignment="1" applyProtection="1">
      <alignment horizontal="center" vertical="center"/>
      <protection locked="0"/>
    </xf>
    <xf numFmtId="0" fontId="25" fillId="0" borderId="3" xfId="2" applyFont="1" applyBorder="1" applyAlignment="1">
      <alignment horizontal="center" vertical="center"/>
    </xf>
    <xf numFmtId="0" fontId="25" fillId="0" borderId="5" xfId="2" applyFont="1" applyBorder="1" applyAlignment="1">
      <alignment horizontal="center" vertical="center"/>
    </xf>
    <xf numFmtId="0" fontId="23" fillId="2" borderId="0" xfId="2" applyFont="1" applyFill="1" applyBorder="1" applyAlignment="1" applyProtection="1">
      <alignment horizontal="center"/>
      <protection locked="0"/>
    </xf>
    <xf numFmtId="0" fontId="25" fillId="0" borderId="10" xfId="2" applyFont="1" applyBorder="1" applyAlignment="1" applyProtection="1">
      <alignment horizontal="center" vertical="center"/>
      <protection locked="0"/>
    </xf>
    <xf numFmtId="0" fontId="25" fillId="0" borderId="7" xfId="2" applyFont="1" applyBorder="1" applyAlignment="1" applyProtection="1">
      <alignment horizontal="center" vertical="center"/>
      <protection locked="0"/>
    </xf>
    <xf numFmtId="0" fontId="25" fillId="0" borderId="11" xfId="2" applyFont="1" applyBorder="1" applyAlignment="1" applyProtection="1">
      <alignment horizontal="center" vertical="center"/>
      <protection locked="0"/>
    </xf>
    <xf numFmtId="168" fontId="25" fillId="0" borderId="10" xfId="2" applyNumberFormat="1" applyFont="1" applyBorder="1" applyAlignment="1" applyProtection="1">
      <alignment horizontal="center" vertical="center"/>
      <protection hidden="1"/>
    </xf>
    <xf numFmtId="168" fontId="25" fillId="0" borderId="11" xfId="2" applyNumberFormat="1" applyFont="1" applyBorder="1" applyAlignment="1" applyProtection="1">
      <alignment horizontal="center" vertical="center"/>
      <protection hidden="1"/>
    </xf>
    <xf numFmtId="0" fontId="25" fillId="0" borderId="13" xfId="2" applyFont="1" applyBorder="1" applyAlignment="1" applyProtection="1">
      <alignment horizontal="center" vertical="center"/>
      <protection locked="0"/>
    </xf>
    <xf numFmtId="0" fontId="25" fillId="0" borderId="12" xfId="2" applyFont="1" applyBorder="1" applyAlignment="1" applyProtection="1">
      <alignment horizontal="center" vertical="center"/>
      <protection locked="0"/>
    </xf>
    <xf numFmtId="0" fontId="25" fillId="0" borderId="14" xfId="2" applyFont="1" applyBorder="1" applyAlignment="1" applyProtection="1">
      <alignment horizontal="center" vertical="center"/>
      <protection locked="0"/>
    </xf>
    <xf numFmtId="0" fontId="23" fillId="2" borderId="19" xfId="2" applyFont="1" applyFill="1" applyBorder="1" applyAlignment="1" applyProtection="1">
      <alignment horizontal="center" vertical="center"/>
      <protection locked="0"/>
    </xf>
    <xf numFmtId="167" fontId="25" fillId="0" borderId="2" xfId="2" applyNumberFormat="1" applyFont="1" applyBorder="1" applyAlignment="1">
      <alignment horizontal="center" vertical="center"/>
    </xf>
    <xf numFmtId="2" fontId="22" fillId="0" borderId="10" xfId="2" applyNumberFormat="1" applyFont="1" applyBorder="1" applyAlignment="1" applyProtection="1">
      <alignment horizontal="center" vertical="center"/>
      <protection hidden="1"/>
    </xf>
    <xf numFmtId="2" fontId="22" fillId="0" borderId="11" xfId="2" applyNumberFormat="1" applyFont="1" applyBorder="1" applyAlignment="1" applyProtection="1">
      <alignment horizontal="center" vertical="center"/>
      <protection hidden="1"/>
    </xf>
    <xf numFmtId="167" fontId="25" fillId="0" borderId="10" xfId="2" applyNumberFormat="1" applyFont="1" applyBorder="1" applyAlignment="1" applyProtection="1">
      <alignment horizontal="center" vertical="center"/>
      <protection hidden="1"/>
    </xf>
    <xf numFmtId="167" fontId="25" fillId="0" borderId="11" xfId="2" applyNumberFormat="1" applyFont="1" applyBorder="1" applyAlignment="1" applyProtection="1">
      <alignment horizontal="center" vertical="center"/>
      <protection hidden="1"/>
    </xf>
  </cellXfs>
  <cellStyles count="321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2" builtinId="9" hidden="1"/>
    <cellStyle name="Followed Hyperlink" xfId="283" builtinId="9" hidden="1"/>
    <cellStyle name="Followed Hyperlink" xfId="284" builtinId="9" hidden="1"/>
    <cellStyle name="Followed Hyperlink" xfId="285" builtinId="9" hidden="1"/>
    <cellStyle name="Followed Hyperlink" xfId="286" builtinId="9" hidden="1"/>
    <cellStyle name="Followed Hyperlink" xfId="287" builtinId="9" hidden="1"/>
    <cellStyle name="Followed Hyperlink" xfId="288" builtinId="9" hidden="1"/>
    <cellStyle name="Followed Hyperlink" xfId="289" builtinId="9" hidden="1"/>
    <cellStyle name="Followed Hyperlink" xfId="290" builtinId="9" hidden="1"/>
    <cellStyle name="Followed Hyperlink" xfId="291" builtinId="9" hidden="1"/>
    <cellStyle name="Followed Hyperlink" xfId="292" builtinId="9" hidden="1"/>
    <cellStyle name="Followed Hyperlink" xfId="293" builtinId="9" hidden="1"/>
    <cellStyle name="Followed Hyperlink" xfId="294" builtinId="9" hidden="1"/>
    <cellStyle name="Followed Hyperlink" xfId="295" builtinId="9" hidden="1"/>
    <cellStyle name="Followed Hyperlink" xfId="296" builtinId="9" hidden="1"/>
    <cellStyle name="Followed Hyperlink" xfId="297" builtinId="9" hidden="1"/>
    <cellStyle name="Followed Hyperlink" xfId="298" builtinId="9" hidden="1"/>
    <cellStyle name="Followed Hyperlink" xfId="299" builtinId="9" hidden="1"/>
    <cellStyle name="Followed Hyperlink" xfId="300" builtinId="9" hidden="1"/>
    <cellStyle name="Followed Hyperlink" xfId="301" builtinId="9" hidden="1"/>
    <cellStyle name="Followed Hyperlink" xfId="302" builtinId="9" hidden="1"/>
    <cellStyle name="Followed Hyperlink" xfId="303" builtinId="9" hidden="1"/>
    <cellStyle name="Followed Hyperlink" xfId="304" builtinId="9" hidden="1"/>
    <cellStyle name="Followed Hyperlink" xfId="305" builtinId="9" hidden="1"/>
    <cellStyle name="Followed Hyperlink" xfId="306" builtinId="9" hidden="1"/>
    <cellStyle name="Followed Hyperlink" xfId="307" builtinId="9" hidden="1"/>
    <cellStyle name="Followed Hyperlink" xfId="308" builtinId="9" hidden="1"/>
    <cellStyle name="Followed Hyperlink" xfId="309" builtinId="9" hidden="1"/>
    <cellStyle name="Followed Hyperlink" xfId="310" builtinId="9" hidden="1"/>
    <cellStyle name="Followed Hyperlink" xfId="311" builtinId="9" hidden="1"/>
    <cellStyle name="Followed Hyperlink" xfId="312" builtinId="9" hidden="1"/>
    <cellStyle name="Followed Hyperlink" xfId="313" builtinId="9" hidden="1"/>
    <cellStyle name="Followed Hyperlink" xfId="314" builtinId="9" hidden="1"/>
    <cellStyle name="Followed Hyperlink" xfId="315" builtinId="9" hidden="1"/>
    <cellStyle name="Followed Hyperlink" xfId="316" builtinId="9" hidden="1"/>
    <cellStyle name="Followed Hyperlink" xfId="317" builtinId="9" hidden="1"/>
    <cellStyle name="Followed Hyperlink" xfId="318" builtinId="9" hidden="1"/>
    <cellStyle name="Followed Hyperlink" xfId="319" builtinId="9" hidden="1"/>
    <cellStyle name="Followed Hyperlink" xfId="320" builtinId="9" hidden="1"/>
    <cellStyle name="Hyperlink" xfId="1" builtinId="8"/>
    <cellStyle name="Normal" xfId="0" builtinId="0"/>
    <cellStyle name="Normal 2" xfId="2" xr:uid="{00000000-0005-0000-0000-000040010000}"/>
  </cellStyles>
  <dxfs count="74"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80"/>
      <color rgb="FFFFFFFF"/>
      <color rgb="FF0000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3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'1'!$D$5:$D$34</c:f>
              <c:numCache>
                <c:formatCode>General</c:formatCode>
                <c:ptCount val="30"/>
                <c:pt idx="0">
                  <c:v>36</c:v>
                </c:pt>
                <c:pt idx="1">
                  <c:v>18</c:v>
                </c:pt>
                <c:pt idx="2">
                  <c:v>61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89-4E9A-A7DE-27CD0FEFB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40662864"/>
        <c:axId val="240663256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'1'!$V$5:$V$34</c:f>
              <c:numCache>
                <c:formatCode>0.00</c:formatCode>
                <c:ptCount val="30"/>
                <c:pt idx="0">
                  <c:v>0</c:v>
                </c:pt>
                <c:pt idx="1">
                  <c:v>54</c:v>
                </c:pt>
                <c:pt idx="2">
                  <c:v>115</c:v>
                </c:pt>
                <c:pt idx="3">
                  <c:v>61</c:v>
                </c:pt>
                <c:pt idx="4">
                  <c:v>61</c:v>
                </c:pt>
                <c:pt idx="5">
                  <c:v>61</c:v>
                </c:pt>
                <c:pt idx="6">
                  <c:v>61</c:v>
                </c:pt>
                <c:pt idx="7">
                  <c:v>61</c:v>
                </c:pt>
                <c:pt idx="8">
                  <c:v>61</c:v>
                </c:pt>
                <c:pt idx="9">
                  <c:v>61</c:v>
                </c:pt>
                <c:pt idx="10">
                  <c:v>61</c:v>
                </c:pt>
                <c:pt idx="11">
                  <c:v>61</c:v>
                </c:pt>
                <c:pt idx="12">
                  <c:v>61</c:v>
                </c:pt>
                <c:pt idx="13">
                  <c:v>61</c:v>
                </c:pt>
                <c:pt idx="14">
                  <c:v>61</c:v>
                </c:pt>
                <c:pt idx="15">
                  <c:v>61</c:v>
                </c:pt>
                <c:pt idx="16">
                  <c:v>61</c:v>
                </c:pt>
                <c:pt idx="17">
                  <c:v>61</c:v>
                </c:pt>
                <c:pt idx="18">
                  <c:v>61</c:v>
                </c:pt>
                <c:pt idx="19">
                  <c:v>61</c:v>
                </c:pt>
                <c:pt idx="20">
                  <c:v>61</c:v>
                </c:pt>
                <c:pt idx="21">
                  <c:v>61</c:v>
                </c:pt>
                <c:pt idx="22">
                  <c:v>61</c:v>
                </c:pt>
                <c:pt idx="23">
                  <c:v>61</c:v>
                </c:pt>
                <c:pt idx="24">
                  <c:v>61</c:v>
                </c:pt>
                <c:pt idx="25">
                  <c:v>61</c:v>
                </c:pt>
                <c:pt idx="26">
                  <c:v>61</c:v>
                </c:pt>
                <c:pt idx="27">
                  <c:v>61</c:v>
                </c:pt>
                <c:pt idx="28">
                  <c:v>61</c:v>
                </c:pt>
                <c:pt idx="29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89-4E9A-A7DE-27CD0FEFB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663648"/>
        <c:axId val="240664040"/>
      </c:lineChart>
      <c:catAx>
        <c:axId val="240662864"/>
        <c:scaling>
          <c:orientation val="minMax"/>
        </c:scaling>
        <c:delete val="1"/>
        <c:axPos val="b"/>
        <c:majorTickMark val="out"/>
        <c:minorTickMark val="none"/>
        <c:tickLblPos val="nextTo"/>
        <c:crossAx val="240663256"/>
        <c:crosses val="autoZero"/>
        <c:auto val="0"/>
        <c:lblAlgn val="ctr"/>
        <c:lblOffset val="100"/>
        <c:noMultiLvlLbl val="0"/>
      </c:catAx>
      <c:valAx>
        <c:axId val="24066325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240662864"/>
        <c:crosses val="autoZero"/>
        <c:crossBetween val="between"/>
      </c:valAx>
      <c:catAx>
        <c:axId val="240663648"/>
        <c:scaling>
          <c:orientation val="minMax"/>
        </c:scaling>
        <c:delete val="1"/>
        <c:axPos val="b"/>
        <c:majorTickMark val="out"/>
        <c:minorTickMark val="none"/>
        <c:tickLblPos val="nextTo"/>
        <c:crossAx val="240664040"/>
        <c:crosses val="autoZero"/>
        <c:auto val="0"/>
        <c:lblAlgn val="ctr"/>
        <c:lblOffset val="100"/>
        <c:noMultiLvlLbl val="0"/>
      </c:catAx>
      <c:valAx>
        <c:axId val="24066404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2406636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'2'!$D$5:$D$34</c:f>
              <c:numCache>
                <c:formatCode>General</c:formatCode>
                <c:ptCount val="30"/>
                <c:pt idx="0">
                  <c:v>45</c:v>
                </c:pt>
                <c:pt idx="1">
                  <c:v>32</c:v>
                </c:pt>
                <c:pt idx="2">
                  <c:v>16</c:v>
                </c:pt>
                <c:pt idx="3">
                  <c:v>0</c:v>
                </c:pt>
                <c:pt idx="4">
                  <c:v>36</c:v>
                </c:pt>
                <c:pt idx="5">
                  <c:v>44</c:v>
                </c:pt>
                <c:pt idx="6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4B-45D0-9BAE-9818A9A97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38523936"/>
        <c:axId val="238525896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'2'!$V$5:$V$34</c:f>
              <c:numCache>
                <c:formatCode>0.00</c:formatCode>
                <c:ptCount val="30"/>
                <c:pt idx="0">
                  <c:v>0</c:v>
                </c:pt>
                <c:pt idx="1">
                  <c:v>77</c:v>
                </c:pt>
                <c:pt idx="2">
                  <c:v>46.5</c:v>
                </c:pt>
                <c:pt idx="3">
                  <c:v>31</c:v>
                </c:pt>
                <c:pt idx="4">
                  <c:v>43</c:v>
                </c:pt>
                <c:pt idx="5">
                  <c:v>57.666666666666664</c:v>
                </c:pt>
                <c:pt idx="6">
                  <c:v>54.75</c:v>
                </c:pt>
                <c:pt idx="7">
                  <c:v>54.75</c:v>
                </c:pt>
                <c:pt idx="8">
                  <c:v>54.75</c:v>
                </c:pt>
                <c:pt idx="9">
                  <c:v>54.75</c:v>
                </c:pt>
                <c:pt idx="10">
                  <c:v>54.75</c:v>
                </c:pt>
                <c:pt idx="11">
                  <c:v>54.75</c:v>
                </c:pt>
                <c:pt idx="12">
                  <c:v>54.75</c:v>
                </c:pt>
                <c:pt idx="13">
                  <c:v>54.75</c:v>
                </c:pt>
                <c:pt idx="14">
                  <c:v>54.75</c:v>
                </c:pt>
                <c:pt idx="15">
                  <c:v>54.75</c:v>
                </c:pt>
                <c:pt idx="16">
                  <c:v>54.75</c:v>
                </c:pt>
                <c:pt idx="17">
                  <c:v>54.75</c:v>
                </c:pt>
                <c:pt idx="18">
                  <c:v>54.75</c:v>
                </c:pt>
                <c:pt idx="19">
                  <c:v>54.75</c:v>
                </c:pt>
                <c:pt idx="20">
                  <c:v>54.75</c:v>
                </c:pt>
                <c:pt idx="21">
                  <c:v>54.75</c:v>
                </c:pt>
                <c:pt idx="22">
                  <c:v>54.75</c:v>
                </c:pt>
                <c:pt idx="23">
                  <c:v>54.75</c:v>
                </c:pt>
                <c:pt idx="24">
                  <c:v>54.75</c:v>
                </c:pt>
                <c:pt idx="25">
                  <c:v>54.75</c:v>
                </c:pt>
                <c:pt idx="26">
                  <c:v>54.75</c:v>
                </c:pt>
                <c:pt idx="27">
                  <c:v>54.75</c:v>
                </c:pt>
                <c:pt idx="28">
                  <c:v>54.75</c:v>
                </c:pt>
                <c:pt idx="29">
                  <c:v>54.75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4B-45D0-9BAE-9818A9A97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525504"/>
        <c:axId val="238525112"/>
      </c:lineChart>
      <c:catAx>
        <c:axId val="238523936"/>
        <c:scaling>
          <c:orientation val="minMax"/>
        </c:scaling>
        <c:delete val="1"/>
        <c:axPos val="b"/>
        <c:majorTickMark val="out"/>
        <c:minorTickMark val="none"/>
        <c:tickLblPos val="nextTo"/>
        <c:crossAx val="238525896"/>
        <c:crosses val="autoZero"/>
        <c:auto val="0"/>
        <c:lblAlgn val="ctr"/>
        <c:lblOffset val="100"/>
        <c:noMultiLvlLbl val="0"/>
      </c:catAx>
      <c:valAx>
        <c:axId val="23852589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238523936"/>
        <c:crosses val="autoZero"/>
        <c:crossBetween val="between"/>
      </c:valAx>
      <c:catAx>
        <c:axId val="238525504"/>
        <c:scaling>
          <c:orientation val="minMax"/>
        </c:scaling>
        <c:delete val="1"/>
        <c:axPos val="b"/>
        <c:majorTickMark val="out"/>
        <c:minorTickMark val="none"/>
        <c:tickLblPos val="nextTo"/>
        <c:crossAx val="238525112"/>
        <c:crosses val="autoZero"/>
        <c:auto val="0"/>
        <c:lblAlgn val="ctr"/>
        <c:lblOffset val="100"/>
        <c:noMultiLvlLbl val="0"/>
      </c:catAx>
      <c:valAx>
        <c:axId val="238525112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238525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'3'!$D$5:$D$34</c:f>
              <c:numCache>
                <c:formatCode>General</c:formatCode>
                <c:ptCount val="30"/>
                <c:pt idx="1">
                  <c:v>43</c:v>
                </c:pt>
                <c:pt idx="2">
                  <c:v>55</c:v>
                </c:pt>
                <c:pt idx="3">
                  <c:v>21</c:v>
                </c:pt>
                <c:pt idx="5">
                  <c:v>1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81-413D-8FED-B672ADE94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40047944"/>
        <c:axId val="24004755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'3'!$V$5:$V$34</c:f>
              <c:numCache>
                <c:formatCode>0.00</c:formatCode>
                <c:ptCount val="30"/>
                <c:pt idx="0">
                  <c:v>0</c:v>
                </c:pt>
                <c:pt idx="1">
                  <c:v>43</c:v>
                </c:pt>
                <c:pt idx="2">
                  <c:v>49</c:v>
                </c:pt>
                <c:pt idx="3">
                  <c:v>59.5</c:v>
                </c:pt>
                <c:pt idx="4">
                  <c:v>59.5</c:v>
                </c:pt>
                <c:pt idx="5">
                  <c:v>40</c:v>
                </c:pt>
                <c:pt idx="6">
                  <c:v>36.25</c:v>
                </c:pt>
                <c:pt idx="7">
                  <c:v>36.25</c:v>
                </c:pt>
                <c:pt idx="8">
                  <c:v>36.25</c:v>
                </c:pt>
                <c:pt idx="9">
                  <c:v>36.25</c:v>
                </c:pt>
                <c:pt idx="10">
                  <c:v>36.25</c:v>
                </c:pt>
                <c:pt idx="11">
                  <c:v>36.25</c:v>
                </c:pt>
                <c:pt idx="12">
                  <c:v>36.25</c:v>
                </c:pt>
                <c:pt idx="13">
                  <c:v>36.25</c:v>
                </c:pt>
                <c:pt idx="14">
                  <c:v>36.25</c:v>
                </c:pt>
                <c:pt idx="15">
                  <c:v>36.25</c:v>
                </c:pt>
                <c:pt idx="16">
                  <c:v>36.25</c:v>
                </c:pt>
                <c:pt idx="17">
                  <c:v>36.25</c:v>
                </c:pt>
                <c:pt idx="18">
                  <c:v>36.25</c:v>
                </c:pt>
                <c:pt idx="19">
                  <c:v>36.25</c:v>
                </c:pt>
                <c:pt idx="20">
                  <c:v>36.25</c:v>
                </c:pt>
                <c:pt idx="21">
                  <c:v>36.25</c:v>
                </c:pt>
                <c:pt idx="22">
                  <c:v>36.25</c:v>
                </c:pt>
                <c:pt idx="23">
                  <c:v>36.25</c:v>
                </c:pt>
                <c:pt idx="24">
                  <c:v>36.25</c:v>
                </c:pt>
                <c:pt idx="25">
                  <c:v>36.25</c:v>
                </c:pt>
                <c:pt idx="26">
                  <c:v>36.25</c:v>
                </c:pt>
                <c:pt idx="27">
                  <c:v>36.25</c:v>
                </c:pt>
                <c:pt idx="28">
                  <c:v>36.25</c:v>
                </c:pt>
                <c:pt idx="29">
                  <c:v>36.25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81-413D-8FED-B672ADE94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858088"/>
        <c:axId val="243857696"/>
      </c:lineChart>
      <c:catAx>
        <c:axId val="240047944"/>
        <c:scaling>
          <c:orientation val="minMax"/>
        </c:scaling>
        <c:delete val="1"/>
        <c:axPos val="b"/>
        <c:majorTickMark val="out"/>
        <c:minorTickMark val="none"/>
        <c:tickLblPos val="nextTo"/>
        <c:crossAx val="240047552"/>
        <c:crosses val="autoZero"/>
        <c:auto val="0"/>
        <c:lblAlgn val="ctr"/>
        <c:lblOffset val="100"/>
        <c:noMultiLvlLbl val="0"/>
      </c:catAx>
      <c:valAx>
        <c:axId val="24004755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240047944"/>
        <c:crosses val="autoZero"/>
        <c:crossBetween val="between"/>
      </c:valAx>
      <c:catAx>
        <c:axId val="243858088"/>
        <c:scaling>
          <c:orientation val="minMax"/>
        </c:scaling>
        <c:delete val="1"/>
        <c:axPos val="b"/>
        <c:majorTickMark val="out"/>
        <c:minorTickMark val="none"/>
        <c:tickLblPos val="nextTo"/>
        <c:crossAx val="243857696"/>
        <c:crosses val="autoZero"/>
        <c:auto val="0"/>
        <c:lblAlgn val="ctr"/>
        <c:lblOffset val="100"/>
        <c:noMultiLvlLbl val="0"/>
      </c:catAx>
      <c:valAx>
        <c:axId val="24385769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2438580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'4'!$D$5:$D$34</c:f>
              <c:numCache>
                <c:formatCode>General</c:formatCode>
                <c:ptCount val="30"/>
                <c:pt idx="1">
                  <c:v>8</c:v>
                </c:pt>
                <c:pt idx="3">
                  <c:v>1</c:v>
                </c:pt>
                <c:pt idx="4">
                  <c:v>20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8-4121-8FD6-DDB61A9EE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34936688"/>
        <c:axId val="23527559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'4'!$V$5:$V$34</c:f>
              <c:numCache>
                <c:formatCode>0.00</c:formatCode>
                <c:ptCount val="30"/>
                <c:pt idx="0">
                  <c:v>0</c:v>
                </c:pt>
                <c:pt idx="1">
                  <c:v>8</c:v>
                </c:pt>
                <c:pt idx="2">
                  <c:v>8</c:v>
                </c:pt>
                <c:pt idx="3">
                  <c:v>4.5</c:v>
                </c:pt>
                <c:pt idx="4">
                  <c:v>9.6666666666666661</c:v>
                </c:pt>
                <c:pt idx="5">
                  <c:v>7.25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78-4121-8FD6-DDB61A9EE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164992"/>
        <c:axId val="486165384"/>
      </c:lineChart>
      <c:catAx>
        <c:axId val="234936688"/>
        <c:scaling>
          <c:orientation val="minMax"/>
        </c:scaling>
        <c:delete val="1"/>
        <c:axPos val="b"/>
        <c:majorTickMark val="out"/>
        <c:minorTickMark val="none"/>
        <c:tickLblPos val="nextTo"/>
        <c:crossAx val="235275592"/>
        <c:crosses val="autoZero"/>
        <c:auto val="0"/>
        <c:lblAlgn val="ctr"/>
        <c:lblOffset val="100"/>
        <c:noMultiLvlLbl val="0"/>
      </c:catAx>
      <c:valAx>
        <c:axId val="23527559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234936688"/>
        <c:crosses val="autoZero"/>
        <c:crossBetween val="between"/>
      </c:valAx>
      <c:catAx>
        <c:axId val="486164992"/>
        <c:scaling>
          <c:orientation val="minMax"/>
        </c:scaling>
        <c:delete val="1"/>
        <c:axPos val="b"/>
        <c:majorTickMark val="out"/>
        <c:minorTickMark val="none"/>
        <c:tickLblPos val="nextTo"/>
        <c:crossAx val="486165384"/>
        <c:crosses val="autoZero"/>
        <c:auto val="0"/>
        <c:lblAlgn val="ctr"/>
        <c:lblOffset val="100"/>
        <c:noMultiLvlLbl val="0"/>
      </c:catAx>
      <c:valAx>
        <c:axId val="48616538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86164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'5'!$D$5:$D$34</c:f>
              <c:numCache>
                <c:formatCode>General</c:formatCode>
                <c:ptCount val="30"/>
                <c:pt idx="7">
                  <c:v>1</c:v>
                </c:pt>
                <c:pt idx="8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CE-4CDA-A3B6-94ED627B8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86166168"/>
        <c:axId val="486166560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'5'!$V$5:$V$34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  <c:pt idx="24">
                  <c:v>16</c:v>
                </c:pt>
                <c:pt idx="25">
                  <c:v>16</c:v>
                </c:pt>
                <c:pt idx="26">
                  <c:v>16</c:v>
                </c:pt>
                <c:pt idx="27">
                  <c:v>16</c:v>
                </c:pt>
                <c:pt idx="28">
                  <c:v>16</c:v>
                </c:pt>
                <c:pt idx="29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CE-4CDA-A3B6-94ED627B8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166952"/>
        <c:axId val="486167344"/>
      </c:lineChart>
      <c:catAx>
        <c:axId val="486166168"/>
        <c:scaling>
          <c:orientation val="minMax"/>
        </c:scaling>
        <c:delete val="1"/>
        <c:axPos val="b"/>
        <c:majorTickMark val="out"/>
        <c:minorTickMark val="none"/>
        <c:tickLblPos val="nextTo"/>
        <c:crossAx val="486166560"/>
        <c:crosses val="autoZero"/>
        <c:auto val="0"/>
        <c:lblAlgn val="ctr"/>
        <c:lblOffset val="100"/>
        <c:noMultiLvlLbl val="0"/>
      </c:catAx>
      <c:valAx>
        <c:axId val="48616656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86166168"/>
        <c:crosses val="autoZero"/>
        <c:crossBetween val="between"/>
      </c:valAx>
      <c:catAx>
        <c:axId val="486166952"/>
        <c:scaling>
          <c:orientation val="minMax"/>
        </c:scaling>
        <c:delete val="1"/>
        <c:axPos val="b"/>
        <c:majorTickMark val="out"/>
        <c:minorTickMark val="none"/>
        <c:tickLblPos val="nextTo"/>
        <c:crossAx val="486167344"/>
        <c:crosses val="autoZero"/>
        <c:auto val="0"/>
        <c:lblAlgn val="ctr"/>
        <c:lblOffset val="100"/>
        <c:noMultiLvlLbl val="0"/>
      </c:catAx>
      <c:valAx>
        <c:axId val="48616734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861669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'6'!$D$5:$D$34</c:f>
              <c:numCache>
                <c:formatCode>General</c:formatCode>
                <c:ptCount val="30"/>
                <c:pt idx="3">
                  <c:v>3</c:v>
                </c:pt>
                <c:pt idx="4">
                  <c:v>8</c:v>
                </c:pt>
                <c:pt idx="7">
                  <c:v>4</c:v>
                </c:pt>
                <c:pt idx="1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AD-4084-A6EA-E99C94856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86168520"/>
        <c:axId val="486149528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'6'!$V$5:$V$34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7.5</c:v>
                </c:pt>
                <c:pt idx="8">
                  <c:v>7.5</c:v>
                </c:pt>
                <c:pt idx="9">
                  <c:v>7.5</c:v>
                </c:pt>
                <c:pt idx="10">
                  <c:v>7.5</c:v>
                </c:pt>
                <c:pt idx="11">
                  <c:v>7.5</c:v>
                </c:pt>
                <c:pt idx="12">
                  <c:v>13.333333333333334</c:v>
                </c:pt>
                <c:pt idx="13">
                  <c:v>13.333333333333334</c:v>
                </c:pt>
                <c:pt idx="14">
                  <c:v>13.333333333333334</c:v>
                </c:pt>
                <c:pt idx="15">
                  <c:v>13.333333333333334</c:v>
                </c:pt>
                <c:pt idx="16">
                  <c:v>13.333333333333334</c:v>
                </c:pt>
                <c:pt idx="17">
                  <c:v>13.333333333333334</c:v>
                </c:pt>
                <c:pt idx="18">
                  <c:v>13.333333333333334</c:v>
                </c:pt>
                <c:pt idx="19">
                  <c:v>13.333333333333334</c:v>
                </c:pt>
                <c:pt idx="20">
                  <c:v>13.333333333333334</c:v>
                </c:pt>
                <c:pt idx="21">
                  <c:v>13.333333333333334</c:v>
                </c:pt>
                <c:pt idx="22">
                  <c:v>13.333333333333334</c:v>
                </c:pt>
                <c:pt idx="23">
                  <c:v>13.333333333333334</c:v>
                </c:pt>
                <c:pt idx="24">
                  <c:v>13.333333333333334</c:v>
                </c:pt>
                <c:pt idx="25">
                  <c:v>13.333333333333334</c:v>
                </c:pt>
                <c:pt idx="26">
                  <c:v>13.333333333333334</c:v>
                </c:pt>
                <c:pt idx="27">
                  <c:v>13.333333333333334</c:v>
                </c:pt>
                <c:pt idx="28">
                  <c:v>13.333333333333334</c:v>
                </c:pt>
                <c:pt idx="29">
                  <c:v>13.333333333333334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AD-4084-A6EA-E99C94856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149920"/>
        <c:axId val="486150312"/>
      </c:lineChart>
      <c:catAx>
        <c:axId val="486168520"/>
        <c:scaling>
          <c:orientation val="minMax"/>
        </c:scaling>
        <c:delete val="1"/>
        <c:axPos val="b"/>
        <c:majorTickMark val="out"/>
        <c:minorTickMark val="none"/>
        <c:tickLblPos val="nextTo"/>
        <c:crossAx val="486149528"/>
        <c:crosses val="autoZero"/>
        <c:auto val="0"/>
        <c:lblAlgn val="ctr"/>
        <c:lblOffset val="100"/>
        <c:noMultiLvlLbl val="0"/>
      </c:catAx>
      <c:valAx>
        <c:axId val="48614952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86168520"/>
        <c:crosses val="autoZero"/>
        <c:crossBetween val="between"/>
      </c:valAx>
      <c:catAx>
        <c:axId val="486149920"/>
        <c:scaling>
          <c:orientation val="minMax"/>
        </c:scaling>
        <c:delete val="1"/>
        <c:axPos val="b"/>
        <c:majorTickMark val="out"/>
        <c:minorTickMark val="none"/>
        <c:tickLblPos val="nextTo"/>
        <c:crossAx val="486150312"/>
        <c:crosses val="autoZero"/>
        <c:auto val="0"/>
        <c:lblAlgn val="ctr"/>
        <c:lblOffset val="100"/>
        <c:noMultiLvlLbl val="0"/>
      </c:catAx>
      <c:valAx>
        <c:axId val="486150312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861499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'7'!$D$5:$D$34</c:f>
              <c:numCache>
                <c:formatCode>General</c:formatCode>
                <c:ptCount val="30"/>
                <c:pt idx="1">
                  <c:v>26</c:v>
                </c:pt>
                <c:pt idx="3">
                  <c:v>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08-4567-AF27-EAA6E3BE7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86151096"/>
        <c:axId val="486151488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'7'!$V$5:$V$34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32</c:v>
                </c:pt>
                <c:pt idx="4">
                  <c:v>32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  <c:pt idx="24">
                  <c:v>16</c:v>
                </c:pt>
                <c:pt idx="25">
                  <c:v>16</c:v>
                </c:pt>
                <c:pt idx="26">
                  <c:v>16</c:v>
                </c:pt>
                <c:pt idx="27">
                  <c:v>16</c:v>
                </c:pt>
                <c:pt idx="28">
                  <c:v>16</c:v>
                </c:pt>
                <c:pt idx="29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08-4567-AF27-EAA6E3BE7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151880"/>
        <c:axId val="486152272"/>
      </c:lineChart>
      <c:catAx>
        <c:axId val="486151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86151488"/>
        <c:crosses val="autoZero"/>
        <c:auto val="0"/>
        <c:lblAlgn val="ctr"/>
        <c:lblOffset val="100"/>
        <c:noMultiLvlLbl val="0"/>
      </c:catAx>
      <c:valAx>
        <c:axId val="48615148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86151096"/>
        <c:crosses val="autoZero"/>
        <c:crossBetween val="between"/>
      </c:valAx>
      <c:catAx>
        <c:axId val="486151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86152272"/>
        <c:crosses val="autoZero"/>
        <c:auto val="0"/>
        <c:lblAlgn val="ctr"/>
        <c:lblOffset val="100"/>
        <c:noMultiLvlLbl val="0"/>
      </c:catAx>
      <c:valAx>
        <c:axId val="486152272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86151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'8'!$D$5:$D$34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0-857B-4A4C-BFC2-CC7C2525A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86153056"/>
        <c:axId val="486401120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'8'!$V$5:$V$34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7B-4A4C-BFC2-CC7C2525A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401512"/>
        <c:axId val="486401904"/>
      </c:lineChart>
      <c:catAx>
        <c:axId val="486153056"/>
        <c:scaling>
          <c:orientation val="minMax"/>
        </c:scaling>
        <c:delete val="1"/>
        <c:axPos val="b"/>
        <c:majorTickMark val="out"/>
        <c:minorTickMark val="none"/>
        <c:tickLblPos val="nextTo"/>
        <c:crossAx val="486401120"/>
        <c:crosses val="autoZero"/>
        <c:auto val="0"/>
        <c:lblAlgn val="ctr"/>
        <c:lblOffset val="100"/>
        <c:noMultiLvlLbl val="0"/>
      </c:catAx>
      <c:valAx>
        <c:axId val="4864011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86153056"/>
        <c:crosses val="autoZero"/>
        <c:crossBetween val="between"/>
      </c:valAx>
      <c:catAx>
        <c:axId val="486401512"/>
        <c:scaling>
          <c:orientation val="minMax"/>
        </c:scaling>
        <c:delete val="1"/>
        <c:axPos val="b"/>
        <c:majorTickMark val="out"/>
        <c:minorTickMark val="none"/>
        <c:tickLblPos val="nextTo"/>
        <c:crossAx val="486401904"/>
        <c:crosses val="autoZero"/>
        <c:auto val="0"/>
        <c:lblAlgn val="ctr"/>
        <c:lblOffset val="100"/>
        <c:noMultiLvlLbl val="0"/>
      </c:catAx>
      <c:valAx>
        <c:axId val="48640190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864015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'9'!$D$5:$D$34</c:f>
              <c:numCache>
                <c:formatCode>General</c:formatCode>
                <c:ptCount val="30"/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76-4845-89D5-CB47FD030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86402688"/>
        <c:axId val="486403080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'9'!$V$5:$V$34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76-4845-89D5-CB47FD030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403472"/>
        <c:axId val="486403864"/>
      </c:lineChart>
      <c:catAx>
        <c:axId val="486402688"/>
        <c:scaling>
          <c:orientation val="minMax"/>
        </c:scaling>
        <c:delete val="1"/>
        <c:axPos val="b"/>
        <c:majorTickMark val="out"/>
        <c:minorTickMark val="none"/>
        <c:tickLblPos val="nextTo"/>
        <c:crossAx val="486403080"/>
        <c:crosses val="autoZero"/>
        <c:auto val="0"/>
        <c:lblAlgn val="ctr"/>
        <c:lblOffset val="100"/>
        <c:noMultiLvlLbl val="0"/>
      </c:catAx>
      <c:valAx>
        <c:axId val="4864030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86402688"/>
        <c:crosses val="autoZero"/>
        <c:crossBetween val="between"/>
      </c:valAx>
      <c:catAx>
        <c:axId val="486403472"/>
        <c:scaling>
          <c:orientation val="minMax"/>
        </c:scaling>
        <c:delete val="1"/>
        <c:axPos val="b"/>
        <c:majorTickMark val="out"/>
        <c:minorTickMark val="none"/>
        <c:tickLblPos val="nextTo"/>
        <c:crossAx val="486403864"/>
        <c:crosses val="autoZero"/>
        <c:auto val="0"/>
        <c:lblAlgn val="ctr"/>
        <c:lblOffset val="100"/>
        <c:noMultiLvlLbl val="0"/>
      </c:catAx>
      <c:valAx>
        <c:axId val="48640386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864034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'10'!$D$5:$D$34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0-47C3-4ED3-B3A9-A9B6A1E90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86168128"/>
        <c:axId val="486404648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'10'!$V$5:$V$34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C3-4ED3-B3A9-A9B6A1E90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267864"/>
        <c:axId val="487268256"/>
      </c:lineChart>
      <c:catAx>
        <c:axId val="486168128"/>
        <c:scaling>
          <c:orientation val="minMax"/>
        </c:scaling>
        <c:delete val="1"/>
        <c:axPos val="b"/>
        <c:majorTickMark val="out"/>
        <c:minorTickMark val="none"/>
        <c:tickLblPos val="nextTo"/>
        <c:crossAx val="486404648"/>
        <c:crosses val="autoZero"/>
        <c:auto val="0"/>
        <c:lblAlgn val="ctr"/>
        <c:lblOffset val="100"/>
        <c:noMultiLvlLbl val="0"/>
      </c:catAx>
      <c:valAx>
        <c:axId val="48640464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86168128"/>
        <c:crosses val="autoZero"/>
        <c:crossBetween val="between"/>
      </c:valAx>
      <c:catAx>
        <c:axId val="487267864"/>
        <c:scaling>
          <c:orientation val="minMax"/>
        </c:scaling>
        <c:delete val="1"/>
        <c:axPos val="b"/>
        <c:majorTickMark val="out"/>
        <c:minorTickMark val="none"/>
        <c:tickLblPos val="nextTo"/>
        <c:crossAx val="487268256"/>
        <c:crosses val="autoZero"/>
        <c:auto val="0"/>
        <c:lblAlgn val="ctr"/>
        <c:lblOffset val="100"/>
        <c:noMultiLvlLbl val="0"/>
      </c:catAx>
      <c:valAx>
        <c:axId val="48726825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872678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'11'!$D$5:$D$34</c:f>
              <c:numCache>
                <c:formatCode>General</c:formatCode>
                <c:ptCount val="30"/>
                <c:pt idx="2">
                  <c:v>13</c:v>
                </c:pt>
                <c:pt idx="3">
                  <c:v>2</c:v>
                </c:pt>
                <c:pt idx="5">
                  <c:v>1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85-4967-B8AC-A1E94E201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87269040"/>
        <c:axId val="48726943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'11'!$V$5:$V$34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13</c:v>
                </c:pt>
                <c:pt idx="3">
                  <c:v>15</c:v>
                </c:pt>
                <c:pt idx="4">
                  <c:v>15</c:v>
                </c:pt>
                <c:pt idx="5">
                  <c:v>16</c:v>
                </c:pt>
                <c:pt idx="6">
                  <c:v>16</c:v>
                </c:pt>
                <c:pt idx="7">
                  <c:v>9.5</c:v>
                </c:pt>
                <c:pt idx="8">
                  <c:v>9.5</c:v>
                </c:pt>
                <c:pt idx="9">
                  <c:v>9.5</c:v>
                </c:pt>
                <c:pt idx="10">
                  <c:v>9.5</c:v>
                </c:pt>
                <c:pt idx="11">
                  <c:v>9.5</c:v>
                </c:pt>
                <c:pt idx="12">
                  <c:v>9.5</c:v>
                </c:pt>
                <c:pt idx="13">
                  <c:v>9.5</c:v>
                </c:pt>
                <c:pt idx="14">
                  <c:v>9.5</c:v>
                </c:pt>
                <c:pt idx="15">
                  <c:v>9.5</c:v>
                </c:pt>
                <c:pt idx="16">
                  <c:v>9.5</c:v>
                </c:pt>
                <c:pt idx="17">
                  <c:v>9.5</c:v>
                </c:pt>
                <c:pt idx="18">
                  <c:v>9.5</c:v>
                </c:pt>
                <c:pt idx="19">
                  <c:v>9.5</c:v>
                </c:pt>
                <c:pt idx="20">
                  <c:v>9.5</c:v>
                </c:pt>
                <c:pt idx="21">
                  <c:v>9.5</c:v>
                </c:pt>
                <c:pt idx="22">
                  <c:v>9.5</c:v>
                </c:pt>
                <c:pt idx="23">
                  <c:v>9.5</c:v>
                </c:pt>
                <c:pt idx="24">
                  <c:v>9.5</c:v>
                </c:pt>
                <c:pt idx="25">
                  <c:v>9.5</c:v>
                </c:pt>
                <c:pt idx="26">
                  <c:v>9.5</c:v>
                </c:pt>
                <c:pt idx="27">
                  <c:v>9.5</c:v>
                </c:pt>
                <c:pt idx="28">
                  <c:v>9.5</c:v>
                </c:pt>
                <c:pt idx="29">
                  <c:v>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85-4967-B8AC-A1E94E201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269824"/>
        <c:axId val="487270216"/>
      </c:lineChart>
      <c:catAx>
        <c:axId val="487269040"/>
        <c:scaling>
          <c:orientation val="minMax"/>
        </c:scaling>
        <c:delete val="1"/>
        <c:axPos val="b"/>
        <c:majorTickMark val="out"/>
        <c:minorTickMark val="none"/>
        <c:tickLblPos val="nextTo"/>
        <c:crossAx val="487269432"/>
        <c:crosses val="autoZero"/>
        <c:auto val="0"/>
        <c:lblAlgn val="ctr"/>
        <c:lblOffset val="100"/>
        <c:noMultiLvlLbl val="0"/>
      </c:catAx>
      <c:valAx>
        <c:axId val="4872694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87269040"/>
        <c:crosses val="autoZero"/>
        <c:crossBetween val="between"/>
      </c:valAx>
      <c:catAx>
        <c:axId val="487269824"/>
        <c:scaling>
          <c:orientation val="minMax"/>
        </c:scaling>
        <c:delete val="1"/>
        <c:axPos val="b"/>
        <c:majorTickMark val="out"/>
        <c:minorTickMark val="none"/>
        <c:tickLblPos val="nextTo"/>
        <c:crossAx val="487270216"/>
        <c:crosses val="autoZero"/>
        <c:auto val="0"/>
        <c:lblAlgn val="ctr"/>
        <c:lblOffset val="100"/>
        <c:noMultiLvlLbl val="0"/>
      </c:catAx>
      <c:valAx>
        <c:axId val="48727021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87269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'12'!$D$5:$D$34</c:f>
              <c:numCache>
                <c:formatCode>General</c:formatCode>
                <c:ptCount val="30"/>
                <c:pt idx="2">
                  <c:v>6</c:v>
                </c:pt>
                <c:pt idx="3">
                  <c:v>23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73-453F-AA7C-C7EE14EA1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87271000"/>
        <c:axId val="48727139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'12'!$V$5:$V$34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14.5</c:v>
                </c:pt>
                <c:pt idx="4">
                  <c:v>14.5</c:v>
                </c:pt>
                <c:pt idx="5">
                  <c:v>9.6666666666666661</c:v>
                </c:pt>
                <c:pt idx="6">
                  <c:v>9.6666666666666661</c:v>
                </c:pt>
                <c:pt idx="7">
                  <c:v>9.6666666666666661</c:v>
                </c:pt>
                <c:pt idx="8">
                  <c:v>9.6666666666666661</c:v>
                </c:pt>
                <c:pt idx="9">
                  <c:v>9.6666666666666661</c:v>
                </c:pt>
                <c:pt idx="10">
                  <c:v>9.6666666666666661</c:v>
                </c:pt>
                <c:pt idx="11">
                  <c:v>9.6666666666666661</c:v>
                </c:pt>
                <c:pt idx="12">
                  <c:v>9.6666666666666661</c:v>
                </c:pt>
                <c:pt idx="13">
                  <c:v>9.6666666666666661</c:v>
                </c:pt>
                <c:pt idx="14">
                  <c:v>9.6666666666666661</c:v>
                </c:pt>
                <c:pt idx="15">
                  <c:v>9.6666666666666661</c:v>
                </c:pt>
                <c:pt idx="16">
                  <c:v>9.6666666666666661</c:v>
                </c:pt>
                <c:pt idx="17">
                  <c:v>9.6666666666666661</c:v>
                </c:pt>
                <c:pt idx="18">
                  <c:v>9.6666666666666661</c:v>
                </c:pt>
                <c:pt idx="19">
                  <c:v>9.6666666666666661</c:v>
                </c:pt>
                <c:pt idx="20">
                  <c:v>9.6666666666666661</c:v>
                </c:pt>
                <c:pt idx="21">
                  <c:v>9.6666666666666661</c:v>
                </c:pt>
                <c:pt idx="22">
                  <c:v>9.6666666666666661</c:v>
                </c:pt>
                <c:pt idx="23">
                  <c:v>9.6666666666666661</c:v>
                </c:pt>
                <c:pt idx="24">
                  <c:v>9.6666666666666661</c:v>
                </c:pt>
                <c:pt idx="25">
                  <c:v>9.6666666666666661</c:v>
                </c:pt>
                <c:pt idx="26">
                  <c:v>9.6666666666666661</c:v>
                </c:pt>
                <c:pt idx="27">
                  <c:v>9.6666666666666661</c:v>
                </c:pt>
                <c:pt idx="28">
                  <c:v>9.6666666666666661</c:v>
                </c:pt>
                <c:pt idx="29">
                  <c:v>9.6666666666666661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73-453F-AA7C-C7EE14EA1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348416"/>
        <c:axId val="487348808"/>
      </c:lineChart>
      <c:catAx>
        <c:axId val="487271000"/>
        <c:scaling>
          <c:orientation val="minMax"/>
        </c:scaling>
        <c:delete val="1"/>
        <c:axPos val="b"/>
        <c:majorTickMark val="out"/>
        <c:minorTickMark val="none"/>
        <c:tickLblPos val="nextTo"/>
        <c:crossAx val="487271392"/>
        <c:crosses val="autoZero"/>
        <c:auto val="0"/>
        <c:lblAlgn val="ctr"/>
        <c:lblOffset val="100"/>
        <c:noMultiLvlLbl val="0"/>
      </c:catAx>
      <c:valAx>
        <c:axId val="48727139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87271000"/>
        <c:crosses val="autoZero"/>
        <c:crossBetween val="between"/>
      </c:valAx>
      <c:catAx>
        <c:axId val="487348416"/>
        <c:scaling>
          <c:orientation val="minMax"/>
        </c:scaling>
        <c:delete val="1"/>
        <c:axPos val="b"/>
        <c:majorTickMark val="out"/>
        <c:minorTickMark val="none"/>
        <c:tickLblPos val="nextTo"/>
        <c:crossAx val="487348808"/>
        <c:crosses val="autoZero"/>
        <c:auto val="0"/>
        <c:lblAlgn val="ctr"/>
        <c:lblOffset val="100"/>
        <c:noMultiLvlLbl val="0"/>
      </c:catAx>
      <c:valAx>
        <c:axId val="48734880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873484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'13'!$D$5:$D$34</c:f>
              <c:numCache>
                <c:formatCode>General</c:formatCode>
                <c:ptCount val="30"/>
                <c:pt idx="2">
                  <c:v>3</c:v>
                </c:pt>
                <c:pt idx="3">
                  <c:v>0</c:v>
                </c:pt>
                <c:pt idx="8">
                  <c:v>0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61-4371-860A-E612F606C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87349592"/>
        <c:axId val="487349984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'13'!$V$5:$V$34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1.5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</c:v>
                </c:pt>
                <c:pt idx="9">
                  <c:v>1</c:v>
                </c:pt>
                <c:pt idx="10">
                  <c:v>1.3333333333333333</c:v>
                </c:pt>
                <c:pt idx="11">
                  <c:v>1.3333333333333333</c:v>
                </c:pt>
                <c:pt idx="12">
                  <c:v>1.3333333333333333</c:v>
                </c:pt>
                <c:pt idx="13">
                  <c:v>1.3333333333333333</c:v>
                </c:pt>
                <c:pt idx="14">
                  <c:v>1.3333333333333333</c:v>
                </c:pt>
                <c:pt idx="15">
                  <c:v>1.3333333333333333</c:v>
                </c:pt>
                <c:pt idx="16">
                  <c:v>1.3333333333333333</c:v>
                </c:pt>
                <c:pt idx="17">
                  <c:v>1.3333333333333333</c:v>
                </c:pt>
                <c:pt idx="18">
                  <c:v>1.3333333333333333</c:v>
                </c:pt>
                <c:pt idx="19">
                  <c:v>1.3333333333333333</c:v>
                </c:pt>
                <c:pt idx="20">
                  <c:v>1.3333333333333333</c:v>
                </c:pt>
                <c:pt idx="21">
                  <c:v>1.3333333333333333</c:v>
                </c:pt>
                <c:pt idx="22">
                  <c:v>1.3333333333333333</c:v>
                </c:pt>
                <c:pt idx="23">
                  <c:v>1.3333333333333333</c:v>
                </c:pt>
                <c:pt idx="24">
                  <c:v>1.3333333333333333</c:v>
                </c:pt>
                <c:pt idx="25">
                  <c:v>1.3333333333333333</c:v>
                </c:pt>
                <c:pt idx="26">
                  <c:v>1.3333333333333333</c:v>
                </c:pt>
                <c:pt idx="27">
                  <c:v>1.3333333333333333</c:v>
                </c:pt>
                <c:pt idx="28">
                  <c:v>1.3333333333333333</c:v>
                </c:pt>
                <c:pt idx="29">
                  <c:v>1.3333333333333333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61-4371-860A-E612F606C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350376"/>
        <c:axId val="487350768"/>
      </c:lineChart>
      <c:catAx>
        <c:axId val="487349592"/>
        <c:scaling>
          <c:orientation val="minMax"/>
        </c:scaling>
        <c:delete val="1"/>
        <c:axPos val="b"/>
        <c:majorTickMark val="out"/>
        <c:minorTickMark val="none"/>
        <c:tickLblPos val="nextTo"/>
        <c:crossAx val="487349984"/>
        <c:crosses val="autoZero"/>
        <c:auto val="0"/>
        <c:lblAlgn val="ctr"/>
        <c:lblOffset val="100"/>
        <c:noMultiLvlLbl val="0"/>
      </c:catAx>
      <c:valAx>
        <c:axId val="48734998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87349592"/>
        <c:crosses val="autoZero"/>
        <c:crossBetween val="between"/>
      </c:valAx>
      <c:catAx>
        <c:axId val="487350376"/>
        <c:scaling>
          <c:orientation val="minMax"/>
        </c:scaling>
        <c:delete val="1"/>
        <c:axPos val="b"/>
        <c:majorTickMark val="out"/>
        <c:minorTickMark val="none"/>
        <c:tickLblPos val="nextTo"/>
        <c:crossAx val="487350768"/>
        <c:crosses val="autoZero"/>
        <c:auto val="0"/>
        <c:lblAlgn val="ctr"/>
        <c:lblOffset val="100"/>
        <c:noMultiLvlLbl val="0"/>
      </c:catAx>
      <c:valAx>
        <c:axId val="48735076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873503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'14'!$D$5:$D$34</c:f>
              <c:numCache>
                <c:formatCode>General</c:formatCode>
                <c:ptCount val="30"/>
                <c:pt idx="2">
                  <c:v>4</c:v>
                </c:pt>
                <c:pt idx="5">
                  <c:v>0</c:v>
                </c:pt>
                <c:pt idx="7">
                  <c:v>33</c:v>
                </c:pt>
                <c:pt idx="8">
                  <c:v>18</c:v>
                </c:pt>
                <c:pt idx="9">
                  <c:v>8</c:v>
                </c:pt>
                <c:pt idx="1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AF-4C8C-A8AF-A67B2A821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87351552"/>
        <c:axId val="487351944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'14'!$V$5:$V$34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12.333333333333334</c:v>
                </c:pt>
                <c:pt idx="8">
                  <c:v>13.75</c:v>
                </c:pt>
                <c:pt idx="9">
                  <c:v>12.6</c:v>
                </c:pt>
                <c:pt idx="10">
                  <c:v>12.6</c:v>
                </c:pt>
                <c:pt idx="11">
                  <c:v>12.6</c:v>
                </c:pt>
                <c:pt idx="12">
                  <c:v>18.8</c:v>
                </c:pt>
                <c:pt idx="13">
                  <c:v>18.8</c:v>
                </c:pt>
                <c:pt idx="14">
                  <c:v>18.8</c:v>
                </c:pt>
                <c:pt idx="15">
                  <c:v>18.8</c:v>
                </c:pt>
                <c:pt idx="16">
                  <c:v>18.8</c:v>
                </c:pt>
                <c:pt idx="17">
                  <c:v>18.8</c:v>
                </c:pt>
                <c:pt idx="18">
                  <c:v>18.8</c:v>
                </c:pt>
                <c:pt idx="19">
                  <c:v>18.8</c:v>
                </c:pt>
                <c:pt idx="20">
                  <c:v>18.8</c:v>
                </c:pt>
                <c:pt idx="21">
                  <c:v>18.8</c:v>
                </c:pt>
                <c:pt idx="22">
                  <c:v>18.8</c:v>
                </c:pt>
                <c:pt idx="23">
                  <c:v>18.8</c:v>
                </c:pt>
                <c:pt idx="24">
                  <c:v>18.8</c:v>
                </c:pt>
                <c:pt idx="25">
                  <c:v>18.8</c:v>
                </c:pt>
                <c:pt idx="26">
                  <c:v>18.8</c:v>
                </c:pt>
                <c:pt idx="27">
                  <c:v>18.8</c:v>
                </c:pt>
                <c:pt idx="28">
                  <c:v>18.8</c:v>
                </c:pt>
                <c:pt idx="29">
                  <c:v>18.8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AF-4C8C-A8AF-A67B2A821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655896"/>
        <c:axId val="486656288"/>
      </c:lineChart>
      <c:catAx>
        <c:axId val="487351552"/>
        <c:scaling>
          <c:orientation val="minMax"/>
        </c:scaling>
        <c:delete val="1"/>
        <c:axPos val="b"/>
        <c:majorTickMark val="out"/>
        <c:minorTickMark val="none"/>
        <c:tickLblPos val="nextTo"/>
        <c:crossAx val="487351944"/>
        <c:crosses val="autoZero"/>
        <c:auto val="0"/>
        <c:lblAlgn val="ctr"/>
        <c:lblOffset val="100"/>
        <c:noMultiLvlLbl val="0"/>
      </c:catAx>
      <c:valAx>
        <c:axId val="48735194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87351552"/>
        <c:crosses val="autoZero"/>
        <c:crossBetween val="between"/>
      </c:valAx>
      <c:catAx>
        <c:axId val="486655896"/>
        <c:scaling>
          <c:orientation val="minMax"/>
        </c:scaling>
        <c:delete val="1"/>
        <c:axPos val="b"/>
        <c:majorTickMark val="out"/>
        <c:minorTickMark val="none"/>
        <c:tickLblPos val="nextTo"/>
        <c:crossAx val="486656288"/>
        <c:crosses val="autoZero"/>
        <c:auto val="0"/>
        <c:lblAlgn val="ctr"/>
        <c:lblOffset val="100"/>
        <c:noMultiLvlLbl val="0"/>
      </c:catAx>
      <c:valAx>
        <c:axId val="48665628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86655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'15'!$D$5:$D$34</c:f>
              <c:numCache>
                <c:formatCode>General</c:formatCode>
                <c:ptCount val="30"/>
                <c:pt idx="5">
                  <c:v>12</c:v>
                </c:pt>
                <c:pt idx="7">
                  <c:v>0</c:v>
                </c:pt>
                <c:pt idx="8">
                  <c:v>3</c:v>
                </c:pt>
                <c:pt idx="9">
                  <c:v>44</c:v>
                </c:pt>
                <c:pt idx="11">
                  <c:v>12</c:v>
                </c:pt>
                <c:pt idx="12">
                  <c:v>29</c:v>
                </c:pt>
                <c:pt idx="1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2-4065-9AEF-EAD11908A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86657072"/>
        <c:axId val="486657464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'15'!$V$5:$V$34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12</c:v>
                </c:pt>
                <c:pt idx="6">
                  <c:v>12</c:v>
                </c:pt>
                <c:pt idx="7">
                  <c:v>6</c:v>
                </c:pt>
                <c:pt idx="8">
                  <c:v>5</c:v>
                </c:pt>
                <c:pt idx="9">
                  <c:v>14.75</c:v>
                </c:pt>
                <c:pt idx="10">
                  <c:v>14.75</c:v>
                </c:pt>
                <c:pt idx="11">
                  <c:v>14.2</c:v>
                </c:pt>
                <c:pt idx="12">
                  <c:v>16.666666666666668</c:v>
                </c:pt>
                <c:pt idx="13">
                  <c:v>14.714285714285714</c:v>
                </c:pt>
                <c:pt idx="14">
                  <c:v>14.714285714285714</c:v>
                </c:pt>
                <c:pt idx="15">
                  <c:v>14.714285714285714</c:v>
                </c:pt>
                <c:pt idx="16">
                  <c:v>14.714285714285714</c:v>
                </c:pt>
                <c:pt idx="17">
                  <c:v>14.714285714285714</c:v>
                </c:pt>
                <c:pt idx="18">
                  <c:v>14.714285714285714</c:v>
                </c:pt>
                <c:pt idx="19">
                  <c:v>14.714285714285714</c:v>
                </c:pt>
                <c:pt idx="20">
                  <c:v>14.714285714285714</c:v>
                </c:pt>
                <c:pt idx="21">
                  <c:v>14.714285714285714</c:v>
                </c:pt>
                <c:pt idx="22">
                  <c:v>14.714285714285714</c:v>
                </c:pt>
                <c:pt idx="23">
                  <c:v>14.714285714285714</c:v>
                </c:pt>
                <c:pt idx="24">
                  <c:v>14.714285714285714</c:v>
                </c:pt>
                <c:pt idx="25">
                  <c:v>14.714285714285714</c:v>
                </c:pt>
                <c:pt idx="26">
                  <c:v>14.714285714285714</c:v>
                </c:pt>
                <c:pt idx="27">
                  <c:v>14.714285714285714</c:v>
                </c:pt>
                <c:pt idx="28">
                  <c:v>14.714285714285714</c:v>
                </c:pt>
                <c:pt idx="29">
                  <c:v>14.714285714285714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62-4065-9AEF-EAD11908A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421600"/>
        <c:axId val="486421992"/>
      </c:lineChart>
      <c:catAx>
        <c:axId val="486657072"/>
        <c:scaling>
          <c:orientation val="minMax"/>
        </c:scaling>
        <c:delete val="1"/>
        <c:axPos val="b"/>
        <c:majorTickMark val="out"/>
        <c:minorTickMark val="none"/>
        <c:tickLblPos val="nextTo"/>
        <c:crossAx val="486657464"/>
        <c:crosses val="autoZero"/>
        <c:auto val="0"/>
        <c:lblAlgn val="ctr"/>
        <c:lblOffset val="100"/>
        <c:noMultiLvlLbl val="0"/>
      </c:catAx>
      <c:valAx>
        <c:axId val="48665746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86657072"/>
        <c:crosses val="autoZero"/>
        <c:crossBetween val="between"/>
      </c:valAx>
      <c:catAx>
        <c:axId val="486421600"/>
        <c:scaling>
          <c:orientation val="minMax"/>
        </c:scaling>
        <c:delete val="1"/>
        <c:axPos val="b"/>
        <c:majorTickMark val="out"/>
        <c:minorTickMark val="none"/>
        <c:tickLblPos val="nextTo"/>
        <c:crossAx val="486421992"/>
        <c:crosses val="autoZero"/>
        <c:auto val="0"/>
        <c:lblAlgn val="ctr"/>
        <c:lblOffset val="100"/>
        <c:noMultiLvlLbl val="0"/>
      </c:catAx>
      <c:valAx>
        <c:axId val="486421992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86421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'16'!$D$5:$D$34</c:f>
              <c:numCache>
                <c:formatCode>General</c:formatCode>
                <c:ptCount val="30"/>
                <c:pt idx="5">
                  <c:v>23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94-472A-82A0-A252A8775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86422776"/>
        <c:axId val="486423168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'16'!$V$5:$V$34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23</c:v>
                </c:pt>
                <c:pt idx="6">
                  <c:v>13.5</c:v>
                </c:pt>
                <c:pt idx="7">
                  <c:v>13.5</c:v>
                </c:pt>
                <c:pt idx="8">
                  <c:v>13.5</c:v>
                </c:pt>
                <c:pt idx="9">
                  <c:v>13.5</c:v>
                </c:pt>
                <c:pt idx="10">
                  <c:v>13.5</c:v>
                </c:pt>
                <c:pt idx="11">
                  <c:v>13.5</c:v>
                </c:pt>
                <c:pt idx="12">
                  <c:v>13.5</c:v>
                </c:pt>
                <c:pt idx="13">
                  <c:v>13.5</c:v>
                </c:pt>
                <c:pt idx="14">
                  <c:v>13.5</c:v>
                </c:pt>
                <c:pt idx="15">
                  <c:v>13.5</c:v>
                </c:pt>
                <c:pt idx="16">
                  <c:v>13.5</c:v>
                </c:pt>
                <c:pt idx="17">
                  <c:v>13.5</c:v>
                </c:pt>
                <c:pt idx="18">
                  <c:v>13.5</c:v>
                </c:pt>
                <c:pt idx="19">
                  <c:v>13.5</c:v>
                </c:pt>
                <c:pt idx="20">
                  <c:v>13.5</c:v>
                </c:pt>
                <c:pt idx="21">
                  <c:v>13.5</c:v>
                </c:pt>
                <c:pt idx="22">
                  <c:v>13.5</c:v>
                </c:pt>
                <c:pt idx="23">
                  <c:v>13.5</c:v>
                </c:pt>
                <c:pt idx="24">
                  <c:v>13.5</c:v>
                </c:pt>
                <c:pt idx="25">
                  <c:v>13.5</c:v>
                </c:pt>
                <c:pt idx="26">
                  <c:v>13.5</c:v>
                </c:pt>
                <c:pt idx="27">
                  <c:v>13.5</c:v>
                </c:pt>
                <c:pt idx="28">
                  <c:v>13.5</c:v>
                </c:pt>
                <c:pt idx="29">
                  <c:v>13.5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94-472A-82A0-A252A8775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952080"/>
        <c:axId val="487952472"/>
      </c:lineChart>
      <c:catAx>
        <c:axId val="486422776"/>
        <c:scaling>
          <c:orientation val="minMax"/>
        </c:scaling>
        <c:delete val="1"/>
        <c:axPos val="b"/>
        <c:majorTickMark val="out"/>
        <c:minorTickMark val="none"/>
        <c:tickLblPos val="nextTo"/>
        <c:crossAx val="486423168"/>
        <c:crosses val="autoZero"/>
        <c:auto val="0"/>
        <c:lblAlgn val="ctr"/>
        <c:lblOffset val="100"/>
        <c:noMultiLvlLbl val="0"/>
      </c:catAx>
      <c:valAx>
        <c:axId val="48642316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86422776"/>
        <c:crosses val="autoZero"/>
        <c:crossBetween val="between"/>
      </c:valAx>
      <c:catAx>
        <c:axId val="487952080"/>
        <c:scaling>
          <c:orientation val="minMax"/>
        </c:scaling>
        <c:delete val="1"/>
        <c:axPos val="b"/>
        <c:majorTickMark val="out"/>
        <c:minorTickMark val="none"/>
        <c:tickLblPos val="nextTo"/>
        <c:crossAx val="487952472"/>
        <c:crosses val="autoZero"/>
        <c:auto val="0"/>
        <c:lblAlgn val="ctr"/>
        <c:lblOffset val="100"/>
        <c:noMultiLvlLbl val="0"/>
      </c:catAx>
      <c:valAx>
        <c:axId val="487952472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879520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'17'!$D$5:$D$34</c:f>
              <c:numCache>
                <c:formatCode>General</c:formatCode>
                <c:ptCount val="30"/>
                <c:pt idx="7">
                  <c:v>4</c:v>
                </c:pt>
                <c:pt idx="8">
                  <c:v>6</c:v>
                </c:pt>
                <c:pt idx="9">
                  <c:v>9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D3-47CE-A3F5-F880BD3E9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87953256"/>
        <c:axId val="487953648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'17'!$V$5:$V$34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5</c:v>
                </c:pt>
                <c:pt idx="9">
                  <c:v>6.333333333333333</c:v>
                </c:pt>
                <c:pt idx="10">
                  <c:v>6.333333333333333</c:v>
                </c:pt>
                <c:pt idx="11">
                  <c:v>6.666666666666667</c:v>
                </c:pt>
                <c:pt idx="12">
                  <c:v>6.666666666666667</c:v>
                </c:pt>
                <c:pt idx="13">
                  <c:v>6.666666666666667</c:v>
                </c:pt>
                <c:pt idx="14">
                  <c:v>6.666666666666667</c:v>
                </c:pt>
                <c:pt idx="15">
                  <c:v>6.666666666666667</c:v>
                </c:pt>
                <c:pt idx="16">
                  <c:v>6.666666666666667</c:v>
                </c:pt>
                <c:pt idx="17">
                  <c:v>6.666666666666667</c:v>
                </c:pt>
                <c:pt idx="18">
                  <c:v>6.666666666666667</c:v>
                </c:pt>
                <c:pt idx="19">
                  <c:v>6.666666666666667</c:v>
                </c:pt>
                <c:pt idx="20">
                  <c:v>6.666666666666667</c:v>
                </c:pt>
                <c:pt idx="21">
                  <c:v>6.666666666666667</c:v>
                </c:pt>
                <c:pt idx="22">
                  <c:v>6.666666666666667</c:v>
                </c:pt>
                <c:pt idx="23">
                  <c:v>6.666666666666667</c:v>
                </c:pt>
                <c:pt idx="24">
                  <c:v>6.666666666666667</c:v>
                </c:pt>
                <c:pt idx="25">
                  <c:v>6.666666666666667</c:v>
                </c:pt>
                <c:pt idx="26">
                  <c:v>6.666666666666667</c:v>
                </c:pt>
                <c:pt idx="27">
                  <c:v>6.666666666666667</c:v>
                </c:pt>
                <c:pt idx="28">
                  <c:v>6.666666666666667</c:v>
                </c:pt>
                <c:pt idx="29">
                  <c:v>6.666666666666667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D3-47CE-A3F5-F880BD3E9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954040"/>
        <c:axId val="487954432"/>
      </c:lineChart>
      <c:catAx>
        <c:axId val="487953256"/>
        <c:scaling>
          <c:orientation val="minMax"/>
        </c:scaling>
        <c:delete val="1"/>
        <c:axPos val="b"/>
        <c:majorTickMark val="out"/>
        <c:minorTickMark val="none"/>
        <c:tickLblPos val="nextTo"/>
        <c:crossAx val="487953648"/>
        <c:crosses val="autoZero"/>
        <c:auto val="0"/>
        <c:lblAlgn val="ctr"/>
        <c:lblOffset val="100"/>
        <c:noMultiLvlLbl val="0"/>
      </c:catAx>
      <c:valAx>
        <c:axId val="48795364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87953256"/>
        <c:crosses val="autoZero"/>
        <c:crossBetween val="between"/>
      </c:valAx>
      <c:catAx>
        <c:axId val="487954040"/>
        <c:scaling>
          <c:orientation val="minMax"/>
        </c:scaling>
        <c:delete val="1"/>
        <c:axPos val="b"/>
        <c:majorTickMark val="out"/>
        <c:minorTickMark val="none"/>
        <c:tickLblPos val="nextTo"/>
        <c:crossAx val="487954432"/>
        <c:crosses val="autoZero"/>
        <c:auto val="0"/>
        <c:lblAlgn val="ctr"/>
        <c:lblOffset val="100"/>
        <c:noMultiLvlLbl val="0"/>
      </c:catAx>
      <c:valAx>
        <c:axId val="487954432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879540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'18'!$D$5:$D$34</c:f>
              <c:numCache>
                <c:formatCode>General</c:formatCode>
                <c:ptCount val="30"/>
                <c:pt idx="7">
                  <c:v>36</c:v>
                </c:pt>
                <c:pt idx="8">
                  <c:v>15</c:v>
                </c:pt>
                <c:pt idx="9">
                  <c:v>13</c:v>
                </c:pt>
                <c:pt idx="10">
                  <c:v>41</c:v>
                </c:pt>
                <c:pt idx="1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6-4AFB-AB80-777256054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87955216"/>
        <c:axId val="487955608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'18'!$V$5:$V$34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36</c:v>
                </c:pt>
                <c:pt idx="8">
                  <c:v>25.5</c:v>
                </c:pt>
                <c:pt idx="9">
                  <c:v>21.333333333333332</c:v>
                </c:pt>
                <c:pt idx="10">
                  <c:v>26.25</c:v>
                </c:pt>
                <c:pt idx="11">
                  <c:v>25.2</c:v>
                </c:pt>
                <c:pt idx="12">
                  <c:v>25.2</c:v>
                </c:pt>
                <c:pt idx="13">
                  <c:v>25.2</c:v>
                </c:pt>
                <c:pt idx="14">
                  <c:v>25.2</c:v>
                </c:pt>
                <c:pt idx="15">
                  <c:v>25.2</c:v>
                </c:pt>
                <c:pt idx="16">
                  <c:v>25.2</c:v>
                </c:pt>
                <c:pt idx="17">
                  <c:v>25.2</c:v>
                </c:pt>
                <c:pt idx="18">
                  <c:v>25.2</c:v>
                </c:pt>
                <c:pt idx="19">
                  <c:v>25.2</c:v>
                </c:pt>
                <c:pt idx="20">
                  <c:v>25.2</c:v>
                </c:pt>
                <c:pt idx="21">
                  <c:v>25.2</c:v>
                </c:pt>
                <c:pt idx="22">
                  <c:v>25.2</c:v>
                </c:pt>
                <c:pt idx="23">
                  <c:v>25.2</c:v>
                </c:pt>
                <c:pt idx="24">
                  <c:v>25.2</c:v>
                </c:pt>
                <c:pt idx="25">
                  <c:v>25.2</c:v>
                </c:pt>
                <c:pt idx="26">
                  <c:v>25.2</c:v>
                </c:pt>
                <c:pt idx="27">
                  <c:v>25.2</c:v>
                </c:pt>
                <c:pt idx="28">
                  <c:v>25.2</c:v>
                </c:pt>
                <c:pt idx="29">
                  <c:v>25.2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76-4AFB-AB80-777256054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089384"/>
        <c:axId val="487089776"/>
      </c:lineChart>
      <c:catAx>
        <c:axId val="487955216"/>
        <c:scaling>
          <c:orientation val="minMax"/>
        </c:scaling>
        <c:delete val="1"/>
        <c:axPos val="b"/>
        <c:majorTickMark val="out"/>
        <c:minorTickMark val="none"/>
        <c:tickLblPos val="nextTo"/>
        <c:crossAx val="487955608"/>
        <c:crosses val="autoZero"/>
        <c:auto val="0"/>
        <c:lblAlgn val="ctr"/>
        <c:lblOffset val="100"/>
        <c:noMultiLvlLbl val="0"/>
      </c:catAx>
      <c:valAx>
        <c:axId val="48795560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87955216"/>
        <c:crosses val="autoZero"/>
        <c:crossBetween val="between"/>
      </c:valAx>
      <c:catAx>
        <c:axId val="487089384"/>
        <c:scaling>
          <c:orientation val="minMax"/>
        </c:scaling>
        <c:delete val="1"/>
        <c:axPos val="b"/>
        <c:majorTickMark val="out"/>
        <c:minorTickMark val="none"/>
        <c:tickLblPos val="nextTo"/>
        <c:crossAx val="487089776"/>
        <c:crosses val="autoZero"/>
        <c:auto val="0"/>
        <c:lblAlgn val="ctr"/>
        <c:lblOffset val="100"/>
        <c:noMultiLvlLbl val="0"/>
      </c:catAx>
      <c:valAx>
        <c:axId val="48708977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870893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'19'!$D$5:$D$34</c:f>
              <c:numCache>
                <c:formatCode>General</c:formatCode>
                <c:ptCount val="30"/>
                <c:pt idx="7">
                  <c:v>6</c:v>
                </c:pt>
                <c:pt idx="8">
                  <c:v>7</c:v>
                </c:pt>
                <c:pt idx="9">
                  <c:v>16</c:v>
                </c:pt>
                <c:pt idx="10">
                  <c:v>7</c:v>
                </c:pt>
                <c:pt idx="11">
                  <c:v>4</c:v>
                </c:pt>
                <c:pt idx="12">
                  <c:v>15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50-4A9A-B9B2-B33B555F1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87090560"/>
        <c:axId val="48709095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'19'!$V$5:$V$34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</c:v>
                </c:pt>
                <c:pt idx="8">
                  <c:v>6.5</c:v>
                </c:pt>
                <c:pt idx="9">
                  <c:v>9.6666666666666661</c:v>
                </c:pt>
                <c:pt idx="10">
                  <c:v>9</c:v>
                </c:pt>
                <c:pt idx="11">
                  <c:v>8</c:v>
                </c:pt>
                <c:pt idx="12">
                  <c:v>11</c:v>
                </c:pt>
                <c:pt idx="13">
                  <c:v>9.5</c:v>
                </c:pt>
                <c:pt idx="14">
                  <c:v>9.5</c:v>
                </c:pt>
                <c:pt idx="15">
                  <c:v>9.5</c:v>
                </c:pt>
                <c:pt idx="16">
                  <c:v>9.5</c:v>
                </c:pt>
                <c:pt idx="17">
                  <c:v>9.5</c:v>
                </c:pt>
                <c:pt idx="18">
                  <c:v>9.5</c:v>
                </c:pt>
                <c:pt idx="19">
                  <c:v>9.5</c:v>
                </c:pt>
                <c:pt idx="20">
                  <c:v>9.5</c:v>
                </c:pt>
                <c:pt idx="21">
                  <c:v>9.5</c:v>
                </c:pt>
                <c:pt idx="22">
                  <c:v>9.5</c:v>
                </c:pt>
                <c:pt idx="23">
                  <c:v>9.5</c:v>
                </c:pt>
                <c:pt idx="24">
                  <c:v>9.5</c:v>
                </c:pt>
                <c:pt idx="25">
                  <c:v>9.5</c:v>
                </c:pt>
                <c:pt idx="26">
                  <c:v>9.5</c:v>
                </c:pt>
                <c:pt idx="27">
                  <c:v>9.5</c:v>
                </c:pt>
                <c:pt idx="28">
                  <c:v>9.5</c:v>
                </c:pt>
                <c:pt idx="29">
                  <c:v>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50-4A9A-B9B2-B33B555F1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461704"/>
        <c:axId val="488462096"/>
      </c:lineChart>
      <c:catAx>
        <c:axId val="487090560"/>
        <c:scaling>
          <c:orientation val="minMax"/>
        </c:scaling>
        <c:delete val="1"/>
        <c:axPos val="b"/>
        <c:majorTickMark val="out"/>
        <c:minorTickMark val="none"/>
        <c:tickLblPos val="nextTo"/>
        <c:crossAx val="487090952"/>
        <c:crosses val="autoZero"/>
        <c:auto val="0"/>
        <c:lblAlgn val="ctr"/>
        <c:lblOffset val="100"/>
        <c:noMultiLvlLbl val="0"/>
      </c:catAx>
      <c:valAx>
        <c:axId val="48709095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87090560"/>
        <c:crosses val="autoZero"/>
        <c:crossBetween val="between"/>
      </c:valAx>
      <c:catAx>
        <c:axId val="488461704"/>
        <c:scaling>
          <c:orientation val="minMax"/>
        </c:scaling>
        <c:delete val="1"/>
        <c:axPos val="b"/>
        <c:majorTickMark val="out"/>
        <c:minorTickMark val="none"/>
        <c:tickLblPos val="nextTo"/>
        <c:crossAx val="488462096"/>
        <c:crosses val="autoZero"/>
        <c:auto val="0"/>
        <c:lblAlgn val="ctr"/>
        <c:lblOffset val="100"/>
        <c:noMultiLvlLbl val="0"/>
      </c:catAx>
      <c:valAx>
        <c:axId val="48846209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884617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'20'!$D$5:$D$34</c:f>
              <c:numCache>
                <c:formatCode>General</c:formatCode>
                <c:ptCount val="30"/>
                <c:pt idx="7">
                  <c:v>37</c:v>
                </c:pt>
                <c:pt idx="8">
                  <c:v>34</c:v>
                </c:pt>
                <c:pt idx="9">
                  <c:v>4</c:v>
                </c:pt>
                <c:pt idx="10">
                  <c:v>41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F-46EB-A321-42A031D06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88462880"/>
        <c:axId val="488463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'20'!$V$5:$V$34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37</c:v>
                </c:pt>
                <c:pt idx="8">
                  <c:v>35.5</c:v>
                </c:pt>
                <c:pt idx="9">
                  <c:v>25</c:v>
                </c:pt>
                <c:pt idx="10">
                  <c:v>29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F-46EB-A321-42A031D06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463664"/>
        <c:axId val="488464056"/>
      </c:lineChart>
      <c:catAx>
        <c:axId val="488462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88463272"/>
        <c:crosses val="autoZero"/>
        <c:auto val="0"/>
        <c:lblAlgn val="ctr"/>
        <c:lblOffset val="100"/>
        <c:noMultiLvlLbl val="0"/>
      </c:catAx>
      <c:valAx>
        <c:axId val="488463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88462880"/>
        <c:crosses val="autoZero"/>
        <c:crossBetween val="between"/>
      </c:valAx>
      <c:catAx>
        <c:axId val="488463664"/>
        <c:scaling>
          <c:orientation val="minMax"/>
        </c:scaling>
        <c:delete val="1"/>
        <c:axPos val="b"/>
        <c:majorTickMark val="out"/>
        <c:minorTickMark val="none"/>
        <c:tickLblPos val="nextTo"/>
        <c:crossAx val="488464056"/>
        <c:crosses val="autoZero"/>
        <c:auto val="0"/>
        <c:lblAlgn val="ctr"/>
        <c:lblOffset val="100"/>
        <c:noMultiLvlLbl val="0"/>
      </c:catAx>
      <c:valAx>
        <c:axId val="48846405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88463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'21'!$D$5:$D$34</c:f>
              <c:numCache>
                <c:formatCode>General</c:formatCode>
                <c:ptCount val="30"/>
                <c:pt idx="7">
                  <c:v>19</c:v>
                </c:pt>
                <c:pt idx="1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9-4174-BDFA-1566C02B5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88464840"/>
        <c:axId val="48846523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'21'!$V$5:$V$34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19</c:v>
                </c:pt>
                <c:pt idx="8">
                  <c:v>19</c:v>
                </c:pt>
                <c:pt idx="9">
                  <c:v>19</c:v>
                </c:pt>
                <c:pt idx="10">
                  <c:v>19</c:v>
                </c:pt>
                <c:pt idx="11">
                  <c:v>19</c:v>
                </c:pt>
                <c:pt idx="12">
                  <c:v>69</c:v>
                </c:pt>
                <c:pt idx="13">
                  <c:v>69</c:v>
                </c:pt>
                <c:pt idx="14">
                  <c:v>69</c:v>
                </c:pt>
                <c:pt idx="15">
                  <c:v>69</c:v>
                </c:pt>
                <c:pt idx="16">
                  <c:v>69</c:v>
                </c:pt>
                <c:pt idx="17">
                  <c:v>69</c:v>
                </c:pt>
                <c:pt idx="18">
                  <c:v>69</c:v>
                </c:pt>
                <c:pt idx="19">
                  <c:v>69</c:v>
                </c:pt>
                <c:pt idx="20">
                  <c:v>69</c:v>
                </c:pt>
                <c:pt idx="21">
                  <c:v>69</c:v>
                </c:pt>
                <c:pt idx="22">
                  <c:v>69</c:v>
                </c:pt>
                <c:pt idx="23">
                  <c:v>69</c:v>
                </c:pt>
                <c:pt idx="24">
                  <c:v>69</c:v>
                </c:pt>
                <c:pt idx="25">
                  <c:v>69</c:v>
                </c:pt>
                <c:pt idx="26">
                  <c:v>69</c:v>
                </c:pt>
                <c:pt idx="27">
                  <c:v>69</c:v>
                </c:pt>
                <c:pt idx="28">
                  <c:v>69</c:v>
                </c:pt>
                <c:pt idx="29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49-4174-BDFA-1566C02B5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306928"/>
        <c:axId val="489307320"/>
      </c:lineChart>
      <c:catAx>
        <c:axId val="488464840"/>
        <c:scaling>
          <c:orientation val="minMax"/>
        </c:scaling>
        <c:delete val="1"/>
        <c:axPos val="b"/>
        <c:majorTickMark val="out"/>
        <c:minorTickMark val="none"/>
        <c:tickLblPos val="nextTo"/>
        <c:crossAx val="488465232"/>
        <c:crosses val="autoZero"/>
        <c:auto val="0"/>
        <c:lblAlgn val="ctr"/>
        <c:lblOffset val="100"/>
        <c:noMultiLvlLbl val="0"/>
      </c:catAx>
      <c:valAx>
        <c:axId val="48846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88464840"/>
        <c:crosses val="autoZero"/>
        <c:crossBetween val="between"/>
      </c:valAx>
      <c:catAx>
        <c:axId val="489306928"/>
        <c:scaling>
          <c:orientation val="minMax"/>
        </c:scaling>
        <c:delete val="1"/>
        <c:axPos val="b"/>
        <c:majorTickMark val="out"/>
        <c:minorTickMark val="none"/>
        <c:tickLblPos val="nextTo"/>
        <c:crossAx val="489307320"/>
        <c:crosses val="autoZero"/>
        <c:auto val="0"/>
        <c:lblAlgn val="ctr"/>
        <c:lblOffset val="100"/>
        <c:noMultiLvlLbl val="0"/>
      </c:catAx>
      <c:valAx>
        <c:axId val="4893073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89306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'22'!$D$5:$D$34</c:f>
              <c:numCache>
                <c:formatCode>General</c:formatCode>
                <c:ptCount val="30"/>
                <c:pt idx="7">
                  <c:v>9</c:v>
                </c:pt>
                <c:pt idx="12">
                  <c:v>50</c:v>
                </c:pt>
                <c:pt idx="13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6E-43DB-8024-C0CC476B5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89308104"/>
        <c:axId val="489308496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'22'!$V$5:$V$34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59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  <c:pt idx="20">
                  <c:v>90</c:v>
                </c:pt>
                <c:pt idx="21">
                  <c:v>90</c:v>
                </c:pt>
                <c:pt idx="22">
                  <c:v>90</c:v>
                </c:pt>
                <c:pt idx="23">
                  <c:v>90</c:v>
                </c:pt>
                <c:pt idx="24">
                  <c:v>90</c:v>
                </c:pt>
                <c:pt idx="25">
                  <c:v>90</c:v>
                </c:pt>
                <c:pt idx="26">
                  <c:v>90</c:v>
                </c:pt>
                <c:pt idx="27">
                  <c:v>90</c:v>
                </c:pt>
                <c:pt idx="28">
                  <c:v>90</c:v>
                </c:pt>
                <c:pt idx="29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6E-43DB-8024-C0CC476B5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308888"/>
        <c:axId val="489309280"/>
      </c:lineChart>
      <c:catAx>
        <c:axId val="489308104"/>
        <c:scaling>
          <c:orientation val="minMax"/>
        </c:scaling>
        <c:delete val="1"/>
        <c:axPos val="b"/>
        <c:majorTickMark val="out"/>
        <c:minorTickMark val="none"/>
        <c:tickLblPos val="nextTo"/>
        <c:crossAx val="489308496"/>
        <c:crosses val="autoZero"/>
        <c:auto val="0"/>
        <c:lblAlgn val="ctr"/>
        <c:lblOffset val="100"/>
        <c:noMultiLvlLbl val="0"/>
      </c:catAx>
      <c:valAx>
        <c:axId val="48930849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89308104"/>
        <c:crosses val="autoZero"/>
        <c:crossBetween val="between"/>
      </c:valAx>
      <c:catAx>
        <c:axId val="489308888"/>
        <c:scaling>
          <c:orientation val="minMax"/>
        </c:scaling>
        <c:delete val="1"/>
        <c:axPos val="b"/>
        <c:majorTickMark val="out"/>
        <c:minorTickMark val="none"/>
        <c:tickLblPos val="nextTo"/>
        <c:crossAx val="489309280"/>
        <c:crosses val="autoZero"/>
        <c:auto val="0"/>
        <c:lblAlgn val="ctr"/>
        <c:lblOffset val="100"/>
        <c:noMultiLvlLbl val="0"/>
      </c:catAx>
      <c:valAx>
        <c:axId val="48930928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893088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'23'!$D$5:$D$34</c:f>
              <c:numCache>
                <c:formatCode>General</c:formatCode>
                <c:ptCount val="30"/>
                <c:pt idx="7">
                  <c:v>0</c:v>
                </c:pt>
                <c:pt idx="8">
                  <c:v>6</c:v>
                </c:pt>
                <c:pt idx="13">
                  <c:v>7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58-4999-B200-2F51D277F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89310064"/>
        <c:axId val="489310456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'23'!$V$5:$V$34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13</c:v>
                </c:pt>
                <c:pt idx="14">
                  <c:v>13</c:v>
                </c:pt>
                <c:pt idx="15">
                  <c:v>6.5</c:v>
                </c:pt>
                <c:pt idx="16">
                  <c:v>6.5</c:v>
                </c:pt>
                <c:pt idx="17">
                  <c:v>6.5</c:v>
                </c:pt>
                <c:pt idx="18">
                  <c:v>6.5</c:v>
                </c:pt>
                <c:pt idx="19">
                  <c:v>6.5</c:v>
                </c:pt>
                <c:pt idx="20">
                  <c:v>6.5</c:v>
                </c:pt>
                <c:pt idx="21">
                  <c:v>6.5</c:v>
                </c:pt>
                <c:pt idx="22">
                  <c:v>6.5</c:v>
                </c:pt>
                <c:pt idx="23">
                  <c:v>6.5</c:v>
                </c:pt>
                <c:pt idx="24">
                  <c:v>6.5</c:v>
                </c:pt>
                <c:pt idx="25">
                  <c:v>6.5</c:v>
                </c:pt>
                <c:pt idx="26">
                  <c:v>6.5</c:v>
                </c:pt>
                <c:pt idx="27">
                  <c:v>6.5</c:v>
                </c:pt>
                <c:pt idx="28">
                  <c:v>6.5</c:v>
                </c:pt>
                <c:pt idx="29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58-4999-B200-2F51D277F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310848"/>
        <c:axId val="489311240"/>
      </c:lineChart>
      <c:catAx>
        <c:axId val="489310064"/>
        <c:scaling>
          <c:orientation val="minMax"/>
        </c:scaling>
        <c:delete val="1"/>
        <c:axPos val="b"/>
        <c:majorTickMark val="out"/>
        <c:minorTickMark val="none"/>
        <c:tickLblPos val="nextTo"/>
        <c:crossAx val="489310456"/>
        <c:crosses val="autoZero"/>
        <c:auto val="0"/>
        <c:lblAlgn val="ctr"/>
        <c:lblOffset val="100"/>
        <c:noMultiLvlLbl val="0"/>
      </c:catAx>
      <c:valAx>
        <c:axId val="48931045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89310064"/>
        <c:crosses val="autoZero"/>
        <c:crossBetween val="between"/>
      </c:valAx>
      <c:catAx>
        <c:axId val="489310848"/>
        <c:scaling>
          <c:orientation val="minMax"/>
        </c:scaling>
        <c:delete val="1"/>
        <c:axPos val="b"/>
        <c:majorTickMark val="out"/>
        <c:minorTickMark val="none"/>
        <c:tickLblPos val="nextTo"/>
        <c:crossAx val="489311240"/>
        <c:crosses val="autoZero"/>
        <c:auto val="0"/>
        <c:lblAlgn val="ctr"/>
        <c:lblOffset val="100"/>
        <c:noMultiLvlLbl val="0"/>
      </c:catAx>
      <c:valAx>
        <c:axId val="48931124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89310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'24'!$D$5:$D$34</c:f>
              <c:numCache>
                <c:formatCode>General</c:formatCode>
                <c:ptCount val="30"/>
                <c:pt idx="12">
                  <c:v>2</c:v>
                </c:pt>
                <c:pt idx="1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A7-4248-BDCD-313B66830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89312024"/>
        <c:axId val="489312416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'24'!$V$5:$V$34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A7-4248-BDCD-313B66830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312808"/>
        <c:axId val="489313200"/>
      </c:lineChart>
      <c:catAx>
        <c:axId val="489312024"/>
        <c:scaling>
          <c:orientation val="minMax"/>
        </c:scaling>
        <c:delete val="1"/>
        <c:axPos val="b"/>
        <c:majorTickMark val="out"/>
        <c:minorTickMark val="none"/>
        <c:tickLblPos val="nextTo"/>
        <c:crossAx val="489312416"/>
        <c:crosses val="autoZero"/>
        <c:auto val="0"/>
        <c:lblAlgn val="ctr"/>
        <c:lblOffset val="100"/>
        <c:noMultiLvlLbl val="0"/>
      </c:catAx>
      <c:valAx>
        <c:axId val="48931241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89312024"/>
        <c:crosses val="autoZero"/>
        <c:crossBetween val="between"/>
      </c:valAx>
      <c:catAx>
        <c:axId val="489312808"/>
        <c:scaling>
          <c:orientation val="minMax"/>
        </c:scaling>
        <c:delete val="1"/>
        <c:axPos val="b"/>
        <c:majorTickMark val="out"/>
        <c:minorTickMark val="none"/>
        <c:tickLblPos val="nextTo"/>
        <c:crossAx val="489313200"/>
        <c:crosses val="autoZero"/>
        <c:auto val="0"/>
        <c:lblAlgn val="ctr"/>
        <c:lblOffset val="100"/>
        <c:noMultiLvlLbl val="0"/>
      </c:catAx>
      <c:valAx>
        <c:axId val="48931320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89312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'25'!$D$5:$D$34</c:f>
              <c:numCache>
                <c:formatCode>General</c:formatCode>
                <c:ptCount val="30"/>
                <c:pt idx="9">
                  <c:v>1</c:v>
                </c:pt>
                <c:pt idx="1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A8-452F-BA93-5776F5823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89313984"/>
        <c:axId val="489314376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'25'!$V$5:$V$34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  <c:pt idx="24">
                  <c:v>16</c:v>
                </c:pt>
                <c:pt idx="25">
                  <c:v>16</c:v>
                </c:pt>
                <c:pt idx="26">
                  <c:v>16</c:v>
                </c:pt>
                <c:pt idx="27">
                  <c:v>16</c:v>
                </c:pt>
                <c:pt idx="28">
                  <c:v>16</c:v>
                </c:pt>
                <c:pt idx="29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A8-452F-BA93-5776F5823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737888"/>
        <c:axId val="488738280"/>
      </c:lineChart>
      <c:catAx>
        <c:axId val="489313984"/>
        <c:scaling>
          <c:orientation val="minMax"/>
        </c:scaling>
        <c:delete val="1"/>
        <c:axPos val="b"/>
        <c:majorTickMark val="out"/>
        <c:minorTickMark val="none"/>
        <c:tickLblPos val="nextTo"/>
        <c:crossAx val="489314376"/>
        <c:crosses val="autoZero"/>
        <c:auto val="0"/>
        <c:lblAlgn val="ctr"/>
        <c:lblOffset val="100"/>
        <c:noMultiLvlLbl val="0"/>
      </c:catAx>
      <c:valAx>
        <c:axId val="48931437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89313984"/>
        <c:crosses val="autoZero"/>
        <c:crossBetween val="between"/>
      </c:valAx>
      <c:catAx>
        <c:axId val="488737888"/>
        <c:scaling>
          <c:orientation val="minMax"/>
        </c:scaling>
        <c:delete val="1"/>
        <c:axPos val="b"/>
        <c:majorTickMark val="out"/>
        <c:minorTickMark val="none"/>
        <c:tickLblPos val="nextTo"/>
        <c:crossAx val="488738280"/>
        <c:crosses val="autoZero"/>
        <c:auto val="0"/>
        <c:lblAlgn val="ctr"/>
        <c:lblOffset val="100"/>
        <c:noMultiLvlLbl val="0"/>
      </c:catAx>
      <c:valAx>
        <c:axId val="48873828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887378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'26'!$D$5:$D$34</c:f>
              <c:numCache>
                <c:formatCode>General</c:formatCode>
                <c:ptCount val="30"/>
                <c:pt idx="7">
                  <c:v>22</c:v>
                </c:pt>
                <c:pt idx="8">
                  <c:v>4</c:v>
                </c:pt>
                <c:pt idx="12">
                  <c:v>6</c:v>
                </c:pt>
                <c:pt idx="1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61-4EFE-92D3-7A9F8D10E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88739064"/>
        <c:axId val="488739456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'26'!$V$5:$V$34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22</c:v>
                </c:pt>
                <c:pt idx="8">
                  <c:v>13</c:v>
                </c:pt>
                <c:pt idx="9">
                  <c:v>13</c:v>
                </c:pt>
                <c:pt idx="10">
                  <c:v>13</c:v>
                </c:pt>
                <c:pt idx="11">
                  <c:v>13</c:v>
                </c:pt>
                <c:pt idx="12">
                  <c:v>10.666666666666666</c:v>
                </c:pt>
                <c:pt idx="13">
                  <c:v>10.666666666666666</c:v>
                </c:pt>
                <c:pt idx="14">
                  <c:v>11.25</c:v>
                </c:pt>
                <c:pt idx="15">
                  <c:v>11.25</c:v>
                </c:pt>
                <c:pt idx="16">
                  <c:v>11.25</c:v>
                </c:pt>
                <c:pt idx="17">
                  <c:v>11.25</c:v>
                </c:pt>
                <c:pt idx="18">
                  <c:v>11.25</c:v>
                </c:pt>
                <c:pt idx="19">
                  <c:v>11.25</c:v>
                </c:pt>
                <c:pt idx="20">
                  <c:v>11.25</c:v>
                </c:pt>
                <c:pt idx="21">
                  <c:v>11.25</c:v>
                </c:pt>
                <c:pt idx="22">
                  <c:v>11.25</c:v>
                </c:pt>
                <c:pt idx="23">
                  <c:v>11.25</c:v>
                </c:pt>
                <c:pt idx="24">
                  <c:v>11.25</c:v>
                </c:pt>
                <c:pt idx="25">
                  <c:v>11.25</c:v>
                </c:pt>
                <c:pt idx="26">
                  <c:v>11.25</c:v>
                </c:pt>
                <c:pt idx="27">
                  <c:v>11.25</c:v>
                </c:pt>
                <c:pt idx="28">
                  <c:v>11.25</c:v>
                </c:pt>
                <c:pt idx="29">
                  <c:v>11.25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61-4EFE-92D3-7A9F8D10E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739848"/>
        <c:axId val="488740240"/>
      </c:lineChart>
      <c:catAx>
        <c:axId val="488739064"/>
        <c:scaling>
          <c:orientation val="minMax"/>
        </c:scaling>
        <c:delete val="1"/>
        <c:axPos val="b"/>
        <c:majorTickMark val="out"/>
        <c:minorTickMark val="none"/>
        <c:tickLblPos val="nextTo"/>
        <c:crossAx val="488739456"/>
        <c:crosses val="autoZero"/>
        <c:auto val="0"/>
        <c:lblAlgn val="ctr"/>
        <c:lblOffset val="100"/>
        <c:noMultiLvlLbl val="0"/>
      </c:catAx>
      <c:valAx>
        <c:axId val="48873945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88739064"/>
        <c:crosses val="autoZero"/>
        <c:crossBetween val="between"/>
      </c:valAx>
      <c:catAx>
        <c:axId val="488739848"/>
        <c:scaling>
          <c:orientation val="minMax"/>
        </c:scaling>
        <c:delete val="1"/>
        <c:axPos val="b"/>
        <c:majorTickMark val="out"/>
        <c:minorTickMark val="none"/>
        <c:tickLblPos val="nextTo"/>
        <c:crossAx val="488740240"/>
        <c:crosses val="autoZero"/>
        <c:auto val="0"/>
        <c:lblAlgn val="ctr"/>
        <c:lblOffset val="100"/>
        <c:noMultiLvlLbl val="0"/>
      </c:catAx>
      <c:valAx>
        <c:axId val="48874024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88739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'27'!$D$5:$D$34</c:f>
              <c:numCache>
                <c:formatCode>General</c:formatCode>
                <c:ptCount val="30"/>
                <c:pt idx="7">
                  <c:v>0</c:v>
                </c:pt>
                <c:pt idx="8">
                  <c:v>8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B6-4775-9E9D-044986D02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88741024"/>
        <c:axId val="488741416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'27'!$V$5:$V$34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B6-4775-9E9D-044986D02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741808"/>
        <c:axId val="488742200"/>
      </c:lineChart>
      <c:catAx>
        <c:axId val="488741024"/>
        <c:scaling>
          <c:orientation val="minMax"/>
        </c:scaling>
        <c:delete val="1"/>
        <c:axPos val="b"/>
        <c:majorTickMark val="out"/>
        <c:minorTickMark val="none"/>
        <c:tickLblPos val="nextTo"/>
        <c:crossAx val="488741416"/>
        <c:crosses val="autoZero"/>
        <c:auto val="0"/>
        <c:lblAlgn val="ctr"/>
        <c:lblOffset val="100"/>
        <c:noMultiLvlLbl val="0"/>
      </c:catAx>
      <c:valAx>
        <c:axId val="48874141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88741024"/>
        <c:crosses val="autoZero"/>
        <c:crossBetween val="between"/>
      </c:valAx>
      <c:catAx>
        <c:axId val="488741808"/>
        <c:scaling>
          <c:orientation val="minMax"/>
        </c:scaling>
        <c:delete val="1"/>
        <c:axPos val="b"/>
        <c:majorTickMark val="out"/>
        <c:minorTickMark val="none"/>
        <c:tickLblPos val="nextTo"/>
        <c:crossAx val="488742200"/>
        <c:crosses val="autoZero"/>
        <c:auto val="0"/>
        <c:lblAlgn val="ctr"/>
        <c:lblOffset val="100"/>
        <c:noMultiLvlLbl val="0"/>
      </c:catAx>
      <c:valAx>
        <c:axId val="48874220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88741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'28'!$D$5:$D$34</c:f>
              <c:numCache>
                <c:formatCode>General</c:formatCode>
                <c:ptCount val="30"/>
                <c:pt idx="7">
                  <c:v>8</c:v>
                </c:pt>
                <c:pt idx="1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9B-462E-9AC3-601F1E5E3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88742984"/>
        <c:axId val="488743376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'28'!$V$5:$V$34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18</c:v>
                </c:pt>
                <c:pt idx="13">
                  <c:v>18</c:v>
                </c:pt>
                <c:pt idx="14">
                  <c:v>18</c:v>
                </c:pt>
                <c:pt idx="15">
                  <c:v>18</c:v>
                </c:pt>
                <c:pt idx="16">
                  <c:v>18</c:v>
                </c:pt>
                <c:pt idx="17">
                  <c:v>18</c:v>
                </c:pt>
                <c:pt idx="18">
                  <c:v>18</c:v>
                </c:pt>
                <c:pt idx="19">
                  <c:v>18</c:v>
                </c:pt>
                <c:pt idx="20">
                  <c:v>18</c:v>
                </c:pt>
                <c:pt idx="21">
                  <c:v>18</c:v>
                </c:pt>
                <c:pt idx="22">
                  <c:v>18</c:v>
                </c:pt>
                <c:pt idx="23">
                  <c:v>18</c:v>
                </c:pt>
                <c:pt idx="24">
                  <c:v>18</c:v>
                </c:pt>
                <c:pt idx="25">
                  <c:v>18</c:v>
                </c:pt>
                <c:pt idx="26">
                  <c:v>18</c:v>
                </c:pt>
                <c:pt idx="27">
                  <c:v>18</c:v>
                </c:pt>
                <c:pt idx="28">
                  <c:v>18</c:v>
                </c:pt>
                <c:pt idx="29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9B-462E-9AC3-601F1E5E3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743768"/>
        <c:axId val="488744160"/>
      </c:lineChart>
      <c:catAx>
        <c:axId val="488742984"/>
        <c:scaling>
          <c:orientation val="minMax"/>
        </c:scaling>
        <c:delete val="1"/>
        <c:axPos val="b"/>
        <c:majorTickMark val="out"/>
        <c:minorTickMark val="none"/>
        <c:tickLblPos val="nextTo"/>
        <c:crossAx val="488743376"/>
        <c:crosses val="autoZero"/>
        <c:auto val="0"/>
        <c:lblAlgn val="ctr"/>
        <c:lblOffset val="100"/>
        <c:noMultiLvlLbl val="0"/>
      </c:catAx>
      <c:valAx>
        <c:axId val="48874337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88742984"/>
        <c:crosses val="autoZero"/>
        <c:crossBetween val="between"/>
      </c:valAx>
      <c:catAx>
        <c:axId val="488743768"/>
        <c:scaling>
          <c:orientation val="minMax"/>
        </c:scaling>
        <c:delete val="1"/>
        <c:axPos val="b"/>
        <c:majorTickMark val="out"/>
        <c:minorTickMark val="none"/>
        <c:tickLblPos val="nextTo"/>
        <c:crossAx val="488744160"/>
        <c:crosses val="autoZero"/>
        <c:auto val="0"/>
        <c:lblAlgn val="ctr"/>
        <c:lblOffset val="100"/>
        <c:noMultiLvlLbl val="0"/>
      </c:catAx>
      <c:valAx>
        <c:axId val="48874416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88743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'29'!$D$5:$D$34</c:f>
              <c:numCache>
                <c:formatCode>General</c:formatCode>
                <c:ptCount val="30"/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A-4B91-BC12-E68C7BDBB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88744944"/>
        <c:axId val="488745336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'29'!$V$5:$V$34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EA-4B91-BC12-E68C7BDBB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593888"/>
        <c:axId val="489594280"/>
      </c:lineChart>
      <c:catAx>
        <c:axId val="488744944"/>
        <c:scaling>
          <c:orientation val="minMax"/>
        </c:scaling>
        <c:delete val="1"/>
        <c:axPos val="b"/>
        <c:majorTickMark val="out"/>
        <c:minorTickMark val="none"/>
        <c:tickLblPos val="nextTo"/>
        <c:crossAx val="488745336"/>
        <c:crosses val="autoZero"/>
        <c:auto val="0"/>
        <c:lblAlgn val="ctr"/>
        <c:lblOffset val="100"/>
        <c:noMultiLvlLbl val="0"/>
      </c:catAx>
      <c:valAx>
        <c:axId val="48874533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88744944"/>
        <c:crosses val="autoZero"/>
        <c:crossBetween val="between"/>
      </c:valAx>
      <c:catAx>
        <c:axId val="489593888"/>
        <c:scaling>
          <c:orientation val="minMax"/>
        </c:scaling>
        <c:delete val="1"/>
        <c:axPos val="b"/>
        <c:majorTickMark val="out"/>
        <c:minorTickMark val="none"/>
        <c:tickLblPos val="nextTo"/>
        <c:crossAx val="489594280"/>
        <c:crosses val="autoZero"/>
        <c:auto val="0"/>
        <c:lblAlgn val="ctr"/>
        <c:lblOffset val="100"/>
        <c:noMultiLvlLbl val="0"/>
      </c:catAx>
      <c:valAx>
        <c:axId val="48959428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895938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'30'!$D$5:$D$34</c:f>
              <c:numCache>
                <c:formatCode>General</c:formatCode>
                <c:ptCount val="30"/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5B-430C-88C5-6A8BB662B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89595064"/>
        <c:axId val="489595456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'30'!$V$5:$V$34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5B-430C-88C5-6A8BB662B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595848"/>
        <c:axId val="489596240"/>
      </c:lineChart>
      <c:catAx>
        <c:axId val="489595064"/>
        <c:scaling>
          <c:orientation val="minMax"/>
        </c:scaling>
        <c:delete val="1"/>
        <c:axPos val="b"/>
        <c:majorTickMark val="out"/>
        <c:minorTickMark val="none"/>
        <c:tickLblPos val="nextTo"/>
        <c:crossAx val="489595456"/>
        <c:crosses val="autoZero"/>
        <c:auto val="0"/>
        <c:lblAlgn val="ctr"/>
        <c:lblOffset val="100"/>
        <c:noMultiLvlLbl val="0"/>
      </c:catAx>
      <c:valAx>
        <c:axId val="48959545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89595064"/>
        <c:crosses val="autoZero"/>
        <c:crossBetween val="between"/>
      </c:valAx>
      <c:catAx>
        <c:axId val="489595848"/>
        <c:scaling>
          <c:orientation val="minMax"/>
        </c:scaling>
        <c:delete val="1"/>
        <c:axPos val="b"/>
        <c:majorTickMark val="out"/>
        <c:minorTickMark val="none"/>
        <c:tickLblPos val="nextTo"/>
        <c:crossAx val="489596240"/>
        <c:crosses val="autoZero"/>
        <c:auto val="0"/>
        <c:lblAlgn val="ctr"/>
        <c:lblOffset val="100"/>
        <c:noMultiLvlLbl val="0"/>
      </c:catAx>
      <c:valAx>
        <c:axId val="48959624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89595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'31'!$D$5:$D$34</c:f>
              <c:numCache>
                <c:formatCode>General</c:formatCode>
                <c:ptCount val="30"/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87-4CD6-B9E9-8554D8F15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89597024"/>
        <c:axId val="489597416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'31'!$V$5:$V$34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87-4CD6-B9E9-8554D8F15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597808"/>
        <c:axId val="489598200"/>
      </c:lineChart>
      <c:catAx>
        <c:axId val="489597024"/>
        <c:scaling>
          <c:orientation val="minMax"/>
        </c:scaling>
        <c:delete val="1"/>
        <c:axPos val="b"/>
        <c:majorTickMark val="out"/>
        <c:minorTickMark val="none"/>
        <c:tickLblPos val="nextTo"/>
        <c:crossAx val="489597416"/>
        <c:crosses val="autoZero"/>
        <c:auto val="0"/>
        <c:lblAlgn val="ctr"/>
        <c:lblOffset val="100"/>
        <c:noMultiLvlLbl val="0"/>
      </c:catAx>
      <c:valAx>
        <c:axId val="48959741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89597024"/>
        <c:crosses val="autoZero"/>
        <c:crossBetween val="between"/>
      </c:valAx>
      <c:catAx>
        <c:axId val="489597808"/>
        <c:scaling>
          <c:orientation val="minMax"/>
        </c:scaling>
        <c:delete val="1"/>
        <c:axPos val="b"/>
        <c:majorTickMark val="out"/>
        <c:minorTickMark val="none"/>
        <c:tickLblPos val="nextTo"/>
        <c:crossAx val="489598200"/>
        <c:crosses val="autoZero"/>
        <c:auto val="0"/>
        <c:lblAlgn val="ctr"/>
        <c:lblOffset val="100"/>
        <c:noMultiLvlLbl val="0"/>
      </c:catAx>
      <c:valAx>
        <c:axId val="48959820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89597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'32'!$D$5:$D$34</c:f>
              <c:numCache>
                <c:formatCode>General</c:formatCode>
                <c:ptCount val="30"/>
                <c:pt idx="7">
                  <c:v>1</c:v>
                </c:pt>
                <c:pt idx="13">
                  <c:v>27</c:v>
                </c:pt>
                <c:pt idx="15">
                  <c:v>36</c:v>
                </c:pt>
                <c:pt idx="16">
                  <c:v>0</c:v>
                </c:pt>
                <c:pt idx="17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5F-4E4D-BB8B-75EB6A75E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89598984"/>
        <c:axId val="489599376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'32'!$V$5:$V$34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28</c:v>
                </c:pt>
                <c:pt idx="14">
                  <c:v>28</c:v>
                </c:pt>
                <c:pt idx="15">
                  <c:v>64</c:v>
                </c:pt>
                <c:pt idx="16">
                  <c:v>32</c:v>
                </c:pt>
                <c:pt idx="17">
                  <c:v>29</c:v>
                </c:pt>
                <c:pt idx="18">
                  <c:v>29</c:v>
                </c:pt>
                <c:pt idx="19">
                  <c:v>29</c:v>
                </c:pt>
                <c:pt idx="20">
                  <c:v>29</c:v>
                </c:pt>
                <c:pt idx="21">
                  <c:v>29</c:v>
                </c:pt>
                <c:pt idx="22">
                  <c:v>29</c:v>
                </c:pt>
                <c:pt idx="23">
                  <c:v>29</c:v>
                </c:pt>
                <c:pt idx="24">
                  <c:v>29</c:v>
                </c:pt>
                <c:pt idx="25">
                  <c:v>29</c:v>
                </c:pt>
                <c:pt idx="26">
                  <c:v>29</c:v>
                </c:pt>
                <c:pt idx="27">
                  <c:v>29</c:v>
                </c:pt>
                <c:pt idx="28">
                  <c:v>29</c:v>
                </c:pt>
                <c:pt idx="29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5F-4E4D-BB8B-75EB6A75E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599768"/>
        <c:axId val="489600160"/>
      </c:lineChart>
      <c:catAx>
        <c:axId val="489598984"/>
        <c:scaling>
          <c:orientation val="minMax"/>
        </c:scaling>
        <c:delete val="1"/>
        <c:axPos val="b"/>
        <c:majorTickMark val="out"/>
        <c:minorTickMark val="none"/>
        <c:tickLblPos val="nextTo"/>
        <c:crossAx val="489599376"/>
        <c:crosses val="autoZero"/>
        <c:auto val="0"/>
        <c:lblAlgn val="ctr"/>
        <c:lblOffset val="100"/>
        <c:noMultiLvlLbl val="0"/>
      </c:catAx>
      <c:valAx>
        <c:axId val="48959937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89598984"/>
        <c:crosses val="autoZero"/>
        <c:crossBetween val="between"/>
      </c:valAx>
      <c:catAx>
        <c:axId val="489599768"/>
        <c:scaling>
          <c:orientation val="minMax"/>
        </c:scaling>
        <c:delete val="1"/>
        <c:axPos val="b"/>
        <c:majorTickMark val="out"/>
        <c:minorTickMark val="none"/>
        <c:tickLblPos val="nextTo"/>
        <c:crossAx val="489600160"/>
        <c:crosses val="autoZero"/>
        <c:auto val="0"/>
        <c:lblAlgn val="ctr"/>
        <c:lblOffset val="100"/>
        <c:noMultiLvlLbl val="0"/>
      </c:catAx>
      <c:valAx>
        <c:axId val="48960016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89599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'33'!$D$5:$D$34</c:f>
              <c:numCache>
                <c:formatCode>General</c:formatCode>
                <c:ptCount val="30"/>
                <c:pt idx="12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0C-4961-8E6B-C1CC8DCDD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89600944"/>
        <c:axId val="489601336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'33'!$V$5:$V$34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49</c:v>
                </c:pt>
                <c:pt idx="13">
                  <c:v>49</c:v>
                </c:pt>
                <c:pt idx="14">
                  <c:v>49</c:v>
                </c:pt>
                <c:pt idx="15">
                  <c:v>49</c:v>
                </c:pt>
                <c:pt idx="16">
                  <c:v>49</c:v>
                </c:pt>
                <c:pt idx="17">
                  <c:v>49</c:v>
                </c:pt>
                <c:pt idx="18">
                  <c:v>49</c:v>
                </c:pt>
                <c:pt idx="19">
                  <c:v>49</c:v>
                </c:pt>
                <c:pt idx="20">
                  <c:v>49</c:v>
                </c:pt>
                <c:pt idx="21">
                  <c:v>49</c:v>
                </c:pt>
                <c:pt idx="22">
                  <c:v>49</c:v>
                </c:pt>
                <c:pt idx="23">
                  <c:v>49</c:v>
                </c:pt>
                <c:pt idx="24">
                  <c:v>49</c:v>
                </c:pt>
                <c:pt idx="25">
                  <c:v>49</c:v>
                </c:pt>
                <c:pt idx="26">
                  <c:v>49</c:v>
                </c:pt>
                <c:pt idx="27">
                  <c:v>49</c:v>
                </c:pt>
                <c:pt idx="28">
                  <c:v>49</c:v>
                </c:pt>
                <c:pt idx="29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0C-4961-8E6B-C1CC8DCDD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357592"/>
        <c:axId val="490357984"/>
      </c:lineChart>
      <c:catAx>
        <c:axId val="489600944"/>
        <c:scaling>
          <c:orientation val="minMax"/>
        </c:scaling>
        <c:delete val="1"/>
        <c:axPos val="b"/>
        <c:majorTickMark val="out"/>
        <c:minorTickMark val="none"/>
        <c:tickLblPos val="nextTo"/>
        <c:crossAx val="489601336"/>
        <c:crosses val="autoZero"/>
        <c:auto val="0"/>
        <c:lblAlgn val="ctr"/>
        <c:lblOffset val="100"/>
        <c:noMultiLvlLbl val="0"/>
      </c:catAx>
      <c:valAx>
        <c:axId val="48960133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89600944"/>
        <c:crosses val="autoZero"/>
        <c:crossBetween val="between"/>
      </c:valAx>
      <c:catAx>
        <c:axId val="490357592"/>
        <c:scaling>
          <c:orientation val="minMax"/>
        </c:scaling>
        <c:delete val="1"/>
        <c:axPos val="b"/>
        <c:majorTickMark val="out"/>
        <c:minorTickMark val="none"/>
        <c:tickLblPos val="nextTo"/>
        <c:crossAx val="490357984"/>
        <c:crosses val="autoZero"/>
        <c:auto val="0"/>
        <c:lblAlgn val="ctr"/>
        <c:lblOffset val="100"/>
        <c:noMultiLvlLbl val="0"/>
      </c:catAx>
      <c:valAx>
        <c:axId val="49035798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903575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'34'!$D$5:$D$34</c:f>
              <c:numCache>
                <c:formatCode>General</c:formatCode>
                <c:ptCount val="30"/>
                <c:pt idx="12">
                  <c:v>16</c:v>
                </c:pt>
                <c:pt idx="17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F-4876-802A-345C4569D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90358768"/>
        <c:axId val="490359160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'34'!$V$5:$V$34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BF-4876-802A-345C4569D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359552"/>
        <c:axId val="490359944"/>
      </c:lineChart>
      <c:catAx>
        <c:axId val="490358768"/>
        <c:scaling>
          <c:orientation val="minMax"/>
        </c:scaling>
        <c:delete val="1"/>
        <c:axPos val="b"/>
        <c:majorTickMark val="out"/>
        <c:minorTickMark val="none"/>
        <c:tickLblPos val="nextTo"/>
        <c:crossAx val="490359160"/>
        <c:crosses val="autoZero"/>
        <c:auto val="0"/>
        <c:lblAlgn val="ctr"/>
        <c:lblOffset val="100"/>
        <c:noMultiLvlLbl val="0"/>
      </c:catAx>
      <c:valAx>
        <c:axId val="49035916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90358768"/>
        <c:crosses val="autoZero"/>
        <c:crossBetween val="between"/>
      </c:valAx>
      <c:catAx>
        <c:axId val="490359552"/>
        <c:scaling>
          <c:orientation val="minMax"/>
        </c:scaling>
        <c:delete val="1"/>
        <c:axPos val="b"/>
        <c:majorTickMark val="out"/>
        <c:minorTickMark val="none"/>
        <c:tickLblPos val="nextTo"/>
        <c:crossAx val="490359944"/>
        <c:crosses val="autoZero"/>
        <c:auto val="0"/>
        <c:lblAlgn val="ctr"/>
        <c:lblOffset val="100"/>
        <c:noMultiLvlLbl val="0"/>
      </c:catAx>
      <c:valAx>
        <c:axId val="49035994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90359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'35'!$D$5:$D$34</c:f>
              <c:numCache>
                <c:formatCode>General</c:formatCode>
                <c:ptCount val="30"/>
                <c:pt idx="12">
                  <c:v>8</c:v>
                </c:pt>
                <c:pt idx="14">
                  <c:v>4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C6-41CA-B0C9-205E16B3A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90360728"/>
        <c:axId val="490361120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'35'!$V$5:$V$34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C6-41CA-B0C9-205E16B3A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361512"/>
        <c:axId val="490361904"/>
      </c:lineChart>
      <c:catAx>
        <c:axId val="490360728"/>
        <c:scaling>
          <c:orientation val="minMax"/>
        </c:scaling>
        <c:delete val="1"/>
        <c:axPos val="b"/>
        <c:majorTickMark val="out"/>
        <c:minorTickMark val="none"/>
        <c:tickLblPos val="nextTo"/>
        <c:crossAx val="490361120"/>
        <c:crosses val="autoZero"/>
        <c:auto val="0"/>
        <c:lblAlgn val="ctr"/>
        <c:lblOffset val="100"/>
        <c:noMultiLvlLbl val="0"/>
      </c:catAx>
      <c:valAx>
        <c:axId val="4903611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90360728"/>
        <c:crosses val="autoZero"/>
        <c:crossBetween val="between"/>
      </c:valAx>
      <c:catAx>
        <c:axId val="490361512"/>
        <c:scaling>
          <c:orientation val="minMax"/>
        </c:scaling>
        <c:delete val="1"/>
        <c:axPos val="b"/>
        <c:majorTickMark val="out"/>
        <c:minorTickMark val="none"/>
        <c:tickLblPos val="nextTo"/>
        <c:crossAx val="490361904"/>
        <c:crosses val="autoZero"/>
        <c:auto val="0"/>
        <c:lblAlgn val="ctr"/>
        <c:lblOffset val="100"/>
        <c:noMultiLvlLbl val="0"/>
      </c:catAx>
      <c:valAx>
        <c:axId val="49036190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903615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'36'!$D$5:$D$34</c:f>
              <c:numCache>
                <c:formatCode>General</c:formatCode>
                <c:ptCount val="30"/>
                <c:pt idx="1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54-4021-A9C9-464CF70EE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90362688"/>
        <c:axId val="490363080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'36'!$V$5:$V$34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54-4021-A9C9-464CF70EE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363472"/>
        <c:axId val="490363864"/>
      </c:lineChart>
      <c:catAx>
        <c:axId val="490362688"/>
        <c:scaling>
          <c:orientation val="minMax"/>
        </c:scaling>
        <c:delete val="1"/>
        <c:axPos val="b"/>
        <c:majorTickMark val="out"/>
        <c:minorTickMark val="none"/>
        <c:tickLblPos val="nextTo"/>
        <c:crossAx val="490363080"/>
        <c:crosses val="autoZero"/>
        <c:auto val="0"/>
        <c:lblAlgn val="ctr"/>
        <c:lblOffset val="100"/>
        <c:noMultiLvlLbl val="0"/>
      </c:catAx>
      <c:valAx>
        <c:axId val="4903630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90362688"/>
        <c:crosses val="autoZero"/>
        <c:crossBetween val="between"/>
      </c:valAx>
      <c:catAx>
        <c:axId val="490363472"/>
        <c:scaling>
          <c:orientation val="minMax"/>
        </c:scaling>
        <c:delete val="1"/>
        <c:axPos val="b"/>
        <c:majorTickMark val="out"/>
        <c:minorTickMark val="none"/>
        <c:tickLblPos val="nextTo"/>
        <c:crossAx val="490363864"/>
        <c:crosses val="autoZero"/>
        <c:auto val="0"/>
        <c:lblAlgn val="ctr"/>
        <c:lblOffset val="100"/>
        <c:noMultiLvlLbl val="0"/>
      </c:catAx>
      <c:valAx>
        <c:axId val="49036386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903634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'37'!$D$5:$D$34</c:f>
              <c:numCache>
                <c:formatCode>General</c:formatCode>
                <c:ptCount val="30"/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28-4ED4-BB10-381D4E9CD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90365040"/>
        <c:axId val="488837224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'37'!$V$5:$V$34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28-4ED4-BB10-381D4E9CD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837616"/>
        <c:axId val="488838008"/>
      </c:lineChart>
      <c:catAx>
        <c:axId val="490365040"/>
        <c:scaling>
          <c:orientation val="minMax"/>
        </c:scaling>
        <c:delete val="1"/>
        <c:axPos val="b"/>
        <c:majorTickMark val="out"/>
        <c:minorTickMark val="none"/>
        <c:tickLblPos val="nextTo"/>
        <c:crossAx val="488837224"/>
        <c:crosses val="autoZero"/>
        <c:auto val="0"/>
        <c:lblAlgn val="ctr"/>
        <c:lblOffset val="100"/>
        <c:noMultiLvlLbl val="0"/>
      </c:catAx>
      <c:valAx>
        <c:axId val="48883722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90365040"/>
        <c:crosses val="autoZero"/>
        <c:crossBetween val="between"/>
      </c:valAx>
      <c:catAx>
        <c:axId val="488837616"/>
        <c:scaling>
          <c:orientation val="minMax"/>
        </c:scaling>
        <c:delete val="1"/>
        <c:axPos val="b"/>
        <c:majorTickMark val="out"/>
        <c:minorTickMark val="none"/>
        <c:tickLblPos val="nextTo"/>
        <c:crossAx val="488838008"/>
        <c:crosses val="autoZero"/>
        <c:auto val="0"/>
        <c:lblAlgn val="ctr"/>
        <c:lblOffset val="100"/>
        <c:noMultiLvlLbl val="0"/>
      </c:catAx>
      <c:valAx>
        <c:axId val="48883800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888376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'38'!$D$5:$D$34</c:f>
              <c:numCache>
                <c:formatCode>General</c:formatCode>
                <c:ptCount val="30"/>
                <c:pt idx="1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67-4070-9516-54EFEB600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88838792"/>
        <c:axId val="488839184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'38'!$V$5:$V$34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67-4070-9516-54EFEB600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839576"/>
        <c:axId val="488839968"/>
      </c:lineChart>
      <c:catAx>
        <c:axId val="488838792"/>
        <c:scaling>
          <c:orientation val="minMax"/>
        </c:scaling>
        <c:delete val="1"/>
        <c:axPos val="b"/>
        <c:majorTickMark val="out"/>
        <c:minorTickMark val="none"/>
        <c:tickLblPos val="nextTo"/>
        <c:crossAx val="488839184"/>
        <c:crosses val="autoZero"/>
        <c:auto val="0"/>
        <c:lblAlgn val="ctr"/>
        <c:lblOffset val="100"/>
        <c:noMultiLvlLbl val="0"/>
      </c:catAx>
      <c:valAx>
        <c:axId val="48883918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88838792"/>
        <c:crosses val="autoZero"/>
        <c:crossBetween val="between"/>
      </c:valAx>
      <c:catAx>
        <c:axId val="488839576"/>
        <c:scaling>
          <c:orientation val="minMax"/>
        </c:scaling>
        <c:delete val="1"/>
        <c:axPos val="b"/>
        <c:majorTickMark val="out"/>
        <c:minorTickMark val="none"/>
        <c:tickLblPos val="nextTo"/>
        <c:crossAx val="488839968"/>
        <c:crosses val="autoZero"/>
        <c:auto val="0"/>
        <c:lblAlgn val="ctr"/>
        <c:lblOffset val="100"/>
        <c:noMultiLvlLbl val="0"/>
      </c:catAx>
      <c:valAx>
        <c:axId val="48883996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88839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'39'!$D$5:$D$34</c:f>
              <c:numCache>
                <c:formatCode>General</c:formatCode>
                <c:ptCount val="30"/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9B-43B4-9CDF-0B1B83611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88840752"/>
        <c:axId val="488841144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'39'!$V$5:$V$34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9B-43B4-9CDF-0B1B83611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841536"/>
        <c:axId val="488841928"/>
      </c:lineChart>
      <c:catAx>
        <c:axId val="488840752"/>
        <c:scaling>
          <c:orientation val="minMax"/>
        </c:scaling>
        <c:delete val="1"/>
        <c:axPos val="b"/>
        <c:majorTickMark val="out"/>
        <c:minorTickMark val="none"/>
        <c:tickLblPos val="nextTo"/>
        <c:crossAx val="488841144"/>
        <c:crosses val="autoZero"/>
        <c:auto val="0"/>
        <c:lblAlgn val="ctr"/>
        <c:lblOffset val="100"/>
        <c:noMultiLvlLbl val="0"/>
      </c:catAx>
      <c:valAx>
        <c:axId val="48884114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88840752"/>
        <c:crosses val="autoZero"/>
        <c:crossBetween val="between"/>
      </c:valAx>
      <c:catAx>
        <c:axId val="488841536"/>
        <c:scaling>
          <c:orientation val="minMax"/>
        </c:scaling>
        <c:delete val="1"/>
        <c:axPos val="b"/>
        <c:majorTickMark val="out"/>
        <c:minorTickMark val="none"/>
        <c:tickLblPos val="nextTo"/>
        <c:crossAx val="488841928"/>
        <c:crosses val="autoZero"/>
        <c:auto val="0"/>
        <c:lblAlgn val="ctr"/>
        <c:lblOffset val="100"/>
        <c:noMultiLvlLbl val="0"/>
      </c:catAx>
      <c:valAx>
        <c:axId val="48884192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88841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'40'!$D$5:$D$34</c:f>
              <c:numCache>
                <c:formatCode>General</c:formatCode>
                <c:ptCount val="30"/>
                <c:pt idx="1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E8-4778-90E1-0AF54E8D4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88842712"/>
        <c:axId val="488843104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'40'!$V$5:$V$34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E8-4778-90E1-0AF54E8D4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843496"/>
        <c:axId val="488843888"/>
      </c:lineChart>
      <c:catAx>
        <c:axId val="488842712"/>
        <c:scaling>
          <c:orientation val="minMax"/>
        </c:scaling>
        <c:delete val="1"/>
        <c:axPos val="b"/>
        <c:majorTickMark val="out"/>
        <c:minorTickMark val="none"/>
        <c:tickLblPos val="nextTo"/>
        <c:crossAx val="488843104"/>
        <c:crosses val="autoZero"/>
        <c:auto val="0"/>
        <c:lblAlgn val="ctr"/>
        <c:lblOffset val="100"/>
        <c:noMultiLvlLbl val="0"/>
      </c:catAx>
      <c:valAx>
        <c:axId val="488843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88842712"/>
        <c:crosses val="autoZero"/>
        <c:crossBetween val="between"/>
      </c:valAx>
      <c:catAx>
        <c:axId val="488843496"/>
        <c:scaling>
          <c:orientation val="minMax"/>
        </c:scaling>
        <c:delete val="1"/>
        <c:axPos val="b"/>
        <c:majorTickMark val="out"/>
        <c:minorTickMark val="none"/>
        <c:tickLblPos val="nextTo"/>
        <c:crossAx val="488843888"/>
        <c:crosses val="autoZero"/>
        <c:auto val="0"/>
        <c:lblAlgn val="ctr"/>
        <c:lblOffset val="100"/>
        <c:noMultiLvlLbl val="0"/>
      </c:catAx>
      <c:valAx>
        <c:axId val="48884388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88843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'41'!$D$5:$D$34</c:f>
              <c:numCache>
                <c:formatCode>General</c:formatCode>
                <c:ptCount val="30"/>
                <c:pt idx="12">
                  <c:v>0</c:v>
                </c:pt>
                <c:pt idx="13">
                  <c:v>18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D-4959-8C46-239D3F089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88844672"/>
        <c:axId val="492026688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'41'!$V$5:$V$34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9</c:v>
                </c:pt>
                <c:pt idx="14">
                  <c:v>6.333333333333333</c:v>
                </c:pt>
                <c:pt idx="15">
                  <c:v>6.333333333333333</c:v>
                </c:pt>
                <c:pt idx="16">
                  <c:v>6.333333333333333</c:v>
                </c:pt>
                <c:pt idx="17">
                  <c:v>6.333333333333333</c:v>
                </c:pt>
                <c:pt idx="18">
                  <c:v>6.333333333333333</c:v>
                </c:pt>
                <c:pt idx="19">
                  <c:v>6.333333333333333</c:v>
                </c:pt>
                <c:pt idx="20">
                  <c:v>6.333333333333333</c:v>
                </c:pt>
                <c:pt idx="21">
                  <c:v>6.333333333333333</c:v>
                </c:pt>
                <c:pt idx="22">
                  <c:v>6.333333333333333</c:v>
                </c:pt>
                <c:pt idx="23">
                  <c:v>6.333333333333333</c:v>
                </c:pt>
                <c:pt idx="24">
                  <c:v>6.333333333333333</c:v>
                </c:pt>
                <c:pt idx="25">
                  <c:v>6.333333333333333</c:v>
                </c:pt>
                <c:pt idx="26">
                  <c:v>6.333333333333333</c:v>
                </c:pt>
                <c:pt idx="27">
                  <c:v>6.333333333333333</c:v>
                </c:pt>
                <c:pt idx="28">
                  <c:v>6.333333333333333</c:v>
                </c:pt>
                <c:pt idx="29">
                  <c:v>6.333333333333333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1D-4959-8C46-239D3F089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027080"/>
        <c:axId val="492027472"/>
      </c:lineChart>
      <c:catAx>
        <c:axId val="488844672"/>
        <c:scaling>
          <c:orientation val="minMax"/>
        </c:scaling>
        <c:delete val="1"/>
        <c:axPos val="b"/>
        <c:majorTickMark val="out"/>
        <c:minorTickMark val="none"/>
        <c:tickLblPos val="nextTo"/>
        <c:crossAx val="492026688"/>
        <c:crosses val="autoZero"/>
        <c:auto val="0"/>
        <c:lblAlgn val="ctr"/>
        <c:lblOffset val="100"/>
        <c:noMultiLvlLbl val="0"/>
      </c:catAx>
      <c:valAx>
        <c:axId val="49202668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88844672"/>
        <c:crosses val="autoZero"/>
        <c:crossBetween val="between"/>
      </c:valAx>
      <c:catAx>
        <c:axId val="492027080"/>
        <c:scaling>
          <c:orientation val="minMax"/>
        </c:scaling>
        <c:delete val="1"/>
        <c:axPos val="b"/>
        <c:majorTickMark val="out"/>
        <c:minorTickMark val="none"/>
        <c:tickLblPos val="nextTo"/>
        <c:crossAx val="492027472"/>
        <c:crosses val="autoZero"/>
        <c:auto val="0"/>
        <c:lblAlgn val="ctr"/>
        <c:lblOffset val="100"/>
        <c:noMultiLvlLbl val="0"/>
      </c:catAx>
      <c:valAx>
        <c:axId val="492027472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920270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'42'!$D$5:$D$34</c:f>
              <c:numCache>
                <c:formatCode>General</c:formatCode>
                <c:ptCount val="30"/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C-4ABF-BB65-B0682F80C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92028256"/>
        <c:axId val="492028648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'42'!$V$5:$V$34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1C-4ABF-BB65-B0682F80C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029040"/>
        <c:axId val="492029432"/>
      </c:lineChart>
      <c:catAx>
        <c:axId val="492028256"/>
        <c:scaling>
          <c:orientation val="minMax"/>
        </c:scaling>
        <c:delete val="1"/>
        <c:axPos val="b"/>
        <c:majorTickMark val="out"/>
        <c:minorTickMark val="none"/>
        <c:tickLblPos val="nextTo"/>
        <c:crossAx val="492028648"/>
        <c:crosses val="autoZero"/>
        <c:auto val="0"/>
        <c:lblAlgn val="ctr"/>
        <c:lblOffset val="100"/>
        <c:noMultiLvlLbl val="0"/>
      </c:catAx>
      <c:valAx>
        <c:axId val="49202864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92028256"/>
        <c:crosses val="autoZero"/>
        <c:crossBetween val="between"/>
      </c:valAx>
      <c:catAx>
        <c:axId val="492029040"/>
        <c:scaling>
          <c:orientation val="minMax"/>
        </c:scaling>
        <c:delete val="1"/>
        <c:axPos val="b"/>
        <c:majorTickMark val="out"/>
        <c:minorTickMark val="none"/>
        <c:tickLblPos val="nextTo"/>
        <c:crossAx val="492029432"/>
        <c:crosses val="autoZero"/>
        <c:auto val="0"/>
        <c:lblAlgn val="ctr"/>
        <c:lblOffset val="100"/>
        <c:noMultiLvlLbl val="0"/>
      </c:catAx>
      <c:valAx>
        <c:axId val="492029432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920290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'43'!$D$5:$D$34</c:f>
              <c:numCache>
                <c:formatCode>General</c:formatCode>
                <c:ptCount val="30"/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3E-4742-983B-7337C4CDB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92030216"/>
        <c:axId val="492030608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'43'!$V$5:$V$34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3E-4742-983B-7337C4CDB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031000"/>
        <c:axId val="492031392"/>
      </c:lineChart>
      <c:catAx>
        <c:axId val="492030216"/>
        <c:scaling>
          <c:orientation val="minMax"/>
        </c:scaling>
        <c:delete val="1"/>
        <c:axPos val="b"/>
        <c:majorTickMark val="out"/>
        <c:minorTickMark val="none"/>
        <c:tickLblPos val="nextTo"/>
        <c:crossAx val="492030608"/>
        <c:crosses val="autoZero"/>
        <c:auto val="0"/>
        <c:lblAlgn val="ctr"/>
        <c:lblOffset val="100"/>
        <c:noMultiLvlLbl val="0"/>
      </c:catAx>
      <c:valAx>
        <c:axId val="49203060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92030216"/>
        <c:crosses val="autoZero"/>
        <c:crossBetween val="between"/>
      </c:valAx>
      <c:catAx>
        <c:axId val="492031000"/>
        <c:scaling>
          <c:orientation val="minMax"/>
        </c:scaling>
        <c:delete val="1"/>
        <c:axPos val="b"/>
        <c:majorTickMark val="out"/>
        <c:minorTickMark val="none"/>
        <c:tickLblPos val="nextTo"/>
        <c:crossAx val="492031392"/>
        <c:crosses val="autoZero"/>
        <c:auto val="0"/>
        <c:lblAlgn val="ctr"/>
        <c:lblOffset val="100"/>
        <c:noMultiLvlLbl val="0"/>
      </c:catAx>
      <c:valAx>
        <c:axId val="492031392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920310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'44'!$D$5:$D$34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0-B442-481E-AF3A-59B211316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92031784"/>
        <c:axId val="492032176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'44'!$V$5:$V$34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42-481E-AF3A-59B211316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032568"/>
        <c:axId val="492032960"/>
      </c:lineChart>
      <c:catAx>
        <c:axId val="492031784"/>
        <c:scaling>
          <c:orientation val="minMax"/>
        </c:scaling>
        <c:delete val="1"/>
        <c:axPos val="b"/>
        <c:majorTickMark val="out"/>
        <c:minorTickMark val="none"/>
        <c:tickLblPos val="nextTo"/>
        <c:crossAx val="492032176"/>
        <c:crosses val="autoZero"/>
        <c:auto val="0"/>
        <c:lblAlgn val="ctr"/>
        <c:lblOffset val="100"/>
        <c:noMultiLvlLbl val="0"/>
      </c:catAx>
      <c:valAx>
        <c:axId val="49203217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92031784"/>
        <c:crosses val="autoZero"/>
        <c:crossBetween val="between"/>
      </c:valAx>
      <c:catAx>
        <c:axId val="492032568"/>
        <c:scaling>
          <c:orientation val="minMax"/>
        </c:scaling>
        <c:delete val="1"/>
        <c:axPos val="b"/>
        <c:majorTickMark val="out"/>
        <c:minorTickMark val="none"/>
        <c:tickLblPos val="nextTo"/>
        <c:crossAx val="492032960"/>
        <c:crosses val="autoZero"/>
        <c:auto val="0"/>
        <c:lblAlgn val="ctr"/>
        <c:lblOffset val="100"/>
        <c:noMultiLvlLbl val="0"/>
      </c:catAx>
      <c:valAx>
        <c:axId val="49203296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92032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'45'!$D$5:$D$34</c:f>
              <c:numCache>
                <c:formatCode>General</c:formatCode>
                <c:ptCount val="30"/>
                <c:pt idx="12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FD-490E-B93B-0B73FEEAB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92033352"/>
        <c:axId val="492033744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'45'!$V$5:$V$34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FD-490E-B93B-0B73FEEAB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034136"/>
        <c:axId val="490865856"/>
      </c:lineChart>
      <c:catAx>
        <c:axId val="492033352"/>
        <c:scaling>
          <c:orientation val="minMax"/>
        </c:scaling>
        <c:delete val="1"/>
        <c:axPos val="b"/>
        <c:majorTickMark val="out"/>
        <c:minorTickMark val="none"/>
        <c:tickLblPos val="nextTo"/>
        <c:crossAx val="492033744"/>
        <c:crosses val="autoZero"/>
        <c:auto val="0"/>
        <c:lblAlgn val="ctr"/>
        <c:lblOffset val="100"/>
        <c:noMultiLvlLbl val="0"/>
      </c:catAx>
      <c:valAx>
        <c:axId val="49203374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92033352"/>
        <c:crosses val="autoZero"/>
        <c:crossBetween val="between"/>
      </c:valAx>
      <c:catAx>
        <c:axId val="492034136"/>
        <c:scaling>
          <c:orientation val="minMax"/>
        </c:scaling>
        <c:delete val="1"/>
        <c:axPos val="b"/>
        <c:majorTickMark val="out"/>
        <c:minorTickMark val="none"/>
        <c:tickLblPos val="nextTo"/>
        <c:crossAx val="490865856"/>
        <c:crosses val="autoZero"/>
        <c:auto val="0"/>
        <c:lblAlgn val="ctr"/>
        <c:lblOffset val="100"/>
        <c:noMultiLvlLbl val="0"/>
      </c:catAx>
      <c:valAx>
        <c:axId val="49086585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920341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'46'!$D$5:$D$34</c:f>
              <c:numCache>
                <c:formatCode>General</c:formatCode>
                <c:ptCount val="30"/>
                <c:pt idx="12">
                  <c:v>19</c:v>
                </c:pt>
                <c:pt idx="1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B8-4EEE-B7E7-153680035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90866640"/>
        <c:axId val="49086703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'46'!$V$5:$V$34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23</c:v>
                </c:pt>
                <c:pt idx="14">
                  <c:v>23</c:v>
                </c:pt>
                <c:pt idx="15">
                  <c:v>23</c:v>
                </c:pt>
                <c:pt idx="16">
                  <c:v>23</c:v>
                </c:pt>
                <c:pt idx="17">
                  <c:v>23</c:v>
                </c:pt>
                <c:pt idx="18">
                  <c:v>23</c:v>
                </c:pt>
                <c:pt idx="19">
                  <c:v>23</c:v>
                </c:pt>
                <c:pt idx="20">
                  <c:v>23</c:v>
                </c:pt>
                <c:pt idx="21">
                  <c:v>23</c:v>
                </c:pt>
                <c:pt idx="22">
                  <c:v>23</c:v>
                </c:pt>
                <c:pt idx="23">
                  <c:v>23</c:v>
                </c:pt>
                <c:pt idx="24">
                  <c:v>23</c:v>
                </c:pt>
                <c:pt idx="25">
                  <c:v>23</c:v>
                </c:pt>
                <c:pt idx="26">
                  <c:v>23</c:v>
                </c:pt>
                <c:pt idx="27">
                  <c:v>23</c:v>
                </c:pt>
                <c:pt idx="28">
                  <c:v>23</c:v>
                </c:pt>
                <c:pt idx="29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B8-4EEE-B7E7-153680035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867424"/>
        <c:axId val="490867816"/>
      </c:lineChart>
      <c:catAx>
        <c:axId val="490866640"/>
        <c:scaling>
          <c:orientation val="minMax"/>
        </c:scaling>
        <c:delete val="1"/>
        <c:axPos val="b"/>
        <c:majorTickMark val="out"/>
        <c:minorTickMark val="none"/>
        <c:tickLblPos val="nextTo"/>
        <c:crossAx val="490867032"/>
        <c:crosses val="autoZero"/>
        <c:auto val="0"/>
        <c:lblAlgn val="ctr"/>
        <c:lblOffset val="100"/>
        <c:noMultiLvlLbl val="0"/>
      </c:catAx>
      <c:valAx>
        <c:axId val="4908670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90866640"/>
        <c:crosses val="autoZero"/>
        <c:crossBetween val="between"/>
      </c:valAx>
      <c:catAx>
        <c:axId val="490867424"/>
        <c:scaling>
          <c:orientation val="minMax"/>
        </c:scaling>
        <c:delete val="1"/>
        <c:axPos val="b"/>
        <c:majorTickMark val="out"/>
        <c:minorTickMark val="none"/>
        <c:tickLblPos val="nextTo"/>
        <c:crossAx val="490867816"/>
        <c:crosses val="autoZero"/>
        <c:auto val="0"/>
        <c:lblAlgn val="ctr"/>
        <c:lblOffset val="100"/>
        <c:noMultiLvlLbl val="0"/>
      </c:catAx>
      <c:valAx>
        <c:axId val="49086781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908674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'47'!$D$5:$D$34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0-B8AF-4EF2-8263-C45999F3B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90868600"/>
        <c:axId val="49086899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'47'!$V$5:$V$34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AF-4EF2-8263-C45999F3B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869384"/>
        <c:axId val="490869776"/>
      </c:lineChart>
      <c:catAx>
        <c:axId val="490868600"/>
        <c:scaling>
          <c:orientation val="minMax"/>
        </c:scaling>
        <c:delete val="1"/>
        <c:axPos val="b"/>
        <c:majorTickMark val="out"/>
        <c:minorTickMark val="none"/>
        <c:tickLblPos val="nextTo"/>
        <c:crossAx val="490868992"/>
        <c:crosses val="autoZero"/>
        <c:auto val="0"/>
        <c:lblAlgn val="ctr"/>
        <c:lblOffset val="100"/>
        <c:noMultiLvlLbl val="0"/>
      </c:catAx>
      <c:valAx>
        <c:axId val="49086899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90868600"/>
        <c:crosses val="autoZero"/>
        <c:crossBetween val="between"/>
      </c:valAx>
      <c:catAx>
        <c:axId val="490869384"/>
        <c:scaling>
          <c:orientation val="minMax"/>
        </c:scaling>
        <c:delete val="1"/>
        <c:axPos val="b"/>
        <c:majorTickMark val="out"/>
        <c:minorTickMark val="none"/>
        <c:tickLblPos val="nextTo"/>
        <c:crossAx val="490869776"/>
        <c:crosses val="autoZero"/>
        <c:auto val="0"/>
        <c:lblAlgn val="ctr"/>
        <c:lblOffset val="100"/>
        <c:noMultiLvlLbl val="0"/>
      </c:catAx>
      <c:valAx>
        <c:axId val="49086977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908693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'48'!$D$5:$D$34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0-774F-48F8-BD7D-9991ADAE8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90870560"/>
        <c:axId val="49087095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'48'!$V$5:$V$34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4F-48F8-BD7D-9991ADAE8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871344"/>
        <c:axId val="490871736"/>
      </c:lineChart>
      <c:catAx>
        <c:axId val="490870560"/>
        <c:scaling>
          <c:orientation val="minMax"/>
        </c:scaling>
        <c:delete val="1"/>
        <c:axPos val="b"/>
        <c:majorTickMark val="out"/>
        <c:minorTickMark val="none"/>
        <c:tickLblPos val="nextTo"/>
        <c:crossAx val="490870952"/>
        <c:crosses val="autoZero"/>
        <c:auto val="0"/>
        <c:lblAlgn val="ctr"/>
        <c:lblOffset val="100"/>
        <c:noMultiLvlLbl val="0"/>
      </c:catAx>
      <c:valAx>
        <c:axId val="49087095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90870560"/>
        <c:crosses val="autoZero"/>
        <c:crossBetween val="between"/>
      </c:valAx>
      <c:catAx>
        <c:axId val="490871344"/>
        <c:scaling>
          <c:orientation val="minMax"/>
        </c:scaling>
        <c:delete val="1"/>
        <c:axPos val="b"/>
        <c:majorTickMark val="out"/>
        <c:minorTickMark val="none"/>
        <c:tickLblPos val="nextTo"/>
        <c:crossAx val="490871736"/>
        <c:crosses val="autoZero"/>
        <c:auto val="0"/>
        <c:lblAlgn val="ctr"/>
        <c:lblOffset val="100"/>
        <c:noMultiLvlLbl val="0"/>
      </c:catAx>
      <c:valAx>
        <c:axId val="49087173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908713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'49'!$D$5:$D$34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0-A83C-409F-915A-BAB859D8F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90872520"/>
        <c:axId val="49087291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'49'!$V$5:$V$34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3C-409F-915A-BAB859D8F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873304"/>
        <c:axId val="492952056"/>
      </c:lineChart>
      <c:catAx>
        <c:axId val="490872520"/>
        <c:scaling>
          <c:orientation val="minMax"/>
        </c:scaling>
        <c:delete val="1"/>
        <c:axPos val="b"/>
        <c:majorTickMark val="out"/>
        <c:minorTickMark val="none"/>
        <c:tickLblPos val="nextTo"/>
        <c:crossAx val="490872912"/>
        <c:crosses val="autoZero"/>
        <c:auto val="0"/>
        <c:lblAlgn val="ctr"/>
        <c:lblOffset val="100"/>
        <c:noMultiLvlLbl val="0"/>
      </c:catAx>
      <c:valAx>
        <c:axId val="49087291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90872520"/>
        <c:crosses val="autoZero"/>
        <c:crossBetween val="between"/>
      </c:valAx>
      <c:catAx>
        <c:axId val="490873304"/>
        <c:scaling>
          <c:orientation val="minMax"/>
        </c:scaling>
        <c:delete val="1"/>
        <c:axPos val="b"/>
        <c:majorTickMark val="out"/>
        <c:minorTickMark val="none"/>
        <c:tickLblPos val="nextTo"/>
        <c:crossAx val="492952056"/>
        <c:crosses val="autoZero"/>
        <c:auto val="0"/>
        <c:lblAlgn val="ctr"/>
        <c:lblOffset val="100"/>
        <c:noMultiLvlLbl val="0"/>
      </c:catAx>
      <c:valAx>
        <c:axId val="49295205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90873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'50'!$D$5:$D$34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0-02E8-47C3-844D-A8E7A8290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92952840"/>
        <c:axId val="49295323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'50'!$V$5:$V$34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E8-47C3-844D-A8E7A8290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953624"/>
        <c:axId val="492954016"/>
      </c:lineChart>
      <c:catAx>
        <c:axId val="492952840"/>
        <c:scaling>
          <c:orientation val="minMax"/>
        </c:scaling>
        <c:delete val="1"/>
        <c:axPos val="b"/>
        <c:majorTickMark val="out"/>
        <c:minorTickMark val="none"/>
        <c:tickLblPos val="nextTo"/>
        <c:crossAx val="492953232"/>
        <c:crosses val="autoZero"/>
        <c:auto val="0"/>
        <c:lblAlgn val="ctr"/>
        <c:lblOffset val="100"/>
        <c:noMultiLvlLbl val="0"/>
      </c:catAx>
      <c:valAx>
        <c:axId val="492953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92952840"/>
        <c:crosses val="autoZero"/>
        <c:crossBetween val="between"/>
      </c:valAx>
      <c:catAx>
        <c:axId val="492953624"/>
        <c:scaling>
          <c:orientation val="minMax"/>
        </c:scaling>
        <c:delete val="1"/>
        <c:axPos val="b"/>
        <c:majorTickMark val="out"/>
        <c:minorTickMark val="none"/>
        <c:tickLblPos val="nextTo"/>
        <c:crossAx val="492954016"/>
        <c:crosses val="autoZero"/>
        <c:auto val="0"/>
        <c:lblAlgn val="ctr"/>
        <c:lblOffset val="100"/>
        <c:noMultiLvlLbl val="0"/>
      </c:catAx>
      <c:valAx>
        <c:axId val="49295401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929536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'51'!$D$5:$D$34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0-9AED-43F9-8407-CB21E7962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92954800"/>
        <c:axId val="49295519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'51'!$V$5:$V$34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ED-43F9-8407-CB21E7962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955584"/>
        <c:axId val="492955976"/>
      </c:lineChart>
      <c:catAx>
        <c:axId val="492954800"/>
        <c:scaling>
          <c:orientation val="minMax"/>
        </c:scaling>
        <c:delete val="1"/>
        <c:axPos val="b"/>
        <c:majorTickMark val="out"/>
        <c:minorTickMark val="none"/>
        <c:tickLblPos val="nextTo"/>
        <c:crossAx val="492955192"/>
        <c:crosses val="autoZero"/>
        <c:auto val="0"/>
        <c:lblAlgn val="ctr"/>
        <c:lblOffset val="100"/>
        <c:noMultiLvlLbl val="0"/>
      </c:catAx>
      <c:valAx>
        <c:axId val="49295519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92954800"/>
        <c:crosses val="autoZero"/>
        <c:crossBetween val="between"/>
      </c:valAx>
      <c:catAx>
        <c:axId val="492955584"/>
        <c:scaling>
          <c:orientation val="minMax"/>
        </c:scaling>
        <c:delete val="1"/>
        <c:axPos val="b"/>
        <c:majorTickMark val="out"/>
        <c:minorTickMark val="none"/>
        <c:tickLblPos val="nextTo"/>
        <c:crossAx val="492955976"/>
        <c:crosses val="autoZero"/>
        <c:auto val="0"/>
        <c:lblAlgn val="ctr"/>
        <c:lblOffset val="100"/>
        <c:noMultiLvlLbl val="0"/>
      </c:catAx>
      <c:valAx>
        <c:axId val="49295597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929555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'52'!$D$5:$D$34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0-A724-4C8B-B499-B7D4AB159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92956760"/>
        <c:axId val="49295715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'52'!$V$5:$V$34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24-4C8B-B499-B7D4AB159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957544"/>
        <c:axId val="492957936"/>
      </c:lineChart>
      <c:catAx>
        <c:axId val="492956760"/>
        <c:scaling>
          <c:orientation val="minMax"/>
        </c:scaling>
        <c:delete val="1"/>
        <c:axPos val="b"/>
        <c:majorTickMark val="out"/>
        <c:minorTickMark val="none"/>
        <c:tickLblPos val="nextTo"/>
        <c:crossAx val="492957152"/>
        <c:crosses val="autoZero"/>
        <c:auto val="0"/>
        <c:lblAlgn val="ctr"/>
        <c:lblOffset val="100"/>
        <c:noMultiLvlLbl val="0"/>
      </c:catAx>
      <c:valAx>
        <c:axId val="49295715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92956760"/>
        <c:crosses val="autoZero"/>
        <c:crossBetween val="between"/>
      </c:valAx>
      <c:catAx>
        <c:axId val="492957544"/>
        <c:scaling>
          <c:orientation val="minMax"/>
        </c:scaling>
        <c:delete val="1"/>
        <c:axPos val="b"/>
        <c:majorTickMark val="out"/>
        <c:minorTickMark val="none"/>
        <c:tickLblPos val="nextTo"/>
        <c:crossAx val="492957936"/>
        <c:crosses val="autoZero"/>
        <c:auto val="0"/>
        <c:lblAlgn val="ctr"/>
        <c:lblOffset val="100"/>
        <c:noMultiLvlLbl val="0"/>
      </c:catAx>
      <c:valAx>
        <c:axId val="49295793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929575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'53'!$D$5:$D$34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0-8D38-4B0C-AB8A-2D9D6EE7C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92958720"/>
        <c:axId val="49295911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'53'!$V$5:$V$34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38-4B0C-AB8A-2D9D6EE7C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959504"/>
        <c:axId val="492457504"/>
      </c:lineChart>
      <c:catAx>
        <c:axId val="492958720"/>
        <c:scaling>
          <c:orientation val="minMax"/>
        </c:scaling>
        <c:delete val="1"/>
        <c:axPos val="b"/>
        <c:majorTickMark val="out"/>
        <c:minorTickMark val="none"/>
        <c:tickLblPos val="nextTo"/>
        <c:crossAx val="492959112"/>
        <c:crosses val="autoZero"/>
        <c:auto val="0"/>
        <c:lblAlgn val="ctr"/>
        <c:lblOffset val="100"/>
        <c:noMultiLvlLbl val="0"/>
      </c:catAx>
      <c:valAx>
        <c:axId val="49295911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92958720"/>
        <c:crosses val="autoZero"/>
        <c:crossBetween val="between"/>
      </c:valAx>
      <c:catAx>
        <c:axId val="492959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92457504"/>
        <c:crosses val="autoZero"/>
        <c:auto val="0"/>
        <c:lblAlgn val="ctr"/>
        <c:lblOffset val="100"/>
        <c:noMultiLvlLbl val="0"/>
      </c:catAx>
      <c:valAx>
        <c:axId val="49245750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92959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'54'!$D$5:$D$34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0-8B7E-4C50-B0EE-A75127674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92458288"/>
        <c:axId val="492458680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'54'!$V$5:$V$34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7E-4C50-B0EE-A75127674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459072"/>
        <c:axId val="492459464"/>
      </c:lineChart>
      <c:catAx>
        <c:axId val="492458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92458680"/>
        <c:crosses val="autoZero"/>
        <c:auto val="0"/>
        <c:lblAlgn val="ctr"/>
        <c:lblOffset val="100"/>
        <c:noMultiLvlLbl val="0"/>
      </c:catAx>
      <c:valAx>
        <c:axId val="4924586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92458288"/>
        <c:crosses val="autoZero"/>
        <c:crossBetween val="between"/>
      </c:valAx>
      <c:catAx>
        <c:axId val="492459072"/>
        <c:scaling>
          <c:orientation val="minMax"/>
        </c:scaling>
        <c:delete val="1"/>
        <c:axPos val="b"/>
        <c:majorTickMark val="out"/>
        <c:minorTickMark val="none"/>
        <c:tickLblPos val="nextTo"/>
        <c:crossAx val="492459464"/>
        <c:crosses val="autoZero"/>
        <c:auto val="0"/>
        <c:lblAlgn val="ctr"/>
        <c:lblOffset val="100"/>
        <c:noMultiLvlLbl val="0"/>
      </c:catAx>
      <c:valAx>
        <c:axId val="49245946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92459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'55'!$D$5:$D$34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0-22F5-4A0D-AFD6-757E973FD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92460248"/>
        <c:axId val="492460640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'55'!$V$5:$V$34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F5-4A0D-AFD6-757E973FD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461032"/>
        <c:axId val="492461424"/>
      </c:lineChart>
      <c:catAx>
        <c:axId val="492460248"/>
        <c:scaling>
          <c:orientation val="minMax"/>
        </c:scaling>
        <c:delete val="1"/>
        <c:axPos val="b"/>
        <c:majorTickMark val="out"/>
        <c:minorTickMark val="none"/>
        <c:tickLblPos val="nextTo"/>
        <c:crossAx val="492460640"/>
        <c:crosses val="autoZero"/>
        <c:auto val="0"/>
        <c:lblAlgn val="ctr"/>
        <c:lblOffset val="100"/>
        <c:noMultiLvlLbl val="0"/>
      </c:catAx>
      <c:valAx>
        <c:axId val="49246064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92460248"/>
        <c:crosses val="autoZero"/>
        <c:crossBetween val="between"/>
      </c:valAx>
      <c:catAx>
        <c:axId val="492461032"/>
        <c:scaling>
          <c:orientation val="minMax"/>
        </c:scaling>
        <c:delete val="1"/>
        <c:axPos val="b"/>
        <c:majorTickMark val="out"/>
        <c:minorTickMark val="none"/>
        <c:tickLblPos val="nextTo"/>
        <c:crossAx val="492461424"/>
        <c:crosses val="autoZero"/>
        <c:auto val="0"/>
        <c:lblAlgn val="ctr"/>
        <c:lblOffset val="100"/>
        <c:noMultiLvlLbl val="0"/>
      </c:catAx>
      <c:valAx>
        <c:axId val="49246142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924610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'56'!$D$5:$D$34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0-58FE-4080-A0EA-71961D3DA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92462208"/>
        <c:axId val="492462600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'56'!$V$5:$V$34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FE-4080-A0EA-71961D3DA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462992"/>
        <c:axId val="492463384"/>
      </c:lineChart>
      <c:catAx>
        <c:axId val="492462208"/>
        <c:scaling>
          <c:orientation val="minMax"/>
        </c:scaling>
        <c:delete val="1"/>
        <c:axPos val="b"/>
        <c:majorTickMark val="out"/>
        <c:minorTickMark val="none"/>
        <c:tickLblPos val="nextTo"/>
        <c:crossAx val="492462600"/>
        <c:crosses val="autoZero"/>
        <c:auto val="0"/>
        <c:lblAlgn val="ctr"/>
        <c:lblOffset val="100"/>
        <c:noMultiLvlLbl val="0"/>
      </c:catAx>
      <c:valAx>
        <c:axId val="4924626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92462208"/>
        <c:crosses val="autoZero"/>
        <c:crossBetween val="between"/>
      </c:valAx>
      <c:catAx>
        <c:axId val="492462992"/>
        <c:scaling>
          <c:orientation val="minMax"/>
        </c:scaling>
        <c:delete val="1"/>
        <c:axPos val="b"/>
        <c:majorTickMark val="out"/>
        <c:minorTickMark val="none"/>
        <c:tickLblPos val="nextTo"/>
        <c:crossAx val="492463384"/>
        <c:crosses val="autoZero"/>
        <c:auto val="0"/>
        <c:lblAlgn val="ctr"/>
        <c:lblOffset val="100"/>
        <c:noMultiLvlLbl val="0"/>
      </c:catAx>
      <c:valAx>
        <c:axId val="49246338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92462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'57'!$D$5:$D$34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0-1ADC-4B28-BF9A-8EA7440F2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92464168"/>
        <c:axId val="492464560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'57'!$V$5:$V$34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DC-4B28-BF9A-8EA7440F2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464952"/>
        <c:axId val="492465344"/>
      </c:lineChart>
      <c:catAx>
        <c:axId val="492464168"/>
        <c:scaling>
          <c:orientation val="minMax"/>
        </c:scaling>
        <c:delete val="1"/>
        <c:axPos val="b"/>
        <c:majorTickMark val="out"/>
        <c:minorTickMark val="none"/>
        <c:tickLblPos val="nextTo"/>
        <c:crossAx val="492464560"/>
        <c:crosses val="autoZero"/>
        <c:auto val="0"/>
        <c:lblAlgn val="ctr"/>
        <c:lblOffset val="100"/>
        <c:noMultiLvlLbl val="0"/>
      </c:catAx>
      <c:valAx>
        <c:axId val="49246456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92464168"/>
        <c:crosses val="autoZero"/>
        <c:crossBetween val="between"/>
      </c:valAx>
      <c:catAx>
        <c:axId val="492464952"/>
        <c:scaling>
          <c:orientation val="minMax"/>
        </c:scaling>
        <c:delete val="1"/>
        <c:axPos val="b"/>
        <c:majorTickMark val="out"/>
        <c:minorTickMark val="none"/>
        <c:tickLblPos val="nextTo"/>
        <c:crossAx val="492465344"/>
        <c:crosses val="autoZero"/>
        <c:auto val="0"/>
        <c:lblAlgn val="ctr"/>
        <c:lblOffset val="100"/>
        <c:noMultiLvlLbl val="0"/>
      </c:catAx>
      <c:valAx>
        <c:axId val="49246534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924649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'58'!$D$5:$D$34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0-546D-46EC-BA12-863FB80B5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92466128"/>
        <c:axId val="492466520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'58'!$V$5:$V$34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6D-46EC-BA12-863FB80B5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466912"/>
        <c:axId val="492467304"/>
      </c:lineChart>
      <c:catAx>
        <c:axId val="492466128"/>
        <c:scaling>
          <c:orientation val="minMax"/>
        </c:scaling>
        <c:delete val="1"/>
        <c:axPos val="b"/>
        <c:majorTickMark val="out"/>
        <c:minorTickMark val="none"/>
        <c:tickLblPos val="nextTo"/>
        <c:crossAx val="492466520"/>
        <c:crosses val="autoZero"/>
        <c:auto val="0"/>
        <c:lblAlgn val="ctr"/>
        <c:lblOffset val="100"/>
        <c:noMultiLvlLbl val="0"/>
      </c:catAx>
      <c:valAx>
        <c:axId val="492466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92466128"/>
        <c:crosses val="autoZero"/>
        <c:crossBetween val="between"/>
      </c:valAx>
      <c:catAx>
        <c:axId val="492466912"/>
        <c:scaling>
          <c:orientation val="minMax"/>
        </c:scaling>
        <c:delete val="1"/>
        <c:axPos val="b"/>
        <c:majorTickMark val="out"/>
        <c:minorTickMark val="none"/>
        <c:tickLblPos val="nextTo"/>
        <c:crossAx val="492467304"/>
        <c:crosses val="autoZero"/>
        <c:auto val="0"/>
        <c:lblAlgn val="ctr"/>
        <c:lblOffset val="100"/>
        <c:noMultiLvlLbl val="0"/>
      </c:catAx>
      <c:valAx>
        <c:axId val="49246730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92466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'59'!$D$5:$D$34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0-0A75-48BC-9CF3-D2989A446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92468088"/>
        <c:axId val="492468480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'59'!$V$5:$V$34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75-48BC-9CF3-D2989A446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468872"/>
        <c:axId val="492469264"/>
      </c:lineChart>
      <c:catAx>
        <c:axId val="492468088"/>
        <c:scaling>
          <c:orientation val="minMax"/>
        </c:scaling>
        <c:delete val="1"/>
        <c:axPos val="b"/>
        <c:majorTickMark val="out"/>
        <c:minorTickMark val="none"/>
        <c:tickLblPos val="nextTo"/>
        <c:crossAx val="492468480"/>
        <c:crosses val="autoZero"/>
        <c:auto val="0"/>
        <c:lblAlgn val="ctr"/>
        <c:lblOffset val="100"/>
        <c:noMultiLvlLbl val="0"/>
      </c:catAx>
      <c:valAx>
        <c:axId val="4924684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92468088"/>
        <c:crosses val="autoZero"/>
        <c:crossBetween val="between"/>
      </c:valAx>
      <c:catAx>
        <c:axId val="492468872"/>
        <c:scaling>
          <c:orientation val="minMax"/>
        </c:scaling>
        <c:delete val="1"/>
        <c:axPos val="b"/>
        <c:majorTickMark val="out"/>
        <c:minorTickMark val="none"/>
        <c:tickLblPos val="nextTo"/>
        <c:crossAx val="492469264"/>
        <c:crosses val="autoZero"/>
        <c:auto val="0"/>
        <c:lblAlgn val="ctr"/>
        <c:lblOffset val="100"/>
        <c:noMultiLvlLbl val="0"/>
      </c:catAx>
      <c:valAx>
        <c:axId val="49246926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92468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'60'!$D$5:$D$34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0-9A3F-4E4F-9CF4-F2B2BA114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92470048"/>
        <c:axId val="492470440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'60'!$V$5:$V$34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3F-4E4F-9CF4-F2B2BA114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470832"/>
        <c:axId val="492471224"/>
      </c:lineChart>
      <c:catAx>
        <c:axId val="492470048"/>
        <c:scaling>
          <c:orientation val="minMax"/>
        </c:scaling>
        <c:delete val="1"/>
        <c:axPos val="b"/>
        <c:majorTickMark val="out"/>
        <c:minorTickMark val="none"/>
        <c:tickLblPos val="nextTo"/>
        <c:crossAx val="492470440"/>
        <c:crosses val="autoZero"/>
        <c:auto val="0"/>
        <c:lblAlgn val="ctr"/>
        <c:lblOffset val="100"/>
        <c:noMultiLvlLbl val="0"/>
      </c:catAx>
      <c:valAx>
        <c:axId val="49247044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92470048"/>
        <c:crosses val="autoZero"/>
        <c:crossBetween val="between"/>
      </c:valAx>
      <c:catAx>
        <c:axId val="492470832"/>
        <c:scaling>
          <c:orientation val="minMax"/>
        </c:scaling>
        <c:delete val="1"/>
        <c:axPos val="b"/>
        <c:majorTickMark val="out"/>
        <c:minorTickMark val="none"/>
        <c:tickLblPos val="nextTo"/>
        <c:crossAx val="492471224"/>
        <c:crosses val="autoZero"/>
        <c:auto val="0"/>
        <c:lblAlgn val="ctr"/>
        <c:lblOffset val="100"/>
        <c:noMultiLvlLbl val="0"/>
      </c:catAx>
      <c:valAx>
        <c:axId val="49247122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92470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'61'!$D$5:$D$34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0-C5B6-41DB-9516-03BE8EEEF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92472008"/>
        <c:axId val="492472400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'61'!$V$5:$V$34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B6-41DB-9516-03BE8EEEF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472792"/>
        <c:axId val="492473184"/>
      </c:lineChart>
      <c:catAx>
        <c:axId val="492472008"/>
        <c:scaling>
          <c:orientation val="minMax"/>
        </c:scaling>
        <c:delete val="1"/>
        <c:axPos val="b"/>
        <c:majorTickMark val="out"/>
        <c:minorTickMark val="none"/>
        <c:tickLblPos val="nextTo"/>
        <c:crossAx val="492472400"/>
        <c:crosses val="autoZero"/>
        <c:auto val="0"/>
        <c:lblAlgn val="ctr"/>
        <c:lblOffset val="100"/>
        <c:noMultiLvlLbl val="0"/>
      </c:catAx>
      <c:valAx>
        <c:axId val="4924724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92472008"/>
        <c:crosses val="autoZero"/>
        <c:crossBetween val="between"/>
      </c:valAx>
      <c:catAx>
        <c:axId val="492472792"/>
        <c:scaling>
          <c:orientation val="minMax"/>
        </c:scaling>
        <c:delete val="1"/>
        <c:axPos val="b"/>
        <c:majorTickMark val="out"/>
        <c:minorTickMark val="none"/>
        <c:tickLblPos val="nextTo"/>
        <c:crossAx val="492473184"/>
        <c:crosses val="autoZero"/>
        <c:auto val="0"/>
        <c:lblAlgn val="ctr"/>
        <c:lblOffset val="100"/>
        <c:noMultiLvlLbl val="0"/>
      </c:catAx>
      <c:valAx>
        <c:axId val="49247318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924727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'62'!$D$5:$D$34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0-3C57-4DF2-8B9B-20C7017A2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94848960"/>
        <c:axId val="49484935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'62'!$V$5:$V$34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57-4DF2-8B9B-20C7017A2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849744"/>
        <c:axId val="494850136"/>
      </c:lineChart>
      <c:catAx>
        <c:axId val="494848960"/>
        <c:scaling>
          <c:orientation val="minMax"/>
        </c:scaling>
        <c:delete val="1"/>
        <c:axPos val="b"/>
        <c:majorTickMark val="out"/>
        <c:minorTickMark val="none"/>
        <c:tickLblPos val="nextTo"/>
        <c:crossAx val="494849352"/>
        <c:crosses val="autoZero"/>
        <c:auto val="0"/>
        <c:lblAlgn val="ctr"/>
        <c:lblOffset val="100"/>
        <c:noMultiLvlLbl val="0"/>
      </c:catAx>
      <c:valAx>
        <c:axId val="49484935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94848960"/>
        <c:crosses val="autoZero"/>
        <c:crossBetween val="between"/>
      </c:valAx>
      <c:catAx>
        <c:axId val="494849744"/>
        <c:scaling>
          <c:orientation val="minMax"/>
        </c:scaling>
        <c:delete val="1"/>
        <c:axPos val="b"/>
        <c:majorTickMark val="out"/>
        <c:minorTickMark val="none"/>
        <c:tickLblPos val="nextTo"/>
        <c:crossAx val="494850136"/>
        <c:crosses val="autoZero"/>
        <c:auto val="0"/>
        <c:lblAlgn val="ctr"/>
        <c:lblOffset val="100"/>
        <c:noMultiLvlLbl val="0"/>
      </c:catAx>
      <c:valAx>
        <c:axId val="49485013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948497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'63'!$D$5:$D$34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0-2D28-4533-BA6D-46B4A453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94850920"/>
        <c:axId val="49485131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'63'!$V$5:$V$34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28-4533-BA6D-46B4A453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851704"/>
        <c:axId val="494852096"/>
      </c:lineChart>
      <c:catAx>
        <c:axId val="494850920"/>
        <c:scaling>
          <c:orientation val="minMax"/>
        </c:scaling>
        <c:delete val="1"/>
        <c:axPos val="b"/>
        <c:majorTickMark val="out"/>
        <c:minorTickMark val="none"/>
        <c:tickLblPos val="nextTo"/>
        <c:crossAx val="494851312"/>
        <c:crosses val="autoZero"/>
        <c:auto val="0"/>
        <c:lblAlgn val="ctr"/>
        <c:lblOffset val="100"/>
        <c:noMultiLvlLbl val="0"/>
      </c:catAx>
      <c:valAx>
        <c:axId val="49485131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94850920"/>
        <c:crosses val="autoZero"/>
        <c:crossBetween val="between"/>
      </c:valAx>
      <c:catAx>
        <c:axId val="494851704"/>
        <c:scaling>
          <c:orientation val="minMax"/>
        </c:scaling>
        <c:delete val="1"/>
        <c:axPos val="b"/>
        <c:majorTickMark val="out"/>
        <c:minorTickMark val="none"/>
        <c:tickLblPos val="nextTo"/>
        <c:crossAx val="494852096"/>
        <c:crosses val="autoZero"/>
        <c:auto val="0"/>
        <c:lblAlgn val="ctr"/>
        <c:lblOffset val="100"/>
        <c:noMultiLvlLbl val="0"/>
      </c:catAx>
      <c:valAx>
        <c:axId val="49485209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948517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'64'!$D$5:$D$34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0-74DB-4630-BC73-2A20DF6FB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94852880"/>
        <c:axId val="494853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'64'!$V$5:$V$34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DB-4630-BC73-2A20DF6FB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853664"/>
        <c:axId val="494854056"/>
      </c:lineChart>
      <c:catAx>
        <c:axId val="494852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94853272"/>
        <c:crosses val="autoZero"/>
        <c:auto val="0"/>
        <c:lblAlgn val="ctr"/>
        <c:lblOffset val="100"/>
        <c:noMultiLvlLbl val="0"/>
      </c:catAx>
      <c:valAx>
        <c:axId val="494853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94852880"/>
        <c:crosses val="autoZero"/>
        <c:crossBetween val="between"/>
      </c:valAx>
      <c:catAx>
        <c:axId val="494853664"/>
        <c:scaling>
          <c:orientation val="minMax"/>
        </c:scaling>
        <c:delete val="1"/>
        <c:axPos val="b"/>
        <c:majorTickMark val="out"/>
        <c:minorTickMark val="none"/>
        <c:tickLblPos val="nextTo"/>
        <c:crossAx val="494854056"/>
        <c:crosses val="autoZero"/>
        <c:auto val="0"/>
        <c:lblAlgn val="ctr"/>
        <c:lblOffset val="100"/>
        <c:noMultiLvlLbl val="0"/>
      </c:catAx>
      <c:valAx>
        <c:axId val="49485405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94853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'65'!$D$5:$D$34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0-AA21-495B-A7F9-F6BB47B49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94854840"/>
        <c:axId val="49485523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'65'!$V$5:$V$34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21-495B-A7F9-F6BB47B49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855624"/>
        <c:axId val="494856016"/>
      </c:lineChart>
      <c:catAx>
        <c:axId val="494854840"/>
        <c:scaling>
          <c:orientation val="minMax"/>
        </c:scaling>
        <c:delete val="1"/>
        <c:axPos val="b"/>
        <c:majorTickMark val="out"/>
        <c:minorTickMark val="none"/>
        <c:tickLblPos val="nextTo"/>
        <c:crossAx val="494855232"/>
        <c:crosses val="autoZero"/>
        <c:auto val="0"/>
        <c:lblAlgn val="ctr"/>
        <c:lblOffset val="100"/>
        <c:noMultiLvlLbl val="0"/>
      </c:catAx>
      <c:valAx>
        <c:axId val="494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94854840"/>
        <c:crosses val="autoZero"/>
        <c:crossBetween val="between"/>
      </c:valAx>
      <c:catAx>
        <c:axId val="494855624"/>
        <c:scaling>
          <c:orientation val="minMax"/>
        </c:scaling>
        <c:delete val="1"/>
        <c:axPos val="b"/>
        <c:majorTickMark val="out"/>
        <c:minorTickMark val="none"/>
        <c:tickLblPos val="nextTo"/>
        <c:crossAx val="494856016"/>
        <c:crosses val="autoZero"/>
        <c:auto val="0"/>
        <c:lblAlgn val="ctr"/>
        <c:lblOffset val="100"/>
        <c:noMultiLvlLbl val="0"/>
      </c:catAx>
      <c:valAx>
        <c:axId val="49485601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948556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'66'!$D$5:$D$34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0-0608-4857-978A-31DBEF954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94856800"/>
        <c:axId val="49485719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'66'!$V$5:$V$34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08-4857-978A-31DBEF954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857584"/>
        <c:axId val="494857976"/>
      </c:lineChart>
      <c:catAx>
        <c:axId val="494856800"/>
        <c:scaling>
          <c:orientation val="minMax"/>
        </c:scaling>
        <c:delete val="1"/>
        <c:axPos val="b"/>
        <c:majorTickMark val="out"/>
        <c:minorTickMark val="none"/>
        <c:tickLblPos val="nextTo"/>
        <c:crossAx val="494857192"/>
        <c:crosses val="autoZero"/>
        <c:auto val="0"/>
        <c:lblAlgn val="ctr"/>
        <c:lblOffset val="100"/>
        <c:noMultiLvlLbl val="0"/>
      </c:catAx>
      <c:valAx>
        <c:axId val="49485719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94856800"/>
        <c:crosses val="autoZero"/>
        <c:crossBetween val="between"/>
      </c:valAx>
      <c:catAx>
        <c:axId val="494857584"/>
        <c:scaling>
          <c:orientation val="minMax"/>
        </c:scaling>
        <c:delete val="1"/>
        <c:axPos val="b"/>
        <c:majorTickMark val="out"/>
        <c:minorTickMark val="none"/>
        <c:tickLblPos val="nextTo"/>
        <c:crossAx val="494857976"/>
        <c:crosses val="autoZero"/>
        <c:auto val="0"/>
        <c:lblAlgn val="ctr"/>
        <c:lblOffset val="100"/>
        <c:noMultiLvlLbl val="0"/>
      </c:catAx>
      <c:valAx>
        <c:axId val="49485797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948575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'67'!$D$5:$D$34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0-DCBE-436C-A503-3A3DD1B18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94858760"/>
        <c:axId val="49485915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'67'!$V$5:$V$34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BE-436C-A503-3A3DD1B18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859544"/>
        <c:axId val="494859936"/>
      </c:lineChart>
      <c:catAx>
        <c:axId val="494858760"/>
        <c:scaling>
          <c:orientation val="minMax"/>
        </c:scaling>
        <c:delete val="1"/>
        <c:axPos val="b"/>
        <c:majorTickMark val="out"/>
        <c:minorTickMark val="none"/>
        <c:tickLblPos val="nextTo"/>
        <c:crossAx val="494859152"/>
        <c:crosses val="autoZero"/>
        <c:auto val="0"/>
        <c:lblAlgn val="ctr"/>
        <c:lblOffset val="100"/>
        <c:noMultiLvlLbl val="0"/>
      </c:catAx>
      <c:valAx>
        <c:axId val="49485915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94858760"/>
        <c:crosses val="autoZero"/>
        <c:crossBetween val="between"/>
      </c:valAx>
      <c:catAx>
        <c:axId val="494859544"/>
        <c:scaling>
          <c:orientation val="minMax"/>
        </c:scaling>
        <c:delete val="1"/>
        <c:axPos val="b"/>
        <c:majorTickMark val="out"/>
        <c:minorTickMark val="none"/>
        <c:tickLblPos val="nextTo"/>
        <c:crossAx val="494859936"/>
        <c:crosses val="autoZero"/>
        <c:auto val="0"/>
        <c:lblAlgn val="ctr"/>
        <c:lblOffset val="100"/>
        <c:noMultiLvlLbl val="0"/>
      </c:catAx>
      <c:valAx>
        <c:axId val="49485993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948595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'68'!$D$5:$D$34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0-BD0E-4A71-AFCC-336C2E332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94860720"/>
        <c:axId val="49486111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'68'!$V$5:$V$34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0E-4A71-AFCC-336C2E332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861504"/>
        <c:axId val="494861896"/>
      </c:lineChart>
      <c:catAx>
        <c:axId val="494860720"/>
        <c:scaling>
          <c:orientation val="minMax"/>
        </c:scaling>
        <c:delete val="1"/>
        <c:axPos val="b"/>
        <c:majorTickMark val="out"/>
        <c:minorTickMark val="none"/>
        <c:tickLblPos val="nextTo"/>
        <c:crossAx val="494861112"/>
        <c:crosses val="autoZero"/>
        <c:auto val="0"/>
        <c:lblAlgn val="ctr"/>
        <c:lblOffset val="100"/>
        <c:noMultiLvlLbl val="0"/>
      </c:catAx>
      <c:valAx>
        <c:axId val="49486111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94860720"/>
        <c:crosses val="autoZero"/>
        <c:crossBetween val="between"/>
      </c:valAx>
      <c:catAx>
        <c:axId val="494861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94861896"/>
        <c:crosses val="autoZero"/>
        <c:auto val="0"/>
        <c:lblAlgn val="ctr"/>
        <c:lblOffset val="100"/>
        <c:noMultiLvlLbl val="0"/>
      </c:catAx>
      <c:valAx>
        <c:axId val="49486189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94861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'69'!$D$5:$D$34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0-CB8E-4D44-9A07-C675522C4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94862680"/>
        <c:axId val="4948630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'69'!$V$5:$V$34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8E-4D44-9A07-C675522C4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863464"/>
        <c:axId val="494863856"/>
      </c:lineChart>
      <c:catAx>
        <c:axId val="494862680"/>
        <c:scaling>
          <c:orientation val="minMax"/>
        </c:scaling>
        <c:delete val="1"/>
        <c:axPos val="b"/>
        <c:majorTickMark val="out"/>
        <c:minorTickMark val="none"/>
        <c:tickLblPos val="nextTo"/>
        <c:crossAx val="494863072"/>
        <c:crosses val="autoZero"/>
        <c:auto val="0"/>
        <c:lblAlgn val="ctr"/>
        <c:lblOffset val="100"/>
        <c:noMultiLvlLbl val="0"/>
      </c:catAx>
      <c:valAx>
        <c:axId val="4948630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94862680"/>
        <c:crosses val="autoZero"/>
        <c:crossBetween val="between"/>
      </c:valAx>
      <c:catAx>
        <c:axId val="494863464"/>
        <c:scaling>
          <c:orientation val="minMax"/>
        </c:scaling>
        <c:delete val="1"/>
        <c:axPos val="b"/>
        <c:majorTickMark val="out"/>
        <c:minorTickMark val="none"/>
        <c:tickLblPos val="nextTo"/>
        <c:crossAx val="494863856"/>
        <c:crosses val="autoZero"/>
        <c:auto val="0"/>
        <c:lblAlgn val="ctr"/>
        <c:lblOffset val="100"/>
        <c:noMultiLvlLbl val="0"/>
      </c:catAx>
      <c:valAx>
        <c:axId val="49486385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948634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'70'!$D$5:$D$34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0-65AB-401D-BDC0-CF6F61DA7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96427920"/>
        <c:axId val="49642831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'70'!$V$5:$V$34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AB-401D-BDC0-CF6F61DA7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428704"/>
        <c:axId val="496429096"/>
      </c:lineChart>
      <c:catAx>
        <c:axId val="496427920"/>
        <c:scaling>
          <c:orientation val="minMax"/>
        </c:scaling>
        <c:delete val="1"/>
        <c:axPos val="b"/>
        <c:majorTickMark val="out"/>
        <c:minorTickMark val="none"/>
        <c:tickLblPos val="nextTo"/>
        <c:crossAx val="496428312"/>
        <c:crosses val="autoZero"/>
        <c:auto val="0"/>
        <c:lblAlgn val="ctr"/>
        <c:lblOffset val="100"/>
        <c:noMultiLvlLbl val="0"/>
      </c:catAx>
      <c:valAx>
        <c:axId val="49642831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96427920"/>
        <c:crosses val="autoZero"/>
        <c:crossBetween val="between"/>
      </c:valAx>
      <c:catAx>
        <c:axId val="496428704"/>
        <c:scaling>
          <c:orientation val="minMax"/>
        </c:scaling>
        <c:delete val="1"/>
        <c:axPos val="b"/>
        <c:majorTickMark val="out"/>
        <c:minorTickMark val="none"/>
        <c:tickLblPos val="nextTo"/>
        <c:crossAx val="496429096"/>
        <c:crosses val="autoZero"/>
        <c:auto val="0"/>
        <c:lblAlgn val="ctr"/>
        <c:lblOffset val="100"/>
        <c:noMultiLvlLbl val="0"/>
      </c:catAx>
      <c:valAx>
        <c:axId val="49642909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964287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USTOUNPK/Documents/Paul/My%20Documents/cricket/Reports%20etc/2020/Stats/Individual%20Stats%202020%20v1.0%20(Firsts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USTOUNPK/Documents/Paul/My%20Documents/cricket/Reports%20etc/2020/Stats/Individual%20Stats%202020%20v1.0%20(Seconds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USTOUNPK/Documents/Paul/My%20Documents/cricket/Reports%20etc/2020/Stats/Individual%20Stats%202020%20v1.0%20(Thrird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Player Summary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</sheetNames>
    <sheetDataSet>
      <sheetData sheetId="0" refreshError="1"/>
      <sheetData sheetId="1">
        <row r="4">
          <cell r="C4">
            <v>5</v>
          </cell>
          <cell r="D4">
            <v>4</v>
          </cell>
          <cell r="E4">
            <v>2</v>
          </cell>
          <cell r="F4">
            <v>122</v>
          </cell>
          <cell r="G4" t="str">
            <v>61*(38)</v>
          </cell>
          <cell r="H4">
            <v>61</v>
          </cell>
          <cell r="I4">
            <v>112.96296296296295</v>
          </cell>
          <cell r="J4">
            <v>8</v>
          </cell>
          <cell r="K4">
            <v>4</v>
          </cell>
          <cell r="L4">
            <v>1</v>
          </cell>
          <cell r="M4">
            <v>0</v>
          </cell>
          <cell r="N4">
            <v>0</v>
          </cell>
          <cell r="O4">
            <v>0</v>
          </cell>
          <cell r="Q4" t="str">
            <v>-</v>
          </cell>
          <cell r="R4" t="str">
            <v>-</v>
          </cell>
          <cell r="S4" t="str">
            <v>-</v>
          </cell>
          <cell r="T4" t="str">
            <v>-</v>
          </cell>
          <cell r="U4" t="str">
            <v>-</v>
          </cell>
          <cell r="V4" t="str">
            <v>-</v>
          </cell>
          <cell r="W4" t="str">
            <v>-</v>
          </cell>
          <cell r="X4" t="str">
            <v>-</v>
          </cell>
          <cell r="Y4">
            <v>0</v>
          </cell>
          <cell r="Z4">
            <v>0</v>
          </cell>
          <cell r="AA4">
            <v>0</v>
          </cell>
          <cell r="AC4">
            <v>1</v>
          </cell>
          <cell r="AD4">
            <v>0</v>
          </cell>
          <cell r="AE4">
            <v>1</v>
          </cell>
        </row>
        <row r="5">
          <cell r="C5">
            <v>7</v>
          </cell>
          <cell r="D5">
            <v>7</v>
          </cell>
          <cell r="E5">
            <v>3</v>
          </cell>
          <cell r="F5">
            <v>219</v>
          </cell>
          <cell r="G5" t="str">
            <v>46(51)</v>
          </cell>
          <cell r="H5">
            <v>54.75</v>
          </cell>
          <cell r="I5">
            <v>93.589743589743591</v>
          </cell>
          <cell r="J5">
            <v>26</v>
          </cell>
          <cell r="K5">
            <v>4</v>
          </cell>
          <cell r="L5">
            <v>0</v>
          </cell>
          <cell r="M5">
            <v>0</v>
          </cell>
          <cell r="N5">
            <v>1</v>
          </cell>
          <cell r="O5">
            <v>1</v>
          </cell>
          <cell r="Q5" t="str">
            <v>-</v>
          </cell>
          <cell r="R5" t="str">
            <v>-</v>
          </cell>
          <cell r="S5" t="str">
            <v>-</v>
          </cell>
          <cell r="T5" t="str">
            <v>-</v>
          </cell>
          <cell r="U5" t="str">
            <v>-</v>
          </cell>
          <cell r="V5" t="str">
            <v>-</v>
          </cell>
          <cell r="W5" t="str">
            <v>-</v>
          </cell>
          <cell r="X5" t="str">
            <v>-</v>
          </cell>
          <cell r="Y5">
            <v>0</v>
          </cell>
          <cell r="Z5">
            <v>0</v>
          </cell>
          <cell r="AA5">
            <v>0</v>
          </cell>
          <cell r="AC5">
            <v>2</v>
          </cell>
          <cell r="AD5">
            <v>0</v>
          </cell>
          <cell r="AE5">
            <v>1</v>
          </cell>
        </row>
        <row r="6">
          <cell r="C6">
            <v>7</v>
          </cell>
          <cell r="D6">
            <v>5</v>
          </cell>
          <cell r="E6">
            <v>1</v>
          </cell>
          <cell r="F6">
            <v>145</v>
          </cell>
          <cell r="G6" t="str">
            <v>55(36)</v>
          </cell>
          <cell r="H6">
            <v>36.25</v>
          </cell>
          <cell r="I6">
            <v>98.639455782312922</v>
          </cell>
          <cell r="J6">
            <v>9</v>
          </cell>
          <cell r="K6">
            <v>5</v>
          </cell>
          <cell r="L6">
            <v>1</v>
          </cell>
          <cell r="M6">
            <v>0</v>
          </cell>
          <cell r="N6">
            <v>0</v>
          </cell>
          <cell r="O6">
            <v>0</v>
          </cell>
          <cell r="Q6" t="str">
            <v>-</v>
          </cell>
          <cell r="R6" t="str">
            <v>-</v>
          </cell>
          <cell r="S6" t="str">
            <v>-</v>
          </cell>
          <cell r="T6" t="str">
            <v>-</v>
          </cell>
          <cell r="U6" t="str">
            <v>-</v>
          </cell>
          <cell r="V6" t="str">
            <v>-</v>
          </cell>
          <cell r="W6" t="str">
            <v>-</v>
          </cell>
          <cell r="X6" t="str">
            <v>-</v>
          </cell>
          <cell r="Y6">
            <v>0</v>
          </cell>
          <cell r="Z6">
            <v>0</v>
          </cell>
          <cell r="AA6">
            <v>0</v>
          </cell>
          <cell r="AC6">
            <v>7</v>
          </cell>
          <cell r="AD6">
            <v>0</v>
          </cell>
          <cell r="AE6">
            <v>0</v>
          </cell>
        </row>
        <row r="7">
          <cell r="C7">
            <v>6</v>
          </cell>
          <cell r="D7">
            <v>5</v>
          </cell>
          <cell r="E7">
            <v>0</v>
          </cell>
          <cell r="F7">
            <v>30</v>
          </cell>
          <cell r="G7" t="str">
            <v>20(21)</v>
          </cell>
          <cell r="H7">
            <v>6</v>
          </cell>
          <cell r="I7">
            <v>47.619047619047613</v>
          </cell>
          <cell r="J7">
            <v>5</v>
          </cell>
          <cell r="K7">
            <v>0</v>
          </cell>
          <cell r="L7">
            <v>0</v>
          </cell>
          <cell r="M7">
            <v>0</v>
          </cell>
          <cell r="N7">
            <v>1</v>
          </cell>
          <cell r="O7">
            <v>0</v>
          </cell>
          <cell r="Q7">
            <v>2</v>
          </cell>
          <cell r="R7">
            <v>0</v>
          </cell>
          <cell r="S7">
            <v>14</v>
          </cell>
          <cell r="T7">
            <v>1</v>
          </cell>
          <cell r="U7" t="str">
            <v>1/14(2)</v>
          </cell>
          <cell r="V7">
            <v>14</v>
          </cell>
          <cell r="W7">
            <v>12</v>
          </cell>
          <cell r="X7">
            <v>7</v>
          </cell>
          <cell r="Y7">
            <v>0</v>
          </cell>
          <cell r="Z7">
            <v>0</v>
          </cell>
          <cell r="AA7">
            <v>0</v>
          </cell>
          <cell r="AC7">
            <v>3</v>
          </cell>
          <cell r="AD7">
            <v>0</v>
          </cell>
          <cell r="AE7">
            <v>1</v>
          </cell>
        </row>
        <row r="8">
          <cell r="C8">
            <v>2</v>
          </cell>
          <cell r="D8">
            <v>0</v>
          </cell>
          <cell r="E8">
            <v>0</v>
          </cell>
          <cell r="F8" t="str">
            <v>-</v>
          </cell>
          <cell r="G8">
            <v>0</v>
          </cell>
          <cell r="H8" t="str">
            <v>-</v>
          </cell>
          <cell r="I8" t="str">
            <v>-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Q8">
            <v>2</v>
          </cell>
          <cell r="R8">
            <v>0</v>
          </cell>
          <cell r="S8">
            <v>7</v>
          </cell>
          <cell r="T8">
            <v>0</v>
          </cell>
          <cell r="U8" t="str">
            <v>-</v>
          </cell>
          <cell r="V8" t="str">
            <v>-</v>
          </cell>
          <cell r="W8" t="str">
            <v>-</v>
          </cell>
          <cell r="X8">
            <v>3.5</v>
          </cell>
          <cell r="Y8">
            <v>0</v>
          </cell>
          <cell r="Z8">
            <v>0</v>
          </cell>
          <cell r="AA8">
            <v>0</v>
          </cell>
          <cell r="AC8">
            <v>0</v>
          </cell>
          <cell r="AD8">
            <v>0</v>
          </cell>
          <cell r="AE8">
            <v>0</v>
          </cell>
        </row>
        <row r="9">
          <cell r="C9">
            <v>3</v>
          </cell>
          <cell r="D9">
            <v>2</v>
          </cell>
          <cell r="E9">
            <v>1</v>
          </cell>
          <cell r="F9">
            <v>11</v>
          </cell>
          <cell r="G9" t="str">
            <v>8*(6)</v>
          </cell>
          <cell r="H9">
            <v>11</v>
          </cell>
          <cell r="I9">
            <v>91.666666666666657</v>
          </cell>
          <cell r="J9">
            <v>1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Q9" t="str">
            <v>-</v>
          </cell>
          <cell r="R9" t="str">
            <v>-</v>
          </cell>
          <cell r="S9" t="str">
            <v>-</v>
          </cell>
          <cell r="T9" t="str">
            <v>-</v>
          </cell>
          <cell r="U9" t="str">
            <v>-</v>
          </cell>
          <cell r="V9" t="str">
            <v>-</v>
          </cell>
          <cell r="W9" t="str">
            <v>-</v>
          </cell>
          <cell r="X9" t="str">
            <v>-</v>
          </cell>
          <cell r="Y9">
            <v>0</v>
          </cell>
          <cell r="Z9">
            <v>0</v>
          </cell>
          <cell r="AA9">
            <v>0</v>
          </cell>
          <cell r="AC9">
            <v>0</v>
          </cell>
          <cell r="AD9">
            <v>0</v>
          </cell>
          <cell r="AE9">
            <v>0</v>
          </cell>
        </row>
        <row r="10">
          <cell r="C10">
            <v>7</v>
          </cell>
          <cell r="D10">
            <v>3</v>
          </cell>
          <cell r="E10">
            <v>1</v>
          </cell>
          <cell r="F10">
            <v>32</v>
          </cell>
          <cell r="G10" t="str">
            <v>26*(20)</v>
          </cell>
          <cell r="H10">
            <v>16</v>
          </cell>
          <cell r="I10">
            <v>88.888888888888886</v>
          </cell>
          <cell r="J10">
            <v>4</v>
          </cell>
          <cell r="K10">
            <v>0</v>
          </cell>
          <cell r="L10">
            <v>0</v>
          </cell>
          <cell r="M10">
            <v>0</v>
          </cell>
          <cell r="N10">
            <v>1</v>
          </cell>
          <cell r="O10">
            <v>0</v>
          </cell>
          <cell r="Q10">
            <v>25</v>
          </cell>
          <cell r="R10">
            <v>3</v>
          </cell>
          <cell r="S10">
            <v>81</v>
          </cell>
          <cell r="T10">
            <v>10</v>
          </cell>
          <cell r="U10" t="str">
            <v>4/13(4)</v>
          </cell>
          <cell r="V10">
            <v>8.1</v>
          </cell>
          <cell r="W10">
            <v>15</v>
          </cell>
          <cell r="X10">
            <v>3.24</v>
          </cell>
          <cell r="Y10">
            <v>0</v>
          </cell>
          <cell r="Z10">
            <v>0</v>
          </cell>
          <cell r="AA10">
            <v>4</v>
          </cell>
          <cell r="AC10">
            <v>0</v>
          </cell>
          <cell r="AD10">
            <v>0</v>
          </cell>
          <cell r="AE10">
            <v>0</v>
          </cell>
        </row>
        <row r="11">
          <cell r="C11">
            <v>7</v>
          </cell>
          <cell r="D11">
            <v>0</v>
          </cell>
          <cell r="E11">
            <v>0</v>
          </cell>
          <cell r="F11" t="str">
            <v>-</v>
          </cell>
          <cell r="G11">
            <v>0</v>
          </cell>
          <cell r="H11" t="str">
            <v>-</v>
          </cell>
          <cell r="I11" t="str">
            <v>-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Q11">
            <v>22</v>
          </cell>
          <cell r="R11">
            <v>2</v>
          </cell>
          <cell r="S11">
            <v>106</v>
          </cell>
          <cell r="T11">
            <v>12</v>
          </cell>
          <cell r="U11" t="str">
            <v>4/33(4)</v>
          </cell>
          <cell r="V11">
            <v>8.8333333333333339</v>
          </cell>
          <cell r="W11">
            <v>11</v>
          </cell>
          <cell r="X11">
            <v>4.82</v>
          </cell>
          <cell r="Y11">
            <v>0</v>
          </cell>
          <cell r="Z11">
            <v>1</v>
          </cell>
          <cell r="AA11">
            <v>2</v>
          </cell>
          <cell r="AC11">
            <v>1</v>
          </cell>
          <cell r="AD11">
            <v>0</v>
          </cell>
          <cell r="AE11">
            <v>2</v>
          </cell>
        </row>
        <row r="12">
          <cell r="C12">
            <v>6</v>
          </cell>
          <cell r="D12">
            <v>1</v>
          </cell>
          <cell r="E12">
            <v>1</v>
          </cell>
          <cell r="F12">
            <v>0</v>
          </cell>
          <cell r="G12" t="str">
            <v>0*(0)</v>
          </cell>
          <cell r="H12" t="str">
            <v>-</v>
          </cell>
          <cell r="I12" t="str">
            <v>-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21</v>
          </cell>
          <cell r="R12">
            <v>1</v>
          </cell>
          <cell r="S12">
            <v>86</v>
          </cell>
          <cell r="T12">
            <v>7</v>
          </cell>
          <cell r="U12" t="str">
            <v>3/7(3)</v>
          </cell>
          <cell r="V12">
            <v>12.285714285714286</v>
          </cell>
          <cell r="W12">
            <v>18</v>
          </cell>
          <cell r="X12">
            <v>4.0999999999999996</v>
          </cell>
          <cell r="Y12">
            <v>0</v>
          </cell>
          <cell r="Z12">
            <v>0</v>
          </cell>
          <cell r="AA12">
            <v>0</v>
          </cell>
          <cell r="AC12">
            <v>2</v>
          </cell>
          <cell r="AD12">
            <v>0</v>
          </cell>
          <cell r="AE12">
            <v>0</v>
          </cell>
        </row>
        <row r="13">
          <cell r="C13">
            <v>6</v>
          </cell>
          <cell r="D13">
            <v>0</v>
          </cell>
          <cell r="E13">
            <v>0</v>
          </cell>
          <cell r="F13" t="str">
            <v>-</v>
          </cell>
          <cell r="G13">
            <v>0</v>
          </cell>
          <cell r="H13" t="str">
            <v>-</v>
          </cell>
          <cell r="I13" t="str">
            <v>-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Q13">
            <v>18.100000000000001</v>
          </cell>
          <cell r="R13">
            <v>0</v>
          </cell>
          <cell r="S13">
            <v>57</v>
          </cell>
          <cell r="T13">
            <v>7</v>
          </cell>
          <cell r="U13" t="str">
            <v>2/8(3.1)</v>
          </cell>
          <cell r="V13">
            <v>8.1428571428571423</v>
          </cell>
          <cell r="W13">
            <v>15.57</v>
          </cell>
          <cell r="X13">
            <v>3.14</v>
          </cell>
          <cell r="Y13">
            <v>0</v>
          </cell>
          <cell r="Z13">
            <v>0</v>
          </cell>
          <cell r="AA13">
            <v>3</v>
          </cell>
          <cell r="AC13">
            <v>2</v>
          </cell>
          <cell r="AD13">
            <v>0</v>
          </cell>
          <cell r="AE13">
            <v>0</v>
          </cell>
        </row>
        <row r="14">
          <cell r="C14">
            <v>7</v>
          </cell>
          <cell r="D14">
            <v>3</v>
          </cell>
          <cell r="E14">
            <v>2</v>
          </cell>
          <cell r="F14">
            <v>16</v>
          </cell>
          <cell r="G14" t="str">
            <v>13(11)</v>
          </cell>
          <cell r="H14">
            <v>16</v>
          </cell>
          <cell r="I14">
            <v>88.888888888888886</v>
          </cell>
          <cell r="J14">
            <v>1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22</v>
          </cell>
          <cell r="R14">
            <v>1</v>
          </cell>
          <cell r="S14">
            <v>93</v>
          </cell>
          <cell r="T14">
            <v>6</v>
          </cell>
          <cell r="U14" t="str">
            <v>2/6(2)</v>
          </cell>
          <cell r="V14">
            <v>15.5</v>
          </cell>
          <cell r="W14">
            <v>22</v>
          </cell>
          <cell r="X14">
            <v>4.2300000000000004</v>
          </cell>
          <cell r="Y14">
            <v>0</v>
          </cell>
          <cell r="Z14">
            <v>0</v>
          </cell>
          <cell r="AA14">
            <v>2</v>
          </cell>
          <cell r="AC14">
            <v>2</v>
          </cell>
          <cell r="AD14">
            <v>0</v>
          </cell>
          <cell r="AE14">
            <v>0</v>
          </cell>
        </row>
        <row r="15">
          <cell r="C15">
            <v>6</v>
          </cell>
          <cell r="D15">
            <v>3</v>
          </cell>
          <cell r="E15">
            <v>0</v>
          </cell>
          <cell r="F15">
            <v>29</v>
          </cell>
          <cell r="G15" t="str">
            <v>23(30)</v>
          </cell>
          <cell r="H15">
            <v>9.6666666666666661</v>
          </cell>
          <cell r="I15">
            <v>69.047619047619051</v>
          </cell>
          <cell r="J15">
            <v>3</v>
          </cell>
          <cell r="K15">
            <v>1</v>
          </cell>
          <cell r="L15">
            <v>0</v>
          </cell>
          <cell r="M15">
            <v>0</v>
          </cell>
          <cell r="N15">
            <v>1</v>
          </cell>
          <cell r="O15">
            <v>0</v>
          </cell>
          <cell r="Q15">
            <v>18.2</v>
          </cell>
          <cell r="R15">
            <v>2</v>
          </cell>
          <cell r="S15">
            <v>51</v>
          </cell>
          <cell r="T15">
            <v>7</v>
          </cell>
          <cell r="U15" t="str">
            <v>2/5(1.2)</v>
          </cell>
          <cell r="V15">
            <v>7.2857142857142856</v>
          </cell>
          <cell r="W15">
            <v>15.71</v>
          </cell>
          <cell r="X15">
            <v>2.78</v>
          </cell>
          <cell r="Y15">
            <v>0</v>
          </cell>
          <cell r="Z15">
            <v>0</v>
          </cell>
          <cell r="AA15">
            <v>2</v>
          </cell>
          <cell r="AC15">
            <v>2</v>
          </cell>
          <cell r="AD15">
            <v>0</v>
          </cell>
          <cell r="AE15">
            <v>0</v>
          </cell>
        </row>
        <row r="16">
          <cell r="C16">
            <v>2</v>
          </cell>
          <cell r="D16">
            <v>2</v>
          </cell>
          <cell r="E16">
            <v>0</v>
          </cell>
          <cell r="F16">
            <v>3</v>
          </cell>
          <cell r="G16" t="str">
            <v>3(8)</v>
          </cell>
          <cell r="H16">
            <v>1.5</v>
          </cell>
          <cell r="I16">
            <v>33.333333333333329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</v>
          </cell>
          <cell r="O16">
            <v>1</v>
          </cell>
          <cell r="Q16" t="str">
            <v>-</v>
          </cell>
          <cell r="R16" t="str">
            <v>-</v>
          </cell>
          <cell r="S16" t="str">
            <v>-</v>
          </cell>
          <cell r="T16" t="str">
            <v>-</v>
          </cell>
          <cell r="U16" t="str">
            <v>-</v>
          </cell>
          <cell r="V16" t="str">
            <v>-</v>
          </cell>
          <cell r="W16" t="str">
            <v>-</v>
          </cell>
          <cell r="X16" t="str">
            <v>-</v>
          </cell>
          <cell r="Y16">
            <v>0</v>
          </cell>
          <cell r="Z16">
            <v>0</v>
          </cell>
          <cell r="AA16">
            <v>0</v>
          </cell>
          <cell r="AC16">
            <v>0</v>
          </cell>
          <cell r="AD16">
            <v>0</v>
          </cell>
          <cell r="AE16">
            <v>0</v>
          </cell>
        </row>
        <row r="17">
          <cell r="C17">
            <v>2</v>
          </cell>
          <cell r="D17">
            <v>2</v>
          </cell>
          <cell r="E17">
            <v>0</v>
          </cell>
          <cell r="F17">
            <v>4</v>
          </cell>
          <cell r="G17" t="str">
            <v>4(7)</v>
          </cell>
          <cell r="H17">
            <v>2</v>
          </cell>
          <cell r="I17">
            <v>50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</v>
          </cell>
          <cell r="O17">
            <v>1</v>
          </cell>
          <cell r="Q17" t="str">
            <v>-</v>
          </cell>
          <cell r="R17" t="str">
            <v>-</v>
          </cell>
          <cell r="S17" t="str">
            <v>-</v>
          </cell>
          <cell r="T17" t="str">
            <v>-</v>
          </cell>
          <cell r="U17" t="str">
            <v>-</v>
          </cell>
          <cell r="V17" t="str">
            <v>-</v>
          </cell>
          <cell r="W17" t="str">
            <v>-</v>
          </cell>
          <cell r="X17" t="str">
            <v>-</v>
          </cell>
          <cell r="Y17">
            <v>0</v>
          </cell>
          <cell r="Z17">
            <v>0</v>
          </cell>
          <cell r="AA17">
            <v>0</v>
          </cell>
          <cell r="AC17">
            <v>0</v>
          </cell>
          <cell r="AD17">
            <v>0</v>
          </cell>
          <cell r="AE17">
            <v>0</v>
          </cell>
        </row>
        <row r="18">
          <cell r="C18">
            <v>2</v>
          </cell>
          <cell r="D18">
            <v>1</v>
          </cell>
          <cell r="E18">
            <v>0</v>
          </cell>
          <cell r="F18">
            <v>12</v>
          </cell>
          <cell r="G18" t="str">
            <v>12(26)</v>
          </cell>
          <cell r="H18">
            <v>12</v>
          </cell>
          <cell r="I18">
            <v>46.153846153846153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 t="str">
            <v>-</v>
          </cell>
          <cell r="R18" t="str">
            <v>-</v>
          </cell>
          <cell r="S18" t="str">
            <v>-</v>
          </cell>
          <cell r="T18" t="str">
            <v>-</v>
          </cell>
          <cell r="U18" t="str">
            <v>-</v>
          </cell>
          <cell r="V18" t="str">
            <v>-</v>
          </cell>
          <cell r="W18" t="str">
            <v>-</v>
          </cell>
          <cell r="X18" t="str">
            <v>-</v>
          </cell>
          <cell r="Y18">
            <v>0</v>
          </cell>
          <cell r="Z18">
            <v>0</v>
          </cell>
          <cell r="AA18">
            <v>0</v>
          </cell>
          <cell r="AC18">
            <v>0</v>
          </cell>
          <cell r="AD18">
            <v>0</v>
          </cell>
          <cell r="AE18">
            <v>0</v>
          </cell>
        </row>
        <row r="19">
          <cell r="C19">
            <v>2</v>
          </cell>
          <cell r="D19">
            <v>2</v>
          </cell>
          <cell r="E19">
            <v>0</v>
          </cell>
          <cell r="F19">
            <v>27</v>
          </cell>
          <cell r="G19" t="str">
            <v>23(28)</v>
          </cell>
          <cell r="H19">
            <v>13.5</v>
          </cell>
          <cell r="I19">
            <v>79.411764705882348</v>
          </cell>
          <cell r="J19">
            <v>2</v>
          </cell>
          <cell r="K19">
            <v>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 t="str">
            <v>-</v>
          </cell>
          <cell r="R19" t="str">
            <v>-</v>
          </cell>
          <cell r="S19" t="str">
            <v>-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  <cell r="X19" t="str">
            <v>-</v>
          </cell>
          <cell r="Y19">
            <v>0</v>
          </cell>
          <cell r="Z19">
            <v>0</v>
          </cell>
          <cell r="AA19">
            <v>0</v>
          </cell>
          <cell r="AC19">
            <v>0</v>
          </cell>
          <cell r="AD19">
            <v>0</v>
          </cell>
          <cell r="AE1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Player Summary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</sheetNames>
    <sheetDataSet>
      <sheetData sheetId="0"/>
      <sheetData sheetId="1">
        <row r="4">
          <cell r="C4">
            <v>4</v>
          </cell>
          <cell r="D4">
            <v>4</v>
          </cell>
          <cell r="E4">
            <v>0</v>
          </cell>
          <cell r="F4">
            <v>59</v>
          </cell>
          <cell r="G4" t="str">
            <v>44(0)</v>
          </cell>
          <cell r="H4">
            <v>14.75</v>
          </cell>
          <cell r="I4" t="str">
            <v>-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1</v>
          </cell>
          <cell r="O4">
            <v>0</v>
          </cell>
          <cell r="Q4">
            <v>15</v>
          </cell>
          <cell r="R4">
            <v>0</v>
          </cell>
          <cell r="S4">
            <v>72</v>
          </cell>
          <cell r="T4">
            <v>9</v>
          </cell>
          <cell r="U4" t="str">
            <v>4/24(3)</v>
          </cell>
          <cell r="V4">
            <v>8</v>
          </cell>
          <cell r="W4">
            <v>10</v>
          </cell>
          <cell r="X4">
            <v>4.8</v>
          </cell>
          <cell r="Y4">
            <v>0</v>
          </cell>
          <cell r="Z4">
            <v>0</v>
          </cell>
          <cell r="AA4">
            <v>0</v>
          </cell>
          <cell r="AC4">
            <v>0</v>
          </cell>
          <cell r="AD4">
            <v>0</v>
          </cell>
          <cell r="AE4">
            <v>0</v>
          </cell>
        </row>
        <row r="5">
          <cell r="C5">
            <v>4</v>
          </cell>
          <cell r="D5">
            <v>4</v>
          </cell>
          <cell r="E5">
            <v>1</v>
          </cell>
          <cell r="F5">
            <v>20</v>
          </cell>
          <cell r="G5" t="str">
            <v>9(0)</v>
          </cell>
          <cell r="H5">
            <v>6.666666666666667</v>
          </cell>
          <cell r="I5" t="str">
            <v>-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Q5" t="str">
            <v>-</v>
          </cell>
          <cell r="R5" t="str">
            <v>-</v>
          </cell>
          <cell r="S5" t="str">
            <v>-</v>
          </cell>
          <cell r="T5" t="str">
            <v>-</v>
          </cell>
          <cell r="U5" t="str">
            <v>-</v>
          </cell>
          <cell r="V5" t="str">
            <v>-</v>
          </cell>
          <cell r="W5" t="str">
            <v>-</v>
          </cell>
          <cell r="X5" t="str">
            <v>-</v>
          </cell>
          <cell r="Y5">
            <v>0</v>
          </cell>
          <cell r="Z5">
            <v>0</v>
          </cell>
          <cell r="AA5">
            <v>0</v>
          </cell>
          <cell r="AC5">
            <v>0</v>
          </cell>
          <cell r="AD5">
            <v>0</v>
          </cell>
          <cell r="AE5">
            <v>0</v>
          </cell>
        </row>
        <row r="6">
          <cell r="C6">
            <v>5</v>
          </cell>
          <cell r="D6">
            <v>5</v>
          </cell>
          <cell r="E6">
            <v>0</v>
          </cell>
          <cell r="F6">
            <v>126</v>
          </cell>
          <cell r="G6" t="str">
            <v>41(0)</v>
          </cell>
          <cell r="H6">
            <v>25.2</v>
          </cell>
          <cell r="I6" t="str">
            <v>-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Q6" t="str">
            <v>-</v>
          </cell>
          <cell r="R6" t="str">
            <v>-</v>
          </cell>
          <cell r="S6" t="str">
            <v>-</v>
          </cell>
          <cell r="T6" t="str">
            <v>-</v>
          </cell>
          <cell r="U6" t="str">
            <v>-</v>
          </cell>
          <cell r="V6" t="str">
            <v>-</v>
          </cell>
          <cell r="W6" t="str">
            <v>-</v>
          </cell>
          <cell r="X6" t="str">
            <v>-</v>
          </cell>
          <cell r="Y6">
            <v>0</v>
          </cell>
          <cell r="Z6">
            <v>0</v>
          </cell>
          <cell r="AA6">
            <v>0</v>
          </cell>
          <cell r="AC6">
            <v>0</v>
          </cell>
          <cell r="AD6">
            <v>0</v>
          </cell>
          <cell r="AE6">
            <v>0</v>
          </cell>
        </row>
        <row r="7">
          <cell r="C7">
            <v>5</v>
          </cell>
          <cell r="D7">
            <v>5</v>
          </cell>
          <cell r="E7">
            <v>0</v>
          </cell>
          <cell r="F7">
            <v>40</v>
          </cell>
          <cell r="G7" t="str">
            <v>16(0)</v>
          </cell>
          <cell r="H7">
            <v>8</v>
          </cell>
          <cell r="I7" t="str">
            <v>-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Q7">
            <v>2</v>
          </cell>
          <cell r="R7">
            <v>0</v>
          </cell>
          <cell r="S7">
            <v>11</v>
          </cell>
          <cell r="T7">
            <v>0</v>
          </cell>
          <cell r="U7" t="str">
            <v>-</v>
          </cell>
          <cell r="V7" t="str">
            <v>-</v>
          </cell>
          <cell r="W7" t="str">
            <v>-</v>
          </cell>
          <cell r="X7">
            <v>5.5</v>
          </cell>
          <cell r="Y7">
            <v>0</v>
          </cell>
          <cell r="Z7">
            <v>0</v>
          </cell>
          <cell r="AA7">
            <v>0</v>
          </cell>
          <cell r="AC7">
            <v>0</v>
          </cell>
          <cell r="AD7">
            <v>0</v>
          </cell>
          <cell r="AE7">
            <v>0</v>
          </cell>
        </row>
        <row r="8">
          <cell r="C8">
            <v>5</v>
          </cell>
          <cell r="D8">
            <v>5</v>
          </cell>
          <cell r="E8">
            <v>0</v>
          </cell>
          <cell r="F8">
            <v>125</v>
          </cell>
          <cell r="G8" t="str">
            <v>41(0)</v>
          </cell>
          <cell r="H8">
            <v>25</v>
          </cell>
          <cell r="I8" t="str">
            <v>-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Q8" t="str">
            <v>-</v>
          </cell>
          <cell r="R8" t="str">
            <v>-</v>
          </cell>
          <cell r="S8" t="str">
            <v>-</v>
          </cell>
          <cell r="T8" t="str">
            <v>-</v>
          </cell>
          <cell r="U8" t="str">
            <v>-</v>
          </cell>
          <cell r="V8" t="str">
            <v>-</v>
          </cell>
          <cell r="W8" t="str">
            <v>-</v>
          </cell>
          <cell r="X8" t="str">
            <v>-</v>
          </cell>
          <cell r="Y8">
            <v>0</v>
          </cell>
          <cell r="Z8">
            <v>0</v>
          </cell>
          <cell r="AA8">
            <v>0</v>
          </cell>
          <cell r="AC8">
            <v>0</v>
          </cell>
          <cell r="AD8">
            <v>0</v>
          </cell>
          <cell r="AE8">
            <v>0</v>
          </cell>
        </row>
        <row r="9">
          <cell r="C9">
            <v>1</v>
          </cell>
          <cell r="D9">
            <v>1</v>
          </cell>
          <cell r="E9">
            <v>0</v>
          </cell>
          <cell r="F9">
            <v>19</v>
          </cell>
          <cell r="G9" t="str">
            <v>19(0)</v>
          </cell>
          <cell r="H9">
            <v>19</v>
          </cell>
          <cell r="I9" t="str">
            <v>-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Q9" t="str">
            <v>-</v>
          </cell>
          <cell r="R9" t="str">
            <v>-</v>
          </cell>
          <cell r="S9" t="str">
            <v>-</v>
          </cell>
          <cell r="T9" t="str">
            <v>-</v>
          </cell>
          <cell r="U9" t="str">
            <v>-</v>
          </cell>
          <cell r="V9" t="str">
            <v>-</v>
          </cell>
          <cell r="W9" t="str">
            <v>-</v>
          </cell>
          <cell r="X9" t="str">
            <v>-</v>
          </cell>
          <cell r="Y9">
            <v>0</v>
          </cell>
          <cell r="Z9">
            <v>0</v>
          </cell>
          <cell r="AA9">
            <v>0</v>
          </cell>
          <cell r="AC9">
            <v>0</v>
          </cell>
          <cell r="AD9">
            <v>0</v>
          </cell>
          <cell r="AE9">
            <v>0</v>
          </cell>
        </row>
        <row r="10">
          <cell r="C10">
            <v>1</v>
          </cell>
          <cell r="D10">
            <v>1</v>
          </cell>
          <cell r="E10">
            <v>1</v>
          </cell>
          <cell r="F10">
            <v>9</v>
          </cell>
          <cell r="G10" t="str">
            <v>9*(0)</v>
          </cell>
          <cell r="H10" t="str">
            <v>-</v>
          </cell>
          <cell r="I10" t="str">
            <v>-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Q10" t="str">
            <v>-</v>
          </cell>
          <cell r="R10" t="str">
            <v>-</v>
          </cell>
          <cell r="S10" t="str">
            <v>-</v>
          </cell>
          <cell r="T10" t="str">
            <v>-</v>
          </cell>
          <cell r="U10" t="str">
            <v>-</v>
          </cell>
          <cell r="V10" t="str">
            <v>-</v>
          </cell>
          <cell r="W10" t="str">
            <v>-</v>
          </cell>
          <cell r="X10" t="str">
            <v>-</v>
          </cell>
          <cell r="Y10">
            <v>0</v>
          </cell>
          <cell r="Z10">
            <v>0</v>
          </cell>
          <cell r="AA10">
            <v>0</v>
          </cell>
          <cell r="AC10">
            <v>0</v>
          </cell>
          <cell r="AD10">
            <v>0</v>
          </cell>
          <cell r="AE10">
            <v>0</v>
          </cell>
        </row>
        <row r="11">
          <cell r="C11">
            <v>2</v>
          </cell>
          <cell r="D11">
            <v>2</v>
          </cell>
          <cell r="E11">
            <v>2</v>
          </cell>
          <cell r="F11">
            <v>6</v>
          </cell>
          <cell r="G11" t="str">
            <v>6*(0)</v>
          </cell>
          <cell r="H11" t="str">
            <v>-</v>
          </cell>
          <cell r="I11" t="str">
            <v>-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Q11">
            <v>8</v>
          </cell>
          <cell r="R11">
            <v>1</v>
          </cell>
          <cell r="S11">
            <v>57</v>
          </cell>
          <cell r="T11">
            <v>4</v>
          </cell>
          <cell r="U11" t="str">
            <v>2/17(4)</v>
          </cell>
          <cell r="V11">
            <v>14.25</v>
          </cell>
          <cell r="W11">
            <v>12</v>
          </cell>
          <cell r="X11">
            <v>7.13</v>
          </cell>
          <cell r="Y11">
            <v>0</v>
          </cell>
          <cell r="Z11">
            <v>0</v>
          </cell>
          <cell r="AA11">
            <v>0</v>
          </cell>
          <cell r="AC11">
            <v>0</v>
          </cell>
          <cell r="AD11">
            <v>0</v>
          </cell>
          <cell r="AE11">
            <v>0</v>
          </cell>
        </row>
        <row r="12">
          <cell r="C12">
            <v>3</v>
          </cell>
          <cell r="D12">
            <v>2</v>
          </cell>
          <cell r="E12">
            <v>1</v>
          </cell>
          <cell r="F12">
            <v>1</v>
          </cell>
          <cell r="G12" t="str">
            <v>1*(0)</v>
          </cell>
          <cell r="H12">
            <v>1</v>
          </cell>
          <cell r="I12" t="str">
            <v>-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1</v>
          </cell>
          <cell r="O12">
            <v>0</v>
          </cell>
          <cell r="Q12">
            <v>12</v>
          </cell>
          <cell r="R12">
            <v>0</v>
          </cell>
          <cell r="S12">
            <v>72</v>
          </cell>
          <cell r="T12">
            <v>5</v>
          </cell>
          <cell r="U12" t="str">
            <v>2/18(4)</v>
          </cell>
          <cell r="V12">
            <v>14.4</v>
          </cell>
          <cell r="W12">
            <v>14.4</v>
          </cell>
          <cell r="X12">
            <v>6</v>
          </cell>
          <cell r="Y12">
            <v>0</v>
          </cell>
          <cell r="Z12">
            <v>0</v>
          </cell>
          <cell r="AA12">
            <v>0</v>
          </cell>
          <cell r="AC12">
            <v>0</v>
          </cell>
          <cell r="AD12">
            <v>0</v>
          </cell>
          <cell r="AE12">
            <v>0</v>
          </cell>
        </row>
        <row r="13">
          <cell r="C13">
            <v>3</v>
          </cell>
          <cell r="D13">
            <v>0</v>
          </cell>
          <cell r="E13">
            <v>0</v>
          </cell>
          <cell r="F13" t="str">
            <v>-</v>
          </cell>
          <cell r="G13">
            <v>0</v>
          </cell>
          <cell r="H13" t="str">
            <v>-</v>
          </cell>
          <cell r="I13" t="str">
            <v>-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Q13">
            <v>9.4</v>
          </cell>
          <cell r="R13">
            <v>0</v>
          </cell>
          <cell r="S13">
            <v>70</v>
          </cell>
          <cell r="T13">
            <v>2</v>
          </cell>
          <cell r="U13" t="str">
            <v>2/9(3.4)</v>
          </cell>
          <cell r="V13">
            <v>35</v>
          </cell>
          <cell r="W13">
            <v>29</v>
          </cell>
          <cell r="X13">
            <v>7.24</v>
          </cell>
          <cell r="Y13">
            <v>0</v>
          </cell>
          <cell r="Z13">
            <v>0</v>
          </cell>
          <cell r="AA13">
            <v>0</v>
          </cell>
          <cell r="AC13">
            <v>0</v>
          </cell>
          <cell r="AD13">
            <v>0</v>
          </cell>
          <cell r="AE13">
            <v>0</v>
          </cell>
        </row>
        <row r="14">
          <cell r="C14">
            <v>4</v>
          </cell>
          <cell r="D14">
            <v>1</v>
          </cell>
          <cell r="E14">
            <v>1</v>
          </cell>
          <cell r="F14">
            <v>1</v>
          </cell>
          <cell r="G14" t="str">
            <v>1*(0)</v>
          </cell>
          <cell r="H14" t="str">
            <v>-</v>
          </cell>
          <cell r="I14" t="str">
            <v>-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15</v>
          </cell>
          <cell r="R14">
            <v>0</v>
          </cell>
          <cell r="S14">
            <v>99</v>
          </cell>
          <cell r="T14">
            <v>2</v>
          </cell>
          <cell r="U14" t="str">
            <v>2/20(4)</v>
          </cell>
          <cell r="V14">
            <v>49.5</v>
          </cell>
          <cell r="W14">
            <v>45</v>
          </cell>
          <cell r="X14">
            <v>6.6</v>
          </cell>
          <cell r="Y14">
            <v>0</v>
          </cell>
          <cell r="Z14">
            <v>0</v>
          </cell>
          <cell r="AA14">
            <v>0</v>
          </cell>
          <cell r="AC14">
            <v>0</v>
          </cell>
          <cell r="AD14">
            <v>0</v>
          </cell>
          <cell r="AE14">
            <v>0</v>
          </cell>
        </row>
        <row r="15">
          <cell r="C15">
            <v>2</v>
          </cell>
          <cell r="D15">
            <v>2</v>
          </cell>
          <cell r="E15">
            <v>0</v>
          </cell>
          <cell r="F15">
            <v>26</v>
          </cell>
          <cell r="G15" t="str">
            <v>22(0)</v>
          </cell>
          <cell r="H15">
            <v>13</v>
          </cell>
          <cell r="I15" t="str">
            <v>-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 t="str">
            <v>-</v>
          </cell>
          <cell r="R15" t="str">
            <v>-</v>
          </cell>
          <cell r="S15" t="str">
            <v>-</v>
          </cell>
          <cell r="T15" t="str">
            <v>-</v>
          </cell>
          <cell r="U15" t="str">
            <v>-</v>
          </cell>
          <cell r="V15" t="str">
            <v>-</v>
          </cell>
          <cell r="W15" t="str">
            <v>-</v>
          </cell>
          <cell r="X15" t="str">
            <v>-</v>
          </cell>
          <cell r="Y15">
            <v>0</v>
          </cell>
          <cell r="Z15">
            <v>0</v>
          </cell>
          <cell r="AA15">
            <v>0</v>
          </cell>
          <cell r="AC15">
            <v>0</v>
          </cell>
          <cell r="AD15">
            <v>0</v>
          </cell>
          <cell r="AE15">
            <v>0</v>
          </cell>
        </row>
        <row r="16">
          <cell r="C16">
            <v>3</v>
          </cell>
          <cell r="D16">
            <v>3</v>
          </cell>
          <cell r="E16">
            <v>0</v>
          </cell>
          <cell r="F16">
            <v>59</v>
          </cell>
          <cell r="G16" t="str">
            <v>33(0)</v>
          </cell>
          <cell r="H16">
            <v>19.666666666666668</v>
          </cell>
          <cell r="I16" t="str">
            <v>-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11</v>
          </cell>
          <cell r="R16">
            <v>1</v>
          </cell>
          <cell r="S16">
            <v>75</v>
          </cell>
          <cell r="T16">
            <v>3</v>
          </cell>
          <cell r="U16" t="str">
            <v>2/13(4)</v>
          </cell>
          <cell r="V16">
            <v>25</v>
          </cell>
          <cell r="W16">
            <v>22</v>
          </cell>
          <cell r="X16">
            <v>6.82</v>
          </cell>
          <cell r="Y16">
            <v>0</v>
          </cell>
          <cell r="Z16">
            <v>0</v>
          </cell>
          <cell r="AA16">
            <v>0</v>
          </cell>
          <cell r="AC16">
            <v>0</v>
          </cell>
          <cell r="AD16">
            <v>0</v>
          </cell>
          <cell r="AE16">
            <v>0</v>
          </cell>
        </row>
        <row r="17">
          <cell r="C17">
            <v>3</v>
          </cell>
          <cell r="D17">
            <v>3</v>
          </cell>
          <cell r="E17">
            <v>1</v>
          </cell>
          <cell r="F17">
            <v>10</v>
          </cell>
          <cell r="G17" t="str">
            <v>8(0)</v>
          </cell>
          <cell r="H17">
            <v>5</v>
          </cell>
          <cell r="I17" t="str">
            <v>-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</v>
          </cell>
          <cell r="O17">
            <v>0</v>
          </cell>
          <cell r="Q17">
            <v>9</v>
          </cell>
          <cell r="R17">
            <v>0</v>
          </cell>
          <cell r="S17">
            <v>70</v>
          </cell>
          <cell r="T17">
            <v>1</v>
          </cell>
          <cell r="U17" t="str">
            <v>1/16(3)</v>
          </cell>
          <cell r="V17">
            <v>70</v>
          </cell>
          <cell r="W17">
            <v>54</v>
          </cell>
          <cell r="X17">
            <v>7.78</v>
          </cell>
          <cell r="Y17">
            <v>0</v>
          </cell>
          <cell r="Z17">
            <v>0</v>
          </cell>
          <cell r="AA17">
            <v>0</v>
          </cell>
          <cell r="AC17">
            <v>0</v>
          </cell>
          <cell r="AD17">
            <v>0</v>
          </cell>
          <cell r="AE17">
            <v>0</v>
          </cell>
        </row>
        <row r="18">
          <cell r="C18">
            <v>1</v>
          </cell>
          <cell r="D18">
            <v>1</v>
          </cell>
          <cell r="E18">
            <v>1</v>
          </cell>
          <cell r="F18">
            <v>8</v>
          </cell>
          <cell r="G18" t="str">
            <v>8*(0)</v>
          </cell>
          <cell r="H18" t="str">
            <v>-</v>
          </cell>
          <cell r="I18" t="str">
            <v>-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 t="str">
            <v>-</v>
          </cell>
          <cell r="R18" t="str">
            <v>-</v>
          </cell>
          <cell r="S18" t="str">
            <v>-</v>
          </cell>
          <cell r="T18" t="str">
            <v>-</v>
          </cell>
          <cell r="U18" t="str">
            <v>-</v>
          </cell>
          <cell r="V18" t="str">
            <v>-</v>
          </cell>
          <cell r="W18" t="str">
            <v>-</v>
          </cell>
          <cell r="X18" t="str">
            <v>-</v>
          </cell>
          <cell r="Y18">
            <v>0</v>
          </cell>
          <cell r="Z18">
            <v>0</v>
          </cell>
          <cell r="AA18">
            <v>0</v>
          </cell>
          <cell r="AC18">
            <v>0</v>
          </cell>
          <cell r="AD18">
            <v>0</v>
          </cell>
          <cell r="AE18">
            <v>0</v>
          </cell>
        </row>
        <row r="19">
          <cell r="C19">
            <v>2</v>
          </cell>
          <cell r="D19">
            <v>1</v>
          </cell>
          <cell r="E19">
            <v>0</v>
          </cell>
          <cell r="F19">
            <v>0</v>
          </cell>
          <cell r="G19" t="str">
            <v>0(0)</v>
          </cell>
          <cell r="H19">
            <v>0</v>
          </cell>
          <cell r="I19" t="str">
            <v>-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</v>
          </cell>
          <cell r="O19">
            <v>0</v>
          </cell>
          <cell r="Q19">
            <v>7</v>
          </cell>
          <cell r="R19">
            <v>0</v>
          </cell>
          <cell r="S19">
            <v>59</v>
          </cell>
          <cell r="T19">
            <v>5</v>
          </cell>
          <cell r="U19" t="str">
            <v>3/28(3)</v>
          </cell>
          <cell r="V19">
            <v>11.8</v>
          </cell>
          <cell r="W19">
            <v>8.4</v>
          </cell>
          <cell r="X19">
            <v>8.43</v>
          </cell>
          <cell r="Y19">
            <v>0</v>
          </cell>
          <cell r="Z19">
            <v>0</v>
          </cell>
          <cell r="AA19">
            <v>0</v>
          </cell>
          <cell r="AC19">
            <v>0</v>
          </cell>
          <cell r="AD19">
            <v>0</v>
          </cell>
          <cell r="AE19">
            <v>0</v>
          </cell>
        </row>
        <row r="20">
          <cell r="C20">
            <v>1</v>
          </cell>
          <cell r="D20">
            <v>1</v>
          </cell>
          <cell r="E20">
            <v>0</v>
          </cell>
          <cell r="F20">
            <v>1</v>
          </cell>
          <cell r="G20" t="str">
            <v>1(0)</v>
          </cell>
          <cell r="H20">
            <v>1</v>
          </cell>
          <cell r="I20" t="str">
            <v>-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 t="str">
            <v>-</v>
          </cell>
          <cell r="R20" t="str">
            <v>-</v>
          </cell>
          <cell r="S20" t="str">
            <v>-</v>
          </cell>
          <cell r="T20" t="str">
            <v>-</v>
          </cell>
          <cell r="U20" t="str">
            <v>-</v>
          </cell>
          <cell r="V20" t="str">
            <v>-</v>
          </cell>
          <cell r="W20" t="str">
            <v>-</v>
          </cell>
          <cell r="X20" t="str">
            <v>-</v>
          </cell>
          <cell r="Y20">
            <v>0</v>
          </cell>
          <cell r="Z20">
            <v>0</v>
          </cell>
          <cell r="AA20">
            <v>0</v>
          </cell>
          <cell r="AC20">
            <v>0</v>
          </cell>
          <cell r="AD20">
            <v>0</v>
          </cell>
          <cell r="AE20">
            <v>0</v>
          </cell>
        </row>
        <row r="21">
          <cell r="C21">
            <v>1</v>
          </cell>
          <cell r="D21">
            <v>1</v>
          </cell>
          <cell r="E21">
            <v>0</v>
          </cell>
          <cell r="F21">
            <v>4</v>
          </cell>
          <cell r="G21" t="str">
            <v>4(0)</v>
          </cell>
          <cell r="H21">
            <v>4</v>
          </cell>
          <cell r="I21" t="str">
            <v>-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Q21" t="str">
            <v>-</v>
          </cell>
          <cell r="R21" t="str">
            <v>-</v>
          </cell>
          <cell r="S21" t="str">
            <v>-</v>
          </cell>
          <cell r="T21" t="str">
            <v>-</v>
          </cell>
          <cell r="U21" t="str">
            <v>-</v>
          </cell>
          <cell r="V21" t="str">
            <v>-</v>
          </cell>
          <cell r="W21" t="str">
            <v>-</v>
          </cell>
          <cell r="X21" t="str">
            <v>-</v>
          </cell>
          <cell r="Y21">
            <v>0</v>
          </cell>
          <cell r="Z21">
            <v>0</v>
          </cell>
          <cell r="AA21">
            <v>0</v>
          </cell>
          <cell r="AC21">
            <v>0</v>
          </cell>
          <cell r="AD21">
            <v>0</v>
          </cell>
          <cell r="AE21">
            <v>0</v>
          </cell>
        </row>
        <row r="22">
          <cell r="C22">
            <v>2</v>
          </cell>
          <cell r="D22">
            <v>2</v>
          </cell>
          <cell r="E22">
            <v>0</v>
          </cell>
          <cell r="F22">
            <v>32</v>
          </cell>
          <cell r="G22" t="str">
            <v>31(0)</v>
          </cell>
          <cell r="H22">
            <v>16</v>
          </cell>
          <cell r="I22" t="str">
            <v>-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Q22">
            <v>2</v>
          </cell>
          <cell r="R22">
            <v>0</v>
          </cell>
          <cell r="S22">
            <v>20</v>
          </cell>
          <cell r="T22">
            <v>0</v>
          </cell>
          <cell r="U22" t="str">
            <v>-</v>
          </cell>
          <cell r="V22" t="str">
            <v>-</v>
          </cell>
          <cell r="W22" t="str">
            <v>-</v>
          </cell>
          <cell r="X22">
            <v>10</v>
          </cell>
          <cell r="Y22">
            <v>0</v>
          </cell>
          <cell r="Z22">
            <v>0</v>
          </cell>
          <cell r="AA22">
            <v>0</v>
          </cell>
          <cell r="AC22">
            <v>0</v>
          </cell>
          <cell r="AD22">
            <v>0</v>
          </cell>
          <cell r="AE22">
            <v>0</v>
          </cell>
        </row>
        <row r="23">
          <cell r="C23">
            <v>1</v>
          </cell>
          <cell r="D23">
            <v>1</v>
          </cell>
          <cell r="E23">
            <v>1</v>
          </cell>
          <cell r="F23">
            <v>1</v>
          </cell>
          <cell r="G23" t="str">
            <v>1*(0)</v>
          </cell>
          <cell r="H23" t="str">
            <v>-</v>
          </cell>
          <cell r="I23" t="str">
            <v>-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4</v>
          </cell>
          <cell r="R23">
            <v>1</v>
          </cell>
          <cell r="S23">
            <v>7</v>
          </cell>
          <cell r="T23">
            <v>0</v>
          </cell>
          <cell r="U23" t="str">
            <v>-</v>
          </cell>
          <cell r="V23" t="str">
            <v>-</v>
          </cell>
          <cell r="W23" t="str">
            <v>-</v>
          </cell>
          <cell r="X23">
            <v>1.75</v>
          </cell>
          <cell r="Y23">
            <v>0</v>
          </cell>
          <cell r="Z23">
            <v>0</v>
          </cell>
          <cell r="AA23">
            <v>0</v>
          </cell>
          <cell r="AC23">
            <v>0</v>
          </cell>
          <cell r="AD23">
            <v>0</v>
          </cell>
          <cell r="AE23">
            <v>0</v>
          </cell>
        </row>
        <row r="24">
          <cell r="C24">
            <v>1</v>
          </cell>
          <cell r="D24">
            <v>1</v>
          </cell>
          <cell r="E24">
            <v>0</v>
          </cell>
          <cell r="F24">
            <v>3</v>
          </cell>
          <cell r="G24" t="str">
            <v>3(0)</v>
          </cell>
          <cell r="H24">
            <v>3</v>
          </cell>
          <cell r="I24" t="str">
            <v>-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4</v>
          </cell>
          <cell r="R24">
            <v>0</v>
          </cell>
          <cell r="S24">
            <v>13</v>
          </cell>
          <cell r="T24">
            <v>3</v>
          </cell>
          <cell r="U24" t="str">
            <v>3/13(4)</v>
          </cell>
          <cell r="V24">
            <v>4.333333333333333</v>
          </cell>
          <cell r="W24">
            <v>8</v>
          </cell>
          <cell r="X24">
            <v>3.25</v>
          </cell>
          <cell r="Y24">
            <v>0</v>
          </cell>
          <cell r="Z24">
            <v>0</v>
          </cell>
          <cell r="AA24">
            <v>0</v>
          </cell>
          <cell r="AC24">
            <v>0</v>
          </cell>
          <cell r="AD24">
            <v>0</v>
          </cell>
          <cell r="AE24">
            <v>0</v>
          </cell>
        </row>
        <row r="25">
          <cell r="C25">
            <v>1</v>
          </cell>
          <cell r="D25">
            <v>1</v>
          </cell>
          <cell r="E25">
            <v>0</v>
          </cell>
          <cell r="F25">
            <v>1</v>
          </cell>
          <cell r="G25" t="str">
            <v>1(0)</v>
          </cell>
          <cell r="H25">
            <v>1</v>
          </cell>
          <cell r="I25" t="str">
            <v>-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 t="str">
            <v>-</v>
          </cell>
          <cell r="R25" t="str">
            <v>-</v>
          </cell>
          <cell r="S25" t="str">
            <v>-</v>
          </cell>
          <cell r="T25" t="str">
            <v>-</v>
          </cell>
          <cell r="U25" t="str">
            <v>-</v>
          </cell>
          <cell r="V25" t="str">
            <v>-</v>
          </cell>
          <cell r="W25" t="str">
            <v>-</v>
          </cell>
          <cell r="X25" t="str">
            <v>-</v>
          </cell>
          <cell r="Y25">
            <v>0</v>
          </cell>
          <cell r="Z25">
            <v>0</v>
          </cell>
          <cell r="AA25">
            <v>0</v>
          </cell>
          <cell r="AC25">
            <v>0</v>
          </cell>
          <cell r="AD25">
            <v>0</v>
          </cell>
          <cell r="AE2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Player Summary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</sheetNames>
    <sheetDataSet>
      <sheetData sheetId="0" refreshError="1"/>
      <sheetData sheetId="1">
        <row r="4">
          <cell r="C4">
            <v>1</v>
          </cell>
          <cell r="D4">
            <v>1</v>
          </cell>
          <cell r="E4">
            <v>0</v>
          </cell>
          <cell r="F4">
            <v>49</v>
          </cell>
          <cell r="G4" t="str">
            <v>49(0)</v>
          </cell>
          <cell r="H4">
            <v>49</v>
          </cell>
          <cell r="I4" t="str">
            <v>-</v>
          </cell>
          <cell r="J4">
            <v>6</v>
          </cell>
          <cell r="K4">
            <v>2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Q4" t="str">
            <v>-</v>
          </cell>
          <cell r="R4" t="str">
            <v>-</v>
          </cell>
          <cell r="S4" t="str">
            <v>-</v>
          </cell>
          <cell r="T4" t="str">
            <v>-</v>
          </cell>
          <cell r="U4" t="str">
            <v>-</v>
          </cell>
          <cell r="V4" t="str">
            <v>-</v>
          </cell>
          <cell r="W4" t="str">
            <v>-</v>
          </cell>
          <cell r="X4" t="str">
            <v>-</v>
          </cell>
          <cell r="Y4">
            <v>0</v>
          </cell>
          <cell r="Z4">
            <v>0</v>
          </cell>
          <cell r="AA4">
            <v>0</v>
          </cell>
          <cell r="AC4">
            <v>0</v>
          </cell>
          <cell r="AD4">
            <v>0</v>
          </cell>
          <cell r="AE4">
            <v>0</v>
          </cell>
        </row>
        <row r="5">
          <cell r="C5">
            <v>2</v>
          </cell>
          <cell r="D5">
            <v>2</v>
          </cell>
          <cell r="E5">
            <v>0</v>
          </cell>
          <cell r="F5">
            <v>19</v>
          </cell>
          <cell r="G5" t="str">
            <v>13(0)</v>
          </cell>
          <cell r="H5">
            <v>9.5</v>
          </cell>
          <cell r="I5" t="str">
            <v>-</v>
          </cell>
          <cell r="J5">
            <v>1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Q5">
            <v>3</v>
          </cell>
          <cell r="R5">
            <v>0</v>
          </cell>
          <cell r="S5">
            <v>18</v>
          </cell>
          <cell r="T5">
            <v>0</v>
          </cell>
          <cell r="U5" t="str">
            <v>-</v>
          </cell>
          <cell r="V5" t="str">
            <v>-</v>
          </cell>
          <cell r="W5" t="str">
            <v>-</v>
          </cell>
          <cell r="X5">
            <v>6</v>
          </cell>
          <cell r="Y5">
            <v>0</v>
          </cell>
          <cell r="Z5">
            <v>0</v>
          </cell>
          <cell r="AA5">
            <v>0</v>
          </cell>
          <cell r="AC5">
            <v>1</v>
          </cell>
          <cell r="AD5">
            <v>0</v>
          </cell>
          <cell r="AE5">
            <v>0</v>
          </cell>
        </row>
        <row r="6">
          <cell r="C6">
            <v>4</v>
          </cell>
          <cell r="D6">
            <v>2</v>
          </cell>
          <cell r="E6">
            <v>0</v>
          </cell>
          <cell r="F6">
            <v>50</v>
          </cell>
          <cell r="G6" t="str">
            <v>34(0)</v>
          </cell>
          <cell r="H6">
            <v>25</v>
          </cell>
          <cell r="I6" t="str">
            <v>-</v>
          </cell>
          <cell r="J6">
            <v>5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Q6">
            <v>11</v>
          </cell>
          <cell r="R6">
            <v>0</v>
          </cell>
          <cell r="S6">
            <v>49</v>
          </cell>
          <cell r="T6">
            <v>1</v>
          </cell>
          <cell r="U6" t="str">
            <v>1/8(2)</v>
          </cell>
          <cell r="V6">
            <v>49</v>
          </cell>
          <cell r="W6">
            <v>66</v>
          </cell>
          <cell r="X6">
            <v>4.45</v>
          </cell>
          <cell r="Y6">
            <v>0</v>
          </cell>
          <cell r="Z6">
            <v>0</v>
          </cell>
          <cell r="AA6">
            <v>0</v>
          </cell>
          <cell r="AC6">
            <v>1</v>
          </cell>
          <cell r="AD6">
            <v>0</v>
          </cell>
          <cell r="AE6">
            <v>0</v>
          </cell>
        </row>
        <row r="7">
          <cell r="C7">
            <v>1</v>
          </cell>
          <cell r="D7">
            <v>1</v>
          </cell>
          <cell r="E7">
            <v>1</v>
          </cell>
          <cell r="F7">
            <v>31</v>
          </cell>
          <cell r="G7" t="str">
            <v>31*(0)</v>
          </cell>
          <cell r="H7" t="str">
            <v>-</v>
          </cell>
          <cell r="I7" t="str">
            <v>-</v>
          </cell>
          <cell r="J7">
            <v>3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Q7">
            <v>2</v>
          </cell>
          <cell r="R7">
            <v>0</v>
          </cell>
          <cell r="S7">
            <v>26</v>
          </cell>
          <cell r="T7">
            <v>0</v>
          </cell>
          <cell r="U7" t="str">
            <v>-</v>
          </cell>
          <cell r="V7" t="str">
            <v>-</v>
          </cell>
          <cell r="W7" t="str">
            <v>-</v>
          </cell>
          <cell r="X7">
            <v>13</v>
          </cell>
          <cell r="Y7">
            <v>0</v>
          </cell>
          <cell r="Z7">
            <v>0</v>
          </cell>
          <cell r="AA7">
            <v>0</v>
          </cell>
          <cell r="AC7">
            <v>0</v>
          </cell>
          <cell r="AD7">
            <v>0</v>
          </cell>
          <cell r="AE7">
            <v>0</v>
          </cell>
        </row>
        <row r="8">
          <cell r="C8">
            <v>4</v>
          </cell>
          <cell r="D8">
            <v>3</v>
          </cell>
          <cell r="E8">
            <v>2</v>
          </cell>
          <cell r="F8">
            <v>12</v>
          </cell>
          <cell r="G8" t="str">
            <v>8*(0)</v>
          </cell>
          <cell r="H8">
            <v>12</v>
          </cell>
          <cell r="I8" t="str">
            <v>-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1</v>
          </cell>
          <cell r="O8">
            <v>0</v>
          </cell>
          <cell r="Q8" t="str">
            <v>-</v>
          </cell>
          <cell r="R8" t="str">
            <v>-</v>
          </cell>
          <cell r="S8" t="str">
            <v>-</v>
          </cell>
          <cell r="T8" t="str">
            <v>-</v>
          </cell>
          <cell r="U8" t="str">
            <v>-</v>
          </cell>
          <cell r="V8" t="str">
            <v>-</v>
          </cell>
          <cell r="W8" t="str">
            <v>-</v>
          </cell>
          <cell r="X8" t="str">
            <v>-</v>
          </cell>
          <cell r="Y8">
            <v>0</v>
          </cell>
          <cell r="Z8">
            <v>0</v>
          </cell>
          <cell r="AA8">
            <v>0</v>
          </cell>
          <cell r="AC8">
            <v>0</v>
          </cell>
          <cell r="AD8">
            <v>0</v>
          </cell>
          <cell r="AE8">
            <v>0</v>
          </cell>
        </row>
        <row r="9">
          <cell r="C9">
            <v>5</v>
          </cell>
          <cell r="D9">
            <v>4</v>
          </cell>
          <cell r="E9">
            <v>2</v>
          </cell>
          <cell r="F9">
            <v>86</v>
          </cell>
          <cell r="G9" t="str">
            <v>36*(0)</v>
          </cell>
          <cell r="H9">
            <v>43</v>
          </cell>
          <cell r="I9" t="str">
            <v>-</v>
          </cell>
          <cell r="J9">
            <v>7</v>
          </cell>
          <cell r="K9">
            <v>5</v>
          </cell>
          <cell r="L9">
            <v>0</v>
          </cell>
          <cell r="M9">
            <v>0</v>
          </cell>
          <cell r="N9">
            <v>1</v>
          </cell>
          <cell r="O9">
            <v>0</v>
          </cell>
          <cell r="Q9" t="str">
            <v>-</v>
          </cell>
          <cell r="R9" t="str">
            <v>-</v>
          </cell>
          <cell r="S9" t="str">
            <v>-</v>
          </cell>
          <cell r="T9" t="str">
            <v>-</v>
          </cell>
          <cell r="U9" t="str">
            <v>-</v>
          </cell>
          <cell r="V9" t="str">
            <v>-</v>
          </cell>
          <cell r="W9" t="str">
            <v>-</v>
          </cell>
          <cell r="X9" t="str">
            <v>-</v>
          </cell>
          <cell r="Y9">
            <v>0</v>
          </cell>
          <cell r="Z9">
            <v>0</v>
          </cell>
          <cell r="AA9">
            <v>0</v>
          </cell>
          <cell r="AC9">
            <v>0</v>
          </cell>
          <cell r="AD9">
            <v>0</v>
          </cell>
          <cell r="AE9">
            <v>0</v>
          </cell>
        </row>
        <row r="10">
          <cell r="C10">
            <v>2</v>
          </cell>
          <cell r="D10">
            <v>1</v>
          </cell>
          <cell r="E10">
            <v>0</v>
          </cell>
          <cell r="F10">
            <v>3</v>
          </cell>
          <cell r="G10" t="str">
            <v>3(0)</v>
          </cell>
          <cell r="H10">
            <v>3</v>
          </cell>
          <cell r="I10" t="str">
            <v>-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Q10">
            <v>8</v>
          </cell>
          <cell r="R10">
            <v>0</v>
          </cell>
          <cell r="S10">
            <v>55</v>
          </cell>
          <cell r="T10">
            <v>2</v>
          </cell>
          <cell r="U10" t="str">
            <v>1/24(4)</v>
          </cell>
          <cell r="V10">
            <v>27.5</v>
          </cell>
          <cell r="W10">
            <v>24</v>
          </cell>
          <cell r="X10">
            <v>6.88</v>
          </cell>
          <cell r="Y10">
            <v>0</v>
          </cell>
          <cell r="Z10">
            <v>0</v>
          </cell>
          <cell r="AA10">
            <v>0</v>
          </cell>
          <cell r="AC10">
            <v>0</v>
          </cell>
          <cell r="AD10">
            <v>0</v>
          </cell>
          <cell r="AE10">
            <v>0</v>
          </cell>
        </row>
        <row r="11">
          <cell r="C11">
            <v>1</v>
          </cell>
          <cell r="D11">
            <v>0</v>
          </cell>
          <cell r="E11">
            <v>0</v>
          </cell>
          <cell r="F11" t="str">
            <v>-</v>
          </cell>
          <cell r="G11">
            <v>0</v>
          </cell>
          <cell r="H11" t="str">
            <v>-</v>
          </cell>
          <cell r="I11" t="str">
            <v>-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Q11">
            <v>3</v>
          </cell>
          <cell r="R11">
            <v>1</v>
          </cell>
          <cell r="S11">
            <v>12</v>
          </cell>
          <cell r="T11">
            <v>1</v>
          </cell>
          <cell r="U11" t="str">
            <v>1/12(3)</v>
          </cell>
          <cell r="V11">
            <v>12</v>
          </cell>
          <cell r="W11">
            <v>18</v>
          </cell>
          <cell r="X11">
            <v>4</v>
          </cell>
          <cell r="Y11">
            <v>0</v>
          </cell>
          <cell r="Z11">
            <v>0</v>
          </cell>
          <cell r="AA11">
            <v>0</v>
          </cell>
          <cell r="AC11">
            <v>0</v>
          </cell>
          <cell r="AD11">
            <v>0</v>
          </cell>
          <cell r="AE11">
            <v>0</v>
          </cell>
        </row>
        <row r="12">
          <cell r="C12">
            <v>4</v>
          </cell>
          <cell r="D12">
            <v>1</v>
          </cell>
          <cell r="E12">
            <v>0</v>
          </cell>
          <cell r="F12">
            <v>0</v>
          </cell>
          <cell r="G12" t="str">
            <v>0(0)</v>
          </cell>
          <cell r="H12">
            <v>0</v>
          </cell>
          <cell r="I12" t="str">
            <v>-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1</v>
          </cell>
          <cell r="O12">
            <v>0</v>
          </cell>
          <cell r="Q12">
            <v>8</v>
          </cell>
          <cell r="R12">
            <v>0</v>
          </cell>
          <cell r="S12">
            <v>64</v>
          </cell>
          <cell r="T12">
            <v>1</v>
          </cell>
          <cell r="U12" t="str">
            <v>1/21(2)</v>
          </cell>
          <cell r="V12">
            <v>64</v>
          </cell>
          <cell r="W12">
            <v>48</v>
          </cell>
          <cell r="X12">
            <v>8</v>
          </cell>
          <cell r="Y12">
            <v>0</v>
          </cell>
          <cell r="Z12">
            <v>0</v>
          </cell>
          <cell r="AA12">
            <v>0</v>
          </cell>
          <cell r="AC12">
            <v>0</v>
          </cell>
          <cell r="AD12">
            <v>0</v>
          </cell>
          <cell r="AE12">
            <v>0</v>
          </cell>
        </row>
        <row r="13">
          <cell r="C13">
            <v>3</v>
          </cell>
          <cell r="D13">
            <v>1</v>
          </cell>
          <cell r="E13">
            <v>0</v>
          </cell>
          <cell r="F13">
            <v>3</v>
          </cell>
          <cell r="G13" t="str">
            <v>3(0)</v>
          </cell>
          <cell r="H13">
            <v>3</v>
          </cell>
          <cell r="I13" t="str">
            <v>-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Q13" t="str">
            <v>-</v>
          </cell>
          <cell r="R13" t="str">
            <v>-</v>
          </cell>
          <cell r="S13" t="str">
            <v>-</v>
          </cell>
          <cell r="T13" t="str">
            <v>-</v>
          </cell>
          <cell r="U13" t="str">
            <v>-</v>
          </cell>
          <cell r="V13" t="str">
            <v>-</v>
          </cell>
          <cell r="W13" t="str">
            <v>-</v>
          </cell>
          <cell r="X13" t="str">
            <v>-</v>
          </cell>
          <cell r="Y13">
            <v>0</v>
          </cell>
          <cell r="Z13">
            <v>0</v>
          </cell>
          <cell r="AA13">
            <v>0</v>
          </cell>
          <cell r="AC13">
            <v>2</v>
          </cell>
          <cell r="AD13">
            <v>0</v>
          </cell>
          <cell r="AE13">
            <v>0</v>
          </cell>
        </row>
        <row r="14">
          <cell r="C14">
            <v>6</v>
          </cell>
          <cell r="D14">
            <v>1</v>
          </cell>
          <cell r="E14">
            <v>1</v>
          </cell>
          <cell r="F14">
            <v>1</v>
          </cell>
          <cell r="G14" t="str">
            <v>1*(0)</v>
          </cell>
          <cell r="H14" t="str">
            <v>-</v>
          </cell>
          <cell r="I14" t="str">
            <v>-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23</v>
          </cell>
          <cell r="R14">
            <v>2</v>
          </cell>
          <cell r="S14">
            <v>94</v>
          </cell>
          <cell r="T14">
            <v>11</v>
          </cell>
          <cell r="U14" t="str">
            <v>4/18(4)</v>
          </cell>
          <cell r="V14">
            <v>8.545454545454545</v>
          </cell>
          <cell r="W14">
            <v>12.55</v>
          </cell>
          <cell r="X14">
            <v>4.09</v>
          </cell>
          <cell r="Y14">
            <v>0</v>
          </cell>
          <cell r="Z14">
            <v>0</v>
          </cell>
          <cell r="AA14">
            <v>0</v>
          </cell>
          <cell r="AC14">
            <v>0</v>
          </cell>
          <cell r="AD14">
            <v>0</v>
          </cell>
          <cell r="AE14">
            <v>0</v>
          </cell>
        </row>
        <row r="15">
          <cell r="C15">
            <v>2</v>
          </cell>
          <cell r="D15">
            <v>2</v>
          </cell>
          <cell r="E15">
            <v>0</v>
          </cell>
          <cell r="F15">
            <v>32</v>
          </cell>
          <cell r="G15" t="str">
            <v>29(0)</v>
          </cell>
          <cell r="H15">
            <v>16</v>
          </cell>
          <cell r="I15" t="str">
            <v>-</v>
          </cell>
          <cell r="J15">
            <v>3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6</v>
          </cell>
          <cell r="R15">
            <v>1</v>
          </cell>
          <cell r="S15">
            <v>34</v>
          </cell>
          <cell r="T15">
            <v>4</v>
          </cell>
          <cell r="U15" t="str">
            <v>4/18(4)</v>
          </cell>
          <cell r="V15">
            <v>8.5</v>
          </cell>
          <cell r="W15">
            <v>9</v>
          </cell>
          <cell r="X15">
            <v>5.67</v>
          </cell>
          <cell r="Y15">
            <v>0</v>
          </cell>
          <cell r="Z15">
            <v>0</v>
          </cell>
          <cell r="AA15">
            <v>0</v>
          </cell>
          <cell r="AC15">
            <v>2</v>
          </cell>
          <cell r="AD15">
            <v>0</v>
          </cell>
          <cell r="AE15">
            <v>0</v>
          </cell>
        </row>
        <row r="16">
          <cell r="C16">
            <v>1</v>
          </cell>
          <cell r="D16">
            <v>1</v>
          </cell>
          <cell r="E16">
            <v>0</v>
          </cell>
          <cell r="F16">
            <v>8</v>
          </cell>
          <cell r="G16" t="str">
            <v>8(0)</v>
          </cell>
          <cell r="H16">
            <v>8</v>
          </cell>
          <cell r="I16" t="str">
            <v>-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 t="str">
            <v>-</v>
          </cell>
          <cell r="R16" t="str">
            <v>-</v>
          </cell>
          <cell r="S16" t="str">
            <v>-</v>
          </cell>
          <cell r="T16" t="str">
            <v>-</v>
          </cell>
          <cell r="U16" t="str">
            <v>-</v>
          </cell>
          <cell r="V16" t="str">
            <v>-</v>
          </cell>
          <cell r="W16" t="str">
            <v>-</v>
          </cell>
          <cell r="X16" t="str">
            <v>-</v>
          </cell>
          <cell r="Y16">
            <v>0</v>
          </cell>
          <cell r="Z16">
            <v>0</v>
          </cell>
          <cell r="AA16">
            <v>0</v>
          </cell>
          <cell r="AC16">
            <v>0</v>
          </cell>
          <cell r="AD16">
            <v>0</v>
          </cell>
          <cell r="AE16">
            <v>0</v>
          </cell>
        </row>
        <row r="17">
          <cell r="C17">
            <v>1</v>
          </cell>
          <cell r="D17">
            <v>1</v>
          </cell>
          <cell r="E17">
            <v>0</v>
          </cell>
          <cell r="F17">
            <v>10</v>
          </cell>
          <cell r="G17" t="str">
            <v>10(0)</v>
          </cell>
          <cell r="H17">
            <v>10</v>
          </cell>
          <cell r="I17" t="str">
            <v>-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 t="str">
            <v>-</v>
          </cell>
          <cell r="R17" t="str">
            <v>-</v>
          </cell>
          <cell r="S17" t="str">
            <v>-</v>
          </cell>
          <cell r="T17" t="str">
            <v>-</v>
          </cell>
          <cell r="U17" t="str">
            <v>-</v>
          </cell>
          <cell r="V17" t="str">
            <v>-</v>
          </cell>
          <cell r="W17" t="str">
            <v>-</v>
          </cell>
          <cell r="X17" t="str">
            <v>-</v>
          </cell>
          <cell r="Y17">
            <v>0</v>
          </cell>
          <cell r="Z17">
            <v>0</v>
          </cell>
          <cell r="AA17">
            <v>0</v>
          </cell>
          <cell r="AC17">
            <v>0</v>
          </cell>
          <cell r="AD17">
            <v>0</v>
          </cell>
          <cell r="AE17">
            <v>0</v>
          </cell>
        </row>
        <row r="18">
          <cell r="C18">
            <v>2</v>
          </cell>
          <cell r="D18">
            <v>2</v>
          </cell>
          <cell r="E18">
            <v>1</v>
          </cell>
          <cell r="F18">
            <v>17</v>
          </cell>
          <cell r="G18" t="str">
            <v>15*(0)</v>
          </cell>
          <cell r="H18">
            <v>17</v>
          </cell>
          <cell r="I18" t="str">
            <v>-</v>
          </cell>
          <cell r="J18">
            <v>1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2</v>
          </cell>
          <cell r="R18">
            <v>0</v>
          </cell>
          <cell r="S18">
            <v>11</v>
          </cell>
          <cell r="T18">
            <v>0</v>
          </cell>
          <cell r="U18" t="str">
            <v>-</v>
          </cell>
          <cell r="V18" t="str">
            <v>-</v>
          </cell>
          <cell r="W18" t="str">
            <v>-</v>
          </cell>
          <cell r="X18">
            <v>5.5</v>
          </cell>
          <cell r="Y18">
            <v>0</v>
          </cell>
          <cell r="Z18">
            <v>0</v>
          </cell>
          <cell r="AA18">
            <v>0</v>
          </cell>
          <cell r="AC18">
            <v>0</v>
          </cell>
          <cell r="AD18">
            <v>0</v>
          </cell>
          <cell r="AE18">
            <v>0</v>
          </cell>
        </row>
        <row r="19">
          <cell r="C19">
            <v>3</v>
          </cell>
          <cell r="D19">
            <v>2</v>
          </cell>
          <cell r="E19">
            <v>0</v>
          </cell>
          <cell r="F19">
            <v>7</v>
          </cell>
          <cell r="G19" t="str">
            <v>7(0)</v>
          </cell>
          <cell r="H19">
            <v>3.5</v>
          </cell>
          <cell r="I19" t="str">
            <v>-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  <cell r="N19">
            <v>1</v>
          </cell>
          <cell r="O19">
            <v>0</v>
          </cell>
          <cell r="Q19">
            <v>12</v>
          </cell>
          <cell r="R19">
            <v>1</v>
          </cell>
          <cell r="S19">
            <v>66</v>
          </cell>
          <cell r="T19">
            <v>2</v>
          </cell>
          <cell r="U19" t="str">
            <v>1/11(4)</v>
          </cell>
          <cell r="V19">
            <v>33</v>
          </cell>
          <cell r="W19">
            <v>36</v>
          </cell>
          <cell r="X19">
            <v>5.5</v>
          </cell>
          <cell r="Y19">
            <v>0</v>
          </cell>
          <cell r="Z19">
            <v>0</v>
          </cell>
          <cell r="AA19">
            <v>0</v>
          </cell>
          <cell r="AC19">
            <v>0</v>
          </cell>
          <cell r="AD19">
            <v>0</v>
          </cell>
          <cell r="AE19">
            <v>0</v>
          </cell>
        </row>
        <row r="20">
          <cell r="C20">
            <v>2</v>
          </cell>
          <cell r="D20">
            <v>2</v>
          </cell>
          <cell r="E20">
            <v>1</v>
          </cell>
          <cell r="F20">
            <v>81</v>
          </cell>
          <cell r="G20" t="str">
            <v>50(0)</v>
          </cell>
          <cell r="H20">
            <v>81</v>
          </cell>
          <cell r="I20" t="str">
            <v>-</v>
          </cell>
          <cell r="J20">
            <v>9</v>
          </cell>
          <cell r="K20">
            <v>0</v>
          </cell>
          <cell r="L20">
            <v>1</v>
          </cell>
          <cell r="M20">
            <v>0</v>
          </cell>
          <cell r="N20">
            <v>0</v>
          </cell>
          <cell r="O20">
            <v>0</v>
          </cell>
          <cell r="Q20" t="str">
            <v>-</v>
          </cell>
          <cell r="R20" t="str">
            <v>-</v>
          </cell>
          <cell r="S20" t="str">
            <v>-</v>
          </cell>
          <cell r="T20" t="str">
            <v>-</v>
          </cell>
          <cell r="U20" t="str">
            <v>-</v>
          </cell>
          <cell r="V20" t="str">
            <v>-</v>
          </cell>
          <cell r="W20" t="str">
            <v>-</v>
          </cell>
          <cell r="X20" t="str">
            <v>-</v>
          </cell>
          <cell r="Y20">
            <v>0</v>
          </cell>
          <cell r="Z20">
            <v>0</v>
          </cell>
          <cell r="AA20">
            <v>0</v>
          </cell>
          <cell r="AC20">
            <v>1</v>
          </cell>
          <cell r="AD20">
            <v>0</v>
          </cell>
          <cell r="AE20">
            <v>0</v>
          </cell>
        </row>
        <row r="21">
          <cell r="C21">
            <v>2</v>
          </cell>
          <cell r="D21">
            <v>1</v>
          </cell>
          <cell r="E21">
            <v>0</v>
          </cell>
          <cell r="F21">
            <v>15</v>
          </cell>
          <cell r="G21" t="str">
            <v>15(0)</v>
          </cell>
          <cell r="H21">
            <v>15</v>
          </cell>
          <cell r="I21" t="str">
            <v>-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Q21">
            <v>7</v>
          </cell>
          <cell r="R21">
            <v>0</v>
          </cell>
          <cell r="S21">
            <v>29</v>
          </cell>
          <cell r="T21">
            <v>1</v>
          </cell>
          <cell r="U21" t="str">
            <v>1/20(3)</v>
          </cell>
          <cell r="V21">
            <v>29</v>
          </cell>
          <cell r="W21">
            <v>42</v>
          </cell>
          <cell r="X21">
            <v>4.1399999999999997</v>
          </cell>
          <cell r="Y21">
            <v>0</v>
          </cell>
          <cell r="Z21">
            <v>0</v>
          </cell>
          <cell r="AA21">
            <v>0</v>
          </cell>
          <cell r="AC21">
            <v>1</v>
          </cell>
          <cell r="AD21">
            <v>0</v>
          </cell>
          <cell r="AE21">
            <v>0</v>
          </cell>
        </row>
        <row r="22">
          <cell r="C22">
            <v>3</v>
          </cell>
          <cell r="D22">
            <v>2</v>
          </cell>
          <cell r="E22">
            <v>1</v>
          </cell>
          <cell r="F22">
            <v>5</v>
          </cell>
          <cell r="G22" t="str">
            <v>3*(0)</v>
          </cell>
          <cell r="H22">
            <v>5</v>
          </cell>
          <cell r="I22" t="str">
            <v>-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Q22">
            <v>11</v>
          </cell>
          <cell r="R22">
            <v>0</v>
          </cell>
          <cell r="S22">
            <v>57</v>
          </cell>
          <cell r="T22">
            <v>2</v>
          </cell>
          <cell r="U22" t="str">
            <v>2/9(4)</v>
          </cell>
          <cell r="V22">
            <v>28.5</v>
          </cell>
          <cell r="W22">
            <v>33</v>
          </cell>
          <cell r="X22">
            <v>5.18</v>
          </cell>
          <cell r="Y22">
            <v>0</v>
          </cell>
          <cell r="Z22">
            <v>0</v>
          </cell>
          <cell r="AA22">
            <v>0</v>
          </cell>
          <cell r="AC22">
            <v>2</v>
          </cell>
          <cell r="AD22">
            <v>0</v>
          </cell>
          <cell r="AE22">
            <v>0</v>
          </cell>
        </row>
        <row r="23">
          <cell r="C23">
            <v>1</v>
          </cell>
          <cell r="D23">
            <v>1</v>
          </cell>
          <cell r="E23">
            <v>0</v>
          </cell>
          <cell r="F23">
            <v>25</v>
          </cell>
          <cell r="G23" t="str">
            <v>25(0)</v>
          </cell>
          <cell r="H23">
            <v>25</v>
          </cell>
          <cell r="I23" t="str">
            <v>-</v>
          </cell>
          <cell r="J23">
            <v>5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 t="str">
            <v>-</v>
          </cell>
          <cell r="R23" t="str">
            <v>-</v>
          </cell>
          <cell r="S23" t="str">
            <v>-</v>
          </cell>
          <cell r="T23" t="str">
            <v>-</v>
          </cell>
          <cell r="U23" t="str">
            <v>-</v>
          </cell>
          <cell r="V23" t="str">
            <v>-</v>
          </cell>
          <cell r="W23" t="str">
            <v>-</v>
          </cell>
          <cell r="X23" t="str">
            <v>-</v>
          </cell>
          <cell r="Y23">
            <v>0</v>
          </cell>
          <cell r="Z23">
            <v>0</v>
          </cell>
          <cell r="AA23">
            <v>0</v>
          </cell>
          <cell r="AC23">
            <v>0</v>
          </cell>
          <cell r="AD23">
            <v>0</v>
          </cell>
          <cell r="AE23">
            <v>0</v>
          </cell>
        </row>
        <row r="24">
          <cell r="C24">
            <v>3</v>
          </cell>
          <cell r="D24">
            <v>3</v>
          </cell>
          <cell r="E24">
            <v>0</v>
          </cell>
          <cell r="F24">
            <v>19</v>
          </cell>
          <cell r="G24" t="str">
            <v>18(0)</v>
          </cell>
          <cell r="H24">
            <v>6.333333333333333</v>
          </cell>
          <cell r="I24" t="str">
            <v>-</v>
          </cell>
          <cell r="J24">
            <v>1</v>
          </cell>
          <cell r="K24">
            <v>1</v>
          </cell>
          <cell r="L24">
            <v>0</v>
          </cell>
          <cell r="M24">
            <v>0</v>
          </cell>
          <cell r="N24">
            <v>1</v>
          </cell>
          <cell r="O24">
            <v>0</v>
          </cell>
          <cell r="Q24">
            <v>2</v>
          </cell>
          <cell r="R24">
            <v>0</v>
          </cell>
          <cell r="S24">
            <v>15</v>
          </cell>
          <cell r="T24">
            <v>1</v>
          </cell>
          <cell r="U24" t="str">
            <v>1/15(2)</v>
          </cell>
          <cell r="V24">
            <v>15</v>
          </cell>
          <cell r="W24">
            <v>12</v>
          </cell>
          <cell r="X24">
            <v>7.5</v>
          </cell>
          <cell r="Y24">
            <v>0</v>
          </cell>
          <cell r="Z24">
            <v>0</v>
          </cell>
          <cell r="AA24">
            <v>0</v>
          </cell>
          <cell r="AC24">
            <v>0</v>
          </cell>
          <cell r="AD24">
            <v>0</v>
          </cell>
          <cell r="AE24">
            <v>0</v>
          </cell>
        </row>
        <row r="25">
          <cell r="C25">
            <v>2</v>
          </cell>
          <cell r="D25">
            <v>1</v>
          </cell>
          <cell r="E25">
            <v>0</v>
          </cell>
          <cell r="F25">
            <v>0</v>
          </cell>
          <cell r="G25" t="str">
            <v>0(0)</v>
          </cell>
          <cell r="H25">
            <v>0</v>
          </cell>
          <cell r="I25" t="str">
            <v>-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</v>
          </cell>
          <cell r="O25">
            <v>0</v>
          </cell>
          <cell r="Q25" t="str">
            <v>-</v>
          </cell>
          <cell r="R25" t="str">
            <v>-</v>
          </cell>
          <cell r="S25" t="str">
            <v>-</v>
          </cell>
          <cell r="T25" t="str">
            <v>-</v>
          </cell>
          <cell r="U25" t="str">
            <v>-</v>
          </cell>
          <cell r="V25" t="str">
            <v>-</v>
          </cell>
          <cell r="W25" t="str">
            <v>-</v>
          </cell>
          <cell r="X25" t="str">
            <v>-</v>
          </cell>
          <cell r="Y25">
            <v>0</v>
          </cell>
          <cell r="Z25">
            <v>0</v>
          </cell>
          <cell r="AA25">
            <v>0</v>
          </cell>
          <cell r="AC25">
            <v>1</v>
          </cell>
          <cell r="AD25">
            <v>0</v>
          </cell>
          <cell r="AE25">
            <v>0</v>
          </cell>
        </row>
        <row r="26">
          <cell r="C26">
            <v>3</v>
          </cell>
          <cell r="D26">
            <v>1</v>
          </cell>
          <cell r="E26">
            <v>0</v>
          </cell>
          <cell r="F26">
            <v>0</v>
          </cell>
          <cell r="G26" t="str">
            <v>0(0)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1</v>
          </cell>
          <cell r="O26">
            <v>0</v>
          </cell>
          <cell r="Q26">
            <v>5</v>
          </cell>
          <cell r="R26">
            <v>0</v>
          </cell>
          <cell r="S26">
            <v>49</v>
          </cell>
          <cell r="T26">
            <v>0</v>
          </cell>
          <cell r="U26" t="str">
            <v>-</v>
          </cell>
          <cell r="V26" t="str">
            <v>-</v>
          </cell>
          <cell r="W26" t="str">
            <v>-</v>
          </cell>
          <cell r="X26">
            <v>9.8000000000000007</v>
          </cell>
          <cell r="Y26">
            <v>0</v>
          </cell>
          <cell r="Z26">
            <v>0</v>
          </cell>
          <cell r="AA26">
            <v>0</v>
          </cell>
          <cell r="AC26">
            <v>0</v>
          </cell>
          <cell r="AD26">
            <v>0</v>
          </cell>
          <cell r="AE26">
            <v>0</v>
          </cell>
        </row>
        <row r="27">
          <cell r="C27">
            <v>3</v>
          </cell>
          <cell r="D27">
            <v>0</v>
          </cell>
          <cell r="E27">
            <v>0</v>
          </cell>
          <cell r="F27" t="str">
            <v>-</v>
          </cell>
          <cell r="G27">
            <v>0</v>
          </cell>
          <cell r="H27" t="str">
            <v>-</v>
          </cell>
          <cell r="I27" t="str">
            <v>-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7</v>
          </cell>
          <cell r="R27">
            <v>0</v>
          </cell>
          <cell r="S27">
            <v>51</v>
          </cell>
          <cell r="T27">
            <v>1</v>
          </cell>
          <cell r="U27" t="str">
            <v>1/22(3)</v>
          </cell>
          <cell r="V27">
            <v>51</v>
          </cell>
          <cell r="W27">
            <v>42</v>
          </cell>
          <cell r="X27">
            <v>7.29</v>
          </cell>
          <cell r="Y27">
            <v>0</v>
          </cell>
          <cell r="Z27">
            <v>0</v>
          </cell>
          <cell r="AA27">
            <v>0</v>
          </cell>
          <cell r="AC27">
            <v>1</v>
          </cell>
          <cell r="AD27">
            <v>0</v>
          </cell>
          <cell r="AE27">
            <v>0</v>
          </cell>
        </row>
        <row r="28">
          <cell r="C28">
            <v>1</v>
          </cell>
          <cell r="D28">
            <v>1</v>
          </cell>
          <cell r="E28">
            <v>1</v>
          </cell>
          <cell r="F28">
            <v>35</v>
          </cell>
          <cell r="G28" t="str">
            <v>35*(0)</v>
          </cell>
          <cell r="H28" t="str">
            <v>-</v>
          </cell>
          <cell r="I28" t="str">
            <v>-</v>
          </cell>
          <cell r="J28">
            <v>3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4</v>
          </cell>
          <cell r="R28">
            <v>1</v>
          </cell>
          <cell r="S28">
            <v>7</v>
          </cell>
          <cell r="T28">
            <v>2</v>
          </cell>
          <cell r="U28" t="str">
            <v>2/7(4)</v>
          </cell>
          <cell r="V28">
            <v>3.5</v>
          </cell>
          <cell r="W28">
            <v>12</v>
          </cell>
          <cell r="X28">
            <v>1.75</v>
          </cell>
          <cell r="Y28">
            <v>0</v>
          </cell>
          <cell r="Z28">
            <v>0</v>
          </cell>
          <cell r="AA28">
            <v>0</v>
          </cell>
          <cell r="AC28">
            <v>2</v>
          </cell>
          <cell r="AD28">
            <v>0</v>
          </cell>
          <cell r="AE28">
            <v>0</v>
          </cell>
        </row>
        <row r="29">
          <cell r="C29">
            <v>2</v>
          </cell>
          <cell r="D29">
            <v>2</v>
          </cell>
          <cell r="E29">
            <v>1</v>
          </cell>
          <cell r="F29">
            <v>23</v>
          </cell>
          <cell r="G29" t="str">
            <v>19*(0)</v>
          </cell>
          <cell r="H29">
            <v>23</v>
          </cell>
          <cell r="I29" t="str">
            <v>-</v>
          </cell>
          <cell r="J29">
            <v>2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 t="str">
            <v>-</v>
          </cell>
          <cell r="R29" t="str">
            <v>-</v>
          </cell>
          <cell r="S29" t="str">
            <v>-</v>
          </cell>
          <cell r="T29" t="str">
            <v>-</v>
          </cell>
          <cell r="U29" t="str">
            <v>-</v>
          </cell>
          <cell r="V29" t="str">
            <v>-</v>
          </cell>
          <cell r="W29" t="str">
            <v>-</v>
          </cell>
          <cell r="X29" t="str">
            <v>-</v>
          </cell>
          <cell r="Y29">
            <v>0</v>
          </cell>
          <cell r="Z29">
            <v>0</v>
          </cell>
          <cell r="AA29">
            <v>0</v>
          </cell>
          <cell r="AC29">
            <v>0</v>
          </cell>
          <cell r="AD29">
            <v>0</v>
          </cell>
          <cell r="AE29">
            <v>0</v>
          </cell>
        </row>
        <row r="30">
          <cell r="C30">
            <v>1</v>
          </cell>
          <cell r="D30">
            <v>1</v>
          </cell>
          <cell r="E30">
            <v>1</v>
          </cell>
          <cell r="F30">
            <v>50</v>
          </cell>
          <cell r="G30" t="str">
            <v>50*(0)</v>
          </cell>
          <cell r="H30" t="str">
            <v>-</v>
          </cell>
          <cell r="I30" t="str">
            <v>-</v>
          </cell>
          <cell r="J30">
            <v>8</v>
          </cell>
          <cell r="K30">
            <v>0</v>
          </cell>
          <cell r="L30">
            <v>1</v>
          </cell>
          <cell r="M30">
            <v>0</v>
          </cell>
          <cell r="N30">
            <v>0</v>
          </cell>
          <cell r="O30">
            <v>0</v>
          </cell>
          <cell r="Q30">
            <v>3</v>
          </cell>
          <cell r="R30">
            <v>0</v>
          </cell>
          <cell r="S30">
            <v>21</v>
          </cell>
          <cell r="T30">
            <v>1</v>
          </cell>
          <cell r="U30" t="str">
            <v>1/21(3)</v>
          </cell>
          <cell r="V30">
            <v>21</v>
          </cell>
          <cell r="W30">
            <v>18</v>
          </cell>
          <cell r="X30">
            <v>7</v>
          </cell>
          <cell r="Y30">
            <v>0</v>
          </cell>
          <cell r="Z30">
            <v>0</v>
          </cell>
          <cell r="AA30">
            <v>0</v>
          </cell>
          <cell r="AC30">
            <v>0</v>
          </cell>
          <cell r="AD30">
            <v>0</v>
          </cell>
          <cell r="AE30">
            <v>0</v>
          </cell>
        </row>
        <row r="31">
          <cell r="C31">
            <v>1</v>
          </cell>
          <cell r="D31">
            <v>0</v>
          </cell>
          <cell r="E31">
            <v>0</v>
          </cell>
          <cell r="F31" t="str">
            <v>-</v>
          </cell>
          <cell r="G31">
            <v>0</v>
          </cell>
          <cell r="H31" t="str">
            <v>-</v>
          </cell>
          <cell r="I31" t="str">
            <v>-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Q31">
            <v>3</v>
          </cell>
          <cell r="R31">
            <v>0</v>
          </cell>
          <cell r="S31">
            <v>24</v>
          </cell>
          <cell r="T31">
            <v>0</v>
          </cell>
          <cell r="U31" t="str">
            <v>-</v>
          </cell>
          <cell r="V31" t="str">
            <v>-</v>
          </cell>
          <cell r="W31" t="str">
            <v>-</v>
          </cell>
          <cell r="X31">
            <v>8</v>
          </cell>
          <cell r="Y31">
            <v>0</v>
          </cell>
          <cell r="Z31">
            <v>0</v>
          </cell>
          <cell r="AA31">
            <v>0</v>
          </cell>
          <cell r="AC31">
            <v>0</v>
          </cell>
          <cell r="AD31">
            <v>0</v>
          </cell>
          <cell r="AE3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zoomScale="80" zoomScaleNormal="80" workbookViewId="0">
      <selection activeCell="C12" sqref="C12"/>
    </sheetView>
  </sheetViews>
  <sheetFormatPr defaultRowHeight="15"/>
  <cols>
    <col min="1" max="1" width="35.5703125" bestFit="1" customWidth="1"/>
    <col min="8" max="8" width="2.140625" customWidth="1"/>
    <col min="15" max="15" width="1.5703125" customWidth="1"/>
  </cols>
  <sheetData>
    <row r="1" spans="1:18">
      <c r="B1" s="51" t="s">
        <v>226</v>
      </c>
      <c r="C1" t="s">
        <v>227</v>
      </c>
    </row>
    <row r="3" spans="1:18">
      <c r="A3" s="255" t="s">
        <v>73</v>
      </c>
      <c r="B3" s="15"/>
      <c r="C3" s="257" t="s">
        <v>63</v>
      </c>
      <c r="D3" s="257"/>
      <c r="E3" s="240"/>
      <c r="F3" s="240"/>
      <c r="G3" s="240"/>
      <c r="H3" s="13"/>
      <c r="I3" s="258" t="s">
        <v>62</v>
      </c>
      <c r="J3" s="259"/>
      <c r="K3" s="259"/>
      <c r="L3" s="259"/>
      <c r="M3" s="259"/>
      <c r="N3" s="259"/>
      <c r="P3" s="257" t="s">
        <v>61</v>
      </c>
      <c r="Q3" s="257"/>
      <c r="R3" s="257"/>
    </row>
    <row r="4" spans="1:18">
      <c r="A4" s="256"/>
      <c r="B4" s="54"/>
      <c r="C4" s="52" t="s">
        <v>54</v>
      </c>
      <c r="D4" s="241" t="s">
        <v>21</v>
      </c>
      <c r="E4" s="241" t="s">
        <v>57</v>
      </c>
      <c r="F4" s="241">
        <v>4</v>
      </c>
      <c r="G4" s="241">
        <v>6</v>
      </c>
      <c r="H4" s="13"/>
      <c r="I4" s="55" t="s">
        <v>16</v>
      </c>
      <c r="J4" s="241" t="s">
        <v>15</v>
      </c>
      <c r="K4" s="241" t="s">
        <v>14</v>
      </c>
      <c r="L4" s="241" t="s">
        <v>13</v>
      </c>
      <c r="M4" s="241" t="s">
        <v>56</v>
      </c>
      <c r="N4" s="241" t="s">
        <v>55</v>
      </c>
      <c r="P4" s="241" t="s">
        <v>8</v>
      </c>
      <c r="Q4" s="241" t="s">
        <v>7</v>
      </c>
      <c r="R4" s="241" t="s">
        <v>6</v>
      </c>
    </row>
    <row r="5" spans="1:18">
      <c r="A5" s="251" t="s">
        <v>189</v>
      </c>
      <c r="B5" s="47"/>
      <c r="C5" s="252">
        <f>SUM('1:70'!C5)</f>
        <v>66</v>
      </c>
      <c r="D5" s="252">
        <f>SUM('1:70'!D5)</f>
        <v>81</v>
      </c>
      <c r="E5" s="63">
        <f>SUM('1:70'!F5)</f>
        <v>87</v>
      </c>
      <c r="F5" s="63">
        <f>SUM('1:70'!H5)</f>
        <v>6</v>
      </c>
      <c r="G5" s="63">
        <f>SUM('1:70'!I5)</f>
        <v>2</v>
      </c>
      <c r="H5" s="9"/>
      <c r="I5" s="253">
        <f>SUM('1:70'!K5)</f>
        <v>20</v>
      </c>
      <c r="J5" s="254">
        <f>SUM('1:70'!L5)</f>
        <v>1</v>
      </c>
      <c r="K5" s="254">
        <f>SUM('1:70'!M5)</f>
        <v>79</v>
      </c>
      <c r="L5" s="254">
        <f>SUM('1:70'!N5)</f>
        <v>7</v>
      </c>
      <c r="M5" s="62">
        <f>SUM('1:70'!P5)</f>
        <v>0</v>
      </c>
      <c r="N5" s="62">
        <f>SUM('1:70'!Q5)</f>
        <v>0</v>
      </c>
      <c r="P5" s="254">
        <f>SUM('1:70'!S5)</f>
        <v>4</v>
      </c>
      <c r="Q5" s="254">
        <f>SUM('1:70'!T5)</f>
        <v>0</v>
      </c>
      <c r="R5" s="254">
        <f>SUM('1:70'!U5)</f>
        <v>0</v>
      </c>
    </row>
    <row r="6" spans="1:18">
      <c r="A6" s="251" t="s">
        <v>190</v>
      </c>
      <c r="B6" s="47"/>
      <c r="C6" s="252">
        <f>SUM('1:70'!C6)</f>
        <v>66</v>
      </c>
      <c r="D6" s="252">
        <f>SUM('1:70'!D6)</f>
        <v>127</v>
      </c>
      <c r="E6" s="63">
        <f>SUM('1:70'!F6)</f>
        <v>120</v>
      </c>
      <c r="F6" s="63">
        <f>SUM('1:70'!H6)</f>
        <v>11</v>
      </c>
      <c r="G6" s="63">
        <f>SUM('1:70'!I6)</f>
        <v>3</v>
      </c>
      <c r="H6" s="9"/>
      <c r="I6" s="253">
        <f>SUM('1:70'!K6)</f>
        <v>20</v>
      </c>
      <c r="J6" s="254">
        <f>SUM('1:70'!L6)</f>
        <v>3</v>
      </c>
      <c r="K6" s="254">
        <f>SUM('1:70'!M6)</f>
        <v>66</v>
      </c>
      <c r="L6" s="254">
        <f>SUM('1:70'!N6)</f>
        <v>5</v>
      </c>
      <c r="M6" s="62">
        <f>SUM('1:70'!P6)</f>
        <v>0</v>
      </c>
      <c r="N6" s="62">
        <f>SUM('1:70'!Q6)</f>
        <v>0</v>
      </c>
      <c r="P6" s="254">
        <f>SUM('1:70'!S6)</f>
        <v>1</v>
      </c>
      <c r="Q6" s="254">
        <f>SUM('1:70'!T6)</f>
        <v>0</v>
      </c>
      <c r="R6" s="254">
        <f>SUM('1:70'!U6)</f>
        <v>1</v>
      </c>
    </row>
    <row r="7" spans="1:18">
      <c r="A7" s="251" t="s">
        <v>191</v>
      </c>
      <c r="B7" s="47"/>
      <c r="C7" s="252">
        <f>SUM('1:70'!C7)</f>
        <v>66</v>
      </c>
      <c r="D7" s="252">
        <f>SUM('1:70'!D7)</f>
        <v>158</v>
      </c>
      <c r="E7" s="63">
        <f>SUM('1:70'!F7)</f>
        <v>123</v>
      </c>
      <c r="F7" s="63">
        <f>SUM('1:70'!H7)</f>
        <v>15</v>
      </c>
      <c r="G7" s="63">
        <f>SUM('1:70'!I7)</f>
        <v>6</v>
      </c>
      <c r="H7" s="9"/>
      <c r="I7" s="253">
        <f>SUM('1:70'!K7)</f>
        <v>14.2</v>
      </c>
      <c r="J7" s="254">
        <f>SUM('1:70'!L7)</f>
        <v>2</v>
      </c>
      <c r="K7" s="254">
        <f>SUM('1:70'!M7)</f>
        <v>39</v>
      </c>
      <c r="L7" s="254">
        <f>SUM('1:70'!N7)</f>
        <v>10</v>
      </c>
      <c r="M7" s="62">
        <f>SUM('1:70'!P7)</f>
        <v>0</v>
      </c>
      <c r="N7" s="62">
        <f>SUM('1:70'!Q7)</f>
        <v>0</v>
      </c>
      <c r="P7" s="254">
        <f>SUM('1:70'!S7)</f>
        <v>3</v>
      </c>
      <c r="Q7" s="254">
        <f>SUM('1:70'!T7)</f>
        <v>0</v>
      </c>
      <c r="R7" s="254">
        <f>SUM('1:70'!U7)</f>
        <v>0</v>
      </c>
    </row>
    <row r="8" spans="1:18">
      <c r="A8" s="251" t="s">
        <v>192</v>
      </c>
      <c r="B8" s="47"/>
      <c r="C8" s="252">
        <f>SUM('1:70'!C8)</f>
        <v>66</v>
      </c>
      <c r="D8" s="252">
        <f>SUM('1:70'!D8)</f>
        <v>63</v>
      </c>
      <c r="E8" s="63">
        <f>SUM('1:70'!F8)</f>
        <v>112</v>
      </c>
      <c r="F8" s="63">
        <f>SUM('1:70'!H8)</f>
        <v>4</v>
      </c>
      <c r="G8" s="63">
        <f>SUM('1:70'!I8)</f>
        <v>1</v>
      </c>
      <c r="H8" s="9"/>
      <c r="I8" s="253">
        <f>SUM('1:70'!K8)</f>
        <v>20</v>
      </c>
      <c r="J8" s="254">
        <f>SUM('1:70'!L8)</f>
        <v>1</v>
      </c>
      <c r="K8" s="254">
        <f>SUM('1:70'!M8)</f>
        <v>78</v>
      </c>
      <c r="L8" s="254">
        <f>SUM('1:70'!N8)</f>
        <v>7</v>
      </c>
      <c r="M8" s="62">
        <f>SUM('1:70'!P8)</f>
        <v>0</v>
      </c>
      <c r="N8" s="62">
        <f>SUM('1:70'!Q8)</f>
        <v>0</v>
      </c>
      <c r="P8" s="254">
        <f>SUM('1:70'!S8)</f>
        <v>3</v>
      </c>
      <c r="Q8" s="254">
        <f>SUM('1:70'!T8)</f>
        <v>0</v>
      </c>
      <c r="R8" s="254">
        <f>SUM('1:70'!U8)</f>
        <v>2</v>
      </c>
    </row>
    <row r="9" spans="1:18">
      <c r="A9" s="251" t="s">
        <v>193</v>
      </c>
      <c r="B9" s="51"/>
      <c r="C9" s="252">
        <f>SUM('1:70'!C9)</f>
        <v>66</v>
      </c>
      <c r="D9" s="252">
        <f>SUM('1:70'!D9)</f>
        <v>64</v>
      </c>
      <c r="E9" s="63">
        <f>SUM('1:70'!F9)</f>
        <v>60</v>
      </c>
      <c r="F9" s="63">
        <f>SUM('1:70'!H9)</f>
        <v>11</v>
      </c>
      <c r="G9" s="63">
        <f>SUM('1:70'!I9)</f>
        <v>1</v>
      </c>
      <c r="H9" s="9"/>
      <c r="I9" s="253">
        <f>SUM('1:70'!K9)</f>
        <v>20</v>
      </c>
      <c r="J9" s="254">
        <f>SUM('1:70'!L9)</f>
        <v>1</v>
      </c>
      <c r="K9" s="254">
        <f>SUM('1:70'!M9)</f>
        <v>60</v>
      </c>
      <c r="L9" s="254">
        <f>SUM('1:70'!N9)</f>
        <v>7</v>
      </c>
      <c r="M9" s="62">
        <f>SUM('1:70'!P9)</f>
        <v>0</v>
      </c>
      <c r="N9" s="62">
        <f>SUM('1:70'!Q9)</f>
        <v>0</v>
      </c>
      <c r="P9" s="254">
        <f>SUM('1:70'!S9)</f>
        <v>4</v>
      </c>
      <c r="Q9" s="254">
        <f>SUM('1:70'!T9)</f>
        <v>0</v>
      </c>
      <c r="R9" s="254">
        <f>SUM('1:70'!U9)</f>
        <v>1</v>
      </c>
    </row>
    <row r="10" spans="1:18">
      <c r="A10" s="251" t="s">
        <v>194</v>
      </c>
      <c r="B10" s="47"/>
      <c r="C10" s="252">
        <f>SUM('1:70'!C10)</f>
        <v>66</v>
      </c>
      <c r="D10" s="252">
        <f>SUM('1:70'!D10)</f>
        <v>81</v>
      </c>
      <c r="E10" s="63">
        <f>SUM('1:70'!F10)</f>
        <v>121</v>
      </c>
      <c r="F10" s="63">
        <f>SUM('1:70'!H10)</f>
        <v>5</v>
      </c>
      <c r="G10" s="63">
        <f>SUM('1:70'!I10)</f>
        <v>1</v>
      </c>
      <c r="H10" s="9"/>
      <c r="I10" s="253">
        <f>SUM('1:70'!K10)</f>
        <v>16.100000000000001</v>
      </c>
      <c r="J10" s="254">
        <f>SUM('1:70'!L10)</f>
        <v>1</v>
      </c>
      <c r="K10" s="254">
        <f>SUM('1:70'!M10)</f>
        <v>71</v>
      </c>
      <c r="L10" s="254">
        <f>SUM('1:70'!N10)</f>
        <v>9</v>
      </c>
      <c r="M10" s="62">
        <f>SUM('1:70'!P10)</f>
        <v>1</v>
      </c>
      <c r="N10" s="62">
        <f>SUM('1:70'!Q10)</f>
        <v>12</v>
      </c>
      <c r="P10" s="254">
        <f>SUM('1:70'!S10)</f>
        <v>7</v>
      </c>
      <c r="Q10" s="254">
        <f>SUM('1:70'!T10)</f>
        <v>0</v>
      </c>
      <c r="R10" s="254">
        <f>SUM('1:70'!U10)</f>
        <v>1</v>
      </c>
    </row>
    <row r="11" spans="1:18">
      <c r="A11" s="251" t="s">
        <v>228</v>
      </c>
      <c r="B11" s="47"/>
      <c r="C11" s="252">
        <f>SUM('1:70'!C11)</f>
        <v>66</v>
      </c>
      <c r="D11" s="252">
        <f>SUM('1:70'!D11)</f>
        <v>76</v>
      </c>
      <c r="E11" s="63">
        <f>SUM('1:70'!F11)</f>
        <v>114</v>
      </c>
      <c r="F11" s="63">
        <f>SUM('1:70'!H11)</f>
        <v>7</v>
      </c>
      <c r="G11" s="63">
        <f>SUM('1:70'!I11)</f>
        <v>1</v>
      </c>
      <c r="H11" s="9"/>
      <c r="I11" s="253">
        <f>SUM('1:70'!K11)</f>
        <v>20</v>
      </c>
      <c r="J11" s="254">
        <f>SUM('1:70'!L11)</f>
        <v>0</v>
      </c>
      <c r="K11" s="254">
        <f>SUM('1:70'!M11)</f>
        <v>102</v>
      </c>
      <c r="L11" s="254">
        <f>SUM('1:70'!N11)</f>
        <v>5</v>
      </c>
      <c r="M11" s="62">
        <f>SUM('1:70'!P11)</f>
        <v>0</v>
      </c>
      <c r="N11" s="62">
        <f>SUM('1:70'!Q11)</f>
        <v>1</v>
      </c>
      <c r="P11" s="254">
        <f>SUM('1:70'!S11)</f>
        <v>0</v>
      </c>
      <c r="Q11" s="254">
        <f>SUM('1:70'!T11)</f>
        <v>0</v>
      </c>
      <c r="R11" s="254">
        <f>SUM('1:70'!U11)</f>
        <v>0</v>
      </c>
    </row>
    <row r="12" spans="1:18">
      <c r="A12" s="208"/>
      <c r="B12" s="47"/>
      <c r="C12" s="252">
        <f>SUM('1:70'!C12)</f>
        <v>128</v>
      </c>
      <c r="D12" s="252">
        <f>SUM('1:70'!D12)</f>
        <v>185</v>
      </c>
      <c r="E12" s="63">
        <f>SUM('1:70'!F12)</f>
        <v>0</v>
      </c>
      <c r="F12" s="63">
        <f>SUM('1:70'!H12)</f>
        <v>0</v>
      </c>
      <c r="G12" s="63">
        <f>SUM('1:70'!I12)</f>
        <v>0</v>
      </c>
      <c r="H12" s="9"/>
      <c r="I12" s="253">
        <f>SUM('1:70'!K12)</f>
        <v>39</v>
      </c>
      <c r="J12" s="254">
        <f>SUM('1:70'!L12)</f>
        <v>2</v>
      </c>
      <c r="K12" s="254">
        <f>SUM('1:70'!M12)</f>
        <v>233</v>
      </c>
      <c r="L12" s="254">
        <f>SUM('1:70'!N12)</f>
        <v>14</v>
      </c>
      <c r="M12" s="62">
        <f>SUM('1:70'!P12)</f>
        <v>0</v>
      </c>
      <c r="N12" s="62">
        <f>SUM('1:70'!Q12)</f>
        <v>0</v>
      </c>
      <c r="P12" s="254">
        <f>SUM('1:70'!S12)</f>
        <v>0</v>
      </c>
      <c r="Q12" s="254">
        <f>SUM('1:70'!T12)</f>
        <v>0</v>
      </c>
      <c r="R12" s="254">
        <f>SUM('1:70'!U12)</f>
        <v>0</v>
      </c>
    </row>
    <row r="13" spans="1:18">
      <c r="A13" s="208"/>
      <c r="B13" s="47"/>
      <c r="C13" s="252">
        <f>SUM('1:70'!C13)</f>
        <v>80</v>
      </c>
      <c r="D13" s="252">
        <f>SUM('1:70'!D13)</f>
        <v>132</v>
      </c>
      <c r="E13" s="63">
        <f>SUM('1:70'!F13)</f>
        <v>0</v>
      </c>
      <c r="F13" s="63">
        <f>SUM('1:70'!H13)</f>
        <v>0</v>
      </c>
      <c r="G13" s="63">
        <f>SUM('1:70'!I13)</f>
        <v>0</v>
      </c>
      <c r="H13" s="9"/>
      <c r="I13" s="253">
        <f>SUM('1:70'!K13)</f>
        <v>26</v>
      </c>
      <c r="J13" s="254">
        <f>SUM('1:70'!L13)</f>
        <v>1</v>
      </c>
      <c r="K13" s="254">
        <f>SUM('1:70'!M13)</f>
        <v>206</v>
      </c>
      <c r="L13" s="254">
        <f>SUM('1:70'!N13)</f>
        <v>9</v>
      </c>
      <c r="M13" s="62">
        <f>SUM('1:70'!P13)</f>
        <v>0</v>
      </c>
      <c r="N13" s="62">
        <f>SUM('1:70'!Q13)</f>
        <v>0</v>
      </c>
      <c r="P13" s="254">
        <f>SUM('1:70'!S13)</f>
        <v>0</v>
      </c>
      <c r="Q13" s="254">
        <f>SUM('1:70'!T13)</f>
        <v>0</v>
      </c>
      <c r="R13" s="254">
        <f>SUM('1:70'!U13)</f>
        <v>0</v>
      </c>
    </row>
    <row r="14" spans="1:18">
      <c r="A14" s="208"/>
      <c r="B14" s="47"/>
      <c r="C14" s="252">
        <f>SUM('1:70'!C14)</f>
        <v>46</v>
      </c>
      <c r="D14" s="252">
        <f>SUM('1:70'!D14)</f>
        <v>97</v>
      </c>
      <c r="E14" s="63">
        <f>SUM('1:70'!F14)</f>
        <v>0</v>
      </c>
      <c r="F14" s="63">
        <f>SUM('1:70'!H14)</f>
        <v>0</v>
      </c>
      <c r="G14" s="63">
        <f>SUM('1:70'!I14)</f>
        <v>0</v>
      </c>
      <c r="H14" s="9"/>
      <c r="I14" s="253">
        <f>SUM('1:70'!K14)</f>
        <v>15</v>
      </c>
      <c r="J14" s="254">
        <f>SUM('1:70'!L14)</f>
        <v>0</v>
      </c>
      <c r="K14" s="254">
        <f>SUM('1:70'!M14)</f>
        <v>83</v>
      </c>
      <c r="L14" s="254">
        <f>SUM('1:70'!N14)</f>
        <v>3</v>
      </c>
      <c r="M14" s="62">
        <f>SUM('1:70'!P14)</f>
        <v>0</v>
      </c>
      <c r="N14" s="62">
        <f>SUM('1:70'!Q14)</f>
        <v>0</v>
      </c>
      <c r="P14" s="254">
        <f>SUM('1:70'!S14)</f>
        <v>0</v>
      </c>
      <c r="Q14" s="254">
        <f>SUM('1:70'!T14)</f>
        <v>0</v>
      </c>
      <c r="R14" s="254">
        <f>SUM('1:70'!U14)</f>
        <v>0</v>
      </c>
    </row>
    <row r="15" spans="1:18">
      <c r="A15" s="208"/>
      <c r="B15" s="47"/>
      <c r="C15" s="252">
        <f>SUM('1:70'!C15)</f>
        <v>34</v>
      </c>
      <c r="D15" s="252">
        <f>SUM('1:70'!D15)</f>
        <v>90</v>
      </c>
      <c r="E15" s="63">
        <f>SUM('1:70'!F15)</f>
        <v>0</v>
      </c>
      <c r="F15" s="63">
        <f>SUM('1:70'!H15)</f>
        <v>0</v>
      </c>
      <c r="G15" s="63">
        <f>SUM('1:70'!I15)</f>
        <v>0</v>
      </c>
      <c r="H15" s="9"/>
      <c r="I15" s="253">
        <f>SUM('1:70'!K15)</f>
        <v>8</v>
      </c>
      <c r="J15" s="254">
        <f>SUM('1:70'!L15)</f>
        <v>0</v>
      </c>
      <c r="K15" s="254">
        <f>SUM('1:70'!M15)</f>
        <v>46</v>
      </c>
      <c r="L15" s="254">
        <f>SUM('1:70'!N15)</f>
        <v>2</v>
      </c>
      <c r="M15" s="62">
        <f>SUM('1:70'!P15)</f>
        <v>0</v>
      </c>
      <c r="N15" s="62">
        <f>SUM('1:70'!Q15)</f>
        <v>0</v>
      </c>
      <c r="P15" s="254">
        <f>SUM('1:70'!S15)</f>
        <v>0</v>
      </c>
      <c r="Q15" s="254">
        <f>SUM('1:70'!T15)</f>
        <v>0</v>
      </c>
      <c r="R15" s="254">
        <f>SUM('1:70'!U15)</f>
        <v>0</v>
      </c>
    </row>
    <row r="16" spans="1:18">
      <c r="A16" s="208"/>
      <c r="B16" s="47"/>
      <c r="C16" s="252">
        <f>SUM('1:70'!C16)</f>
        <v>42</v>
      </c>
      <c r="D16" s="252">
        <f>SUM('1:70'!D16)</f>
        <v>47</v>
      </c>
      <c r="E16" s="63">
        <f>SUM('1:70'!F16)</f>
        <v>0</v>
      </c>
      <c r="F16" s="63">
        <f>SUM('1:70'!H16)</f>
        <v>0</v>
      </c>
      <c r="G16" s="63">
        <f>SUM('1:70'!I16)</f>
        <v>0</v>
      </c>
      <c r="H16" s="9"/>
      <c r="I16" s="253">
        <f>SUM('1:70'!K16)</f>
        <v>10.4</v>
      </c>
      <c r="J16" s="254">
        <f>SUM('1:70'!L16)</f>
        <v>0</v>
      </c>
      <c r="K16" s="254">
        <f>SUM('1:70'!M16)</f>
        <v>57</v>
      </c>
      <c r="L16" s="254">
        <f>SUM('1:70'!N16)</f>
        <v>6</v>
      </c>
      <c r="M16" s="62">
        <f>SUM('1:70'!P16)</f>
        <v>0</v>
      </c>
      <c r="N16" s="62">
        <f>SUM('1:70'!Q16)</f>
        <v>0</v>
      </c>
      <c r="P16" s="254">
        <f>SUM('1:70'!S16)</f>
        <v>0</v>
      </c>
      <c r="Q16" s="254">
        <f>SUM('1:70'!T16)</f>
        <v>0</v>
      </c>
      <c r="R16" s="254">
        <f>SUM('1:70'!U16)</f>
        <v>0</v>
      </c>
    </row>
    <row r="17" spans="1:18">
      <c r="A17" s="208"/>
      <c r="B17" s="47"/>
      <c r="C17" s="252">
        <f>SUM('1:70'!C17)</f>
        <v>144</v>
      </c>
      <c r="D17" s="252">
        <f>SUM('1:70'!D17)</f>
        <v>368</v>
      </c>
      <c r="E17" s="63">
        <f>SUM('1:70'!F17)</f>
        <v>0</v>
      </c>
      <c r="F17" s="63">
        <f>SUM('1:70'!H17)</f>
        <v>39</v>
      </c>
      <c r="G17" s="63">
        <f>SUM('1:70'!I17)</f>
        <v>3</v>
      </c>
      <c r="H17" s="9"/>
      <c r="I17" s="253">
        <f>SUM('1:70'!K17)</f>
        <v>52</v>
      </c>
      <c r="J17" s="254">
        <f>SUM('1:70'!L17)</f>
        <v>5</v>
      </c>
      <c r="K17" s="254">
        <f>SUM('1:70'!M17)</f>
        <v>300</v>
      </c>
      <c r="L17" s="254">
        <f>SUM('1:70'!N17)</f>
        <v>17</v>
      </c>
      <c r="M17" s="62">
        <f>SUM('1:70'!P17)</f>
        <v>0</v>
      </c>
      <c r="N17" s="62">
        <f>SUM('1:70'!Q17)</f>
        <v>0</v>
      </c>
      <c r="P17" s="254">
        <f>SUM('1:70'!S17)</f>
        <v>7</v>
      </c>
      <c r="Q17" s="254">
        <f>SUM('1:70'!T17)</f>
        <v>0</v>
      </c>
      <c r="R17" s="254">
        <f>SUM('1:70'!U17)</f>
        <v>0</v>
      </c>
    </row>
    <row r="18" spans="1:18">
      <c r="A18" s="208"/>
      <c r="B18" s="47"/>
      <c r="C18" s="252">
        <f>SUM('1:70'!C18)</f>
        <v>106</v>
      </c>
      <c r="D18" s="252">
        <f>SUM('1:70'!D18)</f>
        <v>95</v>
      </c>
      <c r="E18" s="63">
        <f>SUM('1:70'!F18)</f>
        <v>0</v>
      </c>
      <c r="F18" s="63">
        <f>SUM('1:70'!H18)</f>
        <v>7</v>
      </c>
      <c r="G18" s="63">
        <f>SUM('1:70'!I18)</f>
        <v>4</v>
      </c>
      <c r="H18" s="9"/>
      <c r="I18" s="253">
        <f>SUM('1:70'!K18)</f>
        <v>24</v>
      </c>
      <c r="J18" s="254">
        <f>SUM('1:70'!L18)</f>
        <v>1</v>
      </c>
      <c r="K18" s="254">
        <f>SUM('1:70'!M18)</f>
        <v>139</v>
      </c>
      <c r="L18" s="254">
        <f>SUM('1:70'!N18)</f>
        <v>2</v>
      </c>
      <c r="M18" s="62">
        <f>SUM('1:70'!P18)</f>
        <v>0</v>
      </c>
      <c r="N18" s="62">
        <f>SUM('1:70'!Q18)</f>
        <v>0</v>
      </c>
      <c r="P18" s="254">
        <f>SUM('1:70'!S18)</f>
        <v>5</v>
      </c>
      <c r="Q18" s="254">
        <f>SUM('1:70'!T18)</f>
        <v>0</v>
      </c>
      <c r="R18" s="254">
        <f>SUM('1:70'!U18)</f>
        <v>0</v>
      </c>
    </row>
    <row r="19" spans="1:18">
      <c r="A19" s="208"/>
      <c r="B19" s="47"/>
      <c r="C19" s="252">
        <f>SUM('1:70'!C19)</f>
        <v>63</v>
      </c>
      <c r="D19" s="252">
        <f>SUM('1:70'!D19)</f>
        <v>22</v>
      </c>
      <c r="E19" s="63">
        <f>SUM('1:70'!F19)</f>
        <v>0</v>
      </c>
      <c r="F19" s="63">
        <f>SUM('1:70'!H19)</f>
        <v>1</v>
      </c>
      <c r="G19" s="63">
        <f>SUM('1:70'!I19)</f>
        <v>0</v>
      </c>
      <c r="H19" s="9"/>
      <c r="I19" s="253">
        <f>SUM('1:70'!K19)</f>
        <v>16</v>
      </c>
      <c r="J19" s="254">
        <f>SUM('1:70'!L19)</f>
        <v>0</v>
      </c>
      <c r="K19" s="254">
        <f>SUM('1:70'!M19)</f>
        <v>101</v>
      </c>
      <c r="L19" s="254">
        <f>SUM('1:70'!N19)</f>
        <v>6</v>
      </c>
      <c r="M19" s="62">
        <f>SUM('1:70'!P19)</f>
        <v>0</v>
      </c>
      <c r="N19" s="62">
        <f>SUM('1:70'!Q19)</f>
        <v>0</v>
      </c>
      <c r="P19" s="254">
        <f>SUM('1:70'!S19)</f>
        <v>2</v>
      </c>
      <c r="Q19" s="254">
        <f>SUM('1:70'!T19)</f>
        <v>0</v>
      </c>
      <c r="R19" s="254">
        <f>SUM('1:70'!U19)</f>
        <v>0</v>
      </c>
    </row>
    <row r="20" spans="1:18">
      <c r="A20" s="200"/>
      <c r="B20" s="47"/>
      <c r="C20" s="252">
        <f>SUM('1:70'!C20)</f>
        <v>42</v>
      </c>
      <c r="D20" s="252">
        <f>SUM('1:70'!D20)</f>
        <v>39</v>
      </c>
      <c r="E20" s="63">
        <f>SUM('1:70'!F20)</f>
        <v>0</v>
      </c>
      <c r="F20" s="63">
        <f>SUM('1:70'!H20)</f>
        <v>3</v>
      </c>
      <c r="G20" s="63">
        <f>SUM('1:70'!I20)</f>
        <v>2</v>
      </c>
      <c r="H20" s="9"/>
      <c r="I20" s="253">
        <f>SUM('1:70'!K20)</f>
        <v>18</v>
      </c>
      <c r="J20" s="254">
        <f>SUM('1:70'!L20)</f>
        <v>0</v>
      </c>
      <c r="K20" s="254">
        <f>SUM('1:70'!M20)</f>
        <v>88</v>
      </c>
      <c r="L20" s="254">
        <f>SUM('1:70'!N20)</f>
        <v>2</v>
      </c>
      <c r="M20" s="62">
        <f>SUM('1:70'!P20)</f>
        <v>0</v>
      </c>
      <c r="N20" s="62">
        <f>SUM('1:70'!Q20)</f>
        <v>0</v>
      </c>
      <c r="P20" s="254">
        <f>SUM('1:70'!S20)</f>
        <v>0</v>
      </c>
      <c r="Q20" s="254">
        <f>SUM('1:70'!T20)</f>
        <v>0</v>
      </c>
      <c r="R20" s="254">
        <f>SUM('1:70'!U20)</f>
        <v>0</v>
      </c>
    </row>
    <row r="21" spans="1:18">
      <c r="A21" s="200"/>
      <c r="B21" s="47"/>
      <c r="C21" s="252">
        <f>SUM('1:70'!C21)</f>
        <v>15</v>
      </c>
      <c r="D21" s="252">
        <f>SUM('1:70'!D21)</f>
        <v>0</v>
      </c>
      <c r="E21" s="63">
        <f>SUM('1:70'!F21)</f>
        <v>0</v>
      </c>
      <c r="F21" s="63">
        <f>SUM('1:70'!H21)</f>
        <v>0</v>
      </c>
      <c r="G21" s="63">
        <f>SUM('1:70'!I21)</f>
        <v>0</v>
      </c>
      <c r="H21" s="9"/>
      <c r="I21" s="253">
        <f>SUM('1:70'!K21)</f>
        <v>4</v>
      </c>
      <c r="J21" s="254">
        <f>SUM('1:70'!L21)</f>
        <v>0</v>
      </c>
      <c r="K21" s="254">
        <f>SUM('1:70'!M21)</f>
        <v>21</v>
      </c>
      <c r="L21" s="254">
        <f>SUM('1:70'!N21)</f>
        <v>2</v>
      </c>
      <c r="M21" s="62">
        <f>SUM('1:70'!P21)</f>
        <v>0</v>
      </c>
      <c r="N21" s="62">
        <f>SUM('1:70'!Q21)</f>
        <v>0</v>
      </c>
      <c r="P21" s="254">
        <f>SUM('1:70'!S21)</f>
        <v>0</v>
      </c>
      <c r="Q21" s="254">
        <f>SUM('1:70'!T21)</f>
        <v>0</v>
      </c>
      <c r="R21" s="254">
        <f>SUM('1:70'!U21)</f>
        <v>0</v>
      </c>
    </row>
    <row r="22" spans="1:18">
      <c r="A22" s="200"/>
      <c r="B22" s="47"/>
      <c r="C22" s="252">
        <f>SUM('1:70'!C22)</f>
        <v>26</v>
      </c>
      <c r="D22" s="252">
        <f>SUM('1:70'!D22)</f>
        <v>57</v>
      </c>
      <c r="E22" s="63">
        <f>SUM('1:70'!F22)</f>
        <v>0</v>
      </c>
      <c r="F22" s="63">
        <f>SUM('1:70'!H22)</f>
        <v>5</v>
      </c>
      <c r="G22" s="63">
        <f>SUM('1:70'!I22)</f>
        <v>1</v>
      </c>
      <c r="H22" s="9"/>
      <c r="I22" s="253">
        <f>SUM('1:70'!K22)</f>
        <v>6</v>
      </c>
      <c r="J22" s="254">
        <f>SUM('1:70'!L22)</f>
        <v>0</v>
      </c>
      <c r="K22" s="254">
        <f>SUM('1:70'!M22)</f>
        <v>33</v>
      </c>
      <c r="L22" s="254">
        <f>SUM('1:70'!N22)</f>
        <v>1</v>
      </c>
      <c r="M22" s="62">
        <f>SUM('1:70'!P22)</f>
        <v>0</v>
      </c>
      <c r="N22" s="62">
        <f>SUM('1:70'!Q22)</f>
        <v>0</v>
      </c>
      <c r="P22" s="254">
        <f>SUM('1:70'!S22)</f>
        <v>0</v>
      </c>
      <c r="Q22" s="254">
        <f>SUM('1:70'!T22)</f>
        <v>0</v>
      </c>
      <c r="R22" s="254">
        <f>SUM('1:70'!U22)</f>
        <v>0</v>
      </c>
    </row>
    <row r="23" spans="1:18">
      <c r="A23" s="200"/>
      <c r="B23" s="47"/>
      <c r="C23" s="252">
        <f>SUM('1:70'!C23)</f>
        <v>0</v>
      </c>
      <c r="D23" s="252">
        <f>SUM('1:70'!D23)</f>
        <v>0</v>
      </c>
      <c r="E23" s="63">
        <f>SUM('1:70'!F23)</f>
        <v>0</v>
      </c>
      <c r="F23" s="63">
        <f>SUM('1:70'!H23)</f>
        <v>0</v>
      </c>
      <c r="G23" s="63">
        <f>SUM('1:70'!I23)</f>
        <v>0</v>
      </c>
      <c r="H23" s="9"/>
      <c r="I23" s="253">
        <f>SUM('1:70'!K23)</f>
        <v>0</v>
      </c>
      <c r="J23" s="254">
        <f>SUM('1:70'!L23)</f>
        <v>0</v>
      </c>
      <c r="K23" s="254">
        <f>SUM('1:70'!M23)</f>
        <v>0</v>
      </c>
      <c r="L23" s="254">
        <f>SUM('1:70'!N23)</f>
        <v>0</v>
      </c>
      <c r="M23" s="62">
        <f>SUM('1:70'!P23)</f>
        <v>0</v>
      </c>
      <c r="N23" s="62">
        <f>SUM('1:70'!Q23)</f>
        <v>0</v>
      </c>
      <c r="P23" s="254">
        <f>SUM('1:70'!S23)</f>
        <v>0</v>
      </c>
      <c r="Q23" s="254">
        <f>SUM('1:70'!T23)</f>
        <v>0</v>
      </c>
      <c r="R23" s="254">
        <f>SUM('1:70'!U23)</f>
        <v>0</v>
      </c>
    </row>
    <row r="24" spans="1:18">
      <c r="A24" s="200"/>
      <c r="B24" s="51"/>
      <c r="C24" s="252">
        <f>SUM('1:70'!C24)</f>
        <v>0</v>
      </c>
      <c r="D24" s="252">
        <f>SUM('1:70'!D24)</f>
        <v>0</v>
      </c>
      <c r="E24" s="63">
        <f>SUM('1:70'!F24)</f>
        <v>0</v>
      </c>
      <c r="F24" s="63">
        <f>SUM('1:70'!H24)</f>
        <v>0</v>
      </c>
      <c r="G24" s="63">
        <f>SUM('1:70'!I24)</f>
        <v>0</v>
      </c>
      <c r="H24" s="9"/>
      <c r="I24" s="253">
        <f>SUM('1:70'!K24)</f>
        <v>0</v>
      </c>
      <c r="J24" s="254">
        <f>SUM('1:70'!L24)</f>
        <v>0</v>
      </c>
      <c r="K24" s="254">
        <f>SUM('1:70'!M24)</f>
        <v>0</v>
      </c>
      <c r="L24" s="254">
        <f>SUM('1:70'!N24)</f>
        <v>0</v>
      </c>
      <c r="M24" s="62">
        <f>SUM('1:70'!P24)</f>
        <v>0</v>
      </c>
      <c r="N24" s="62">
        <f>SUM('1:70'!Q24)</f>
        <v>0</v>
      </c>
      <c r="P24" s="254">
        <f>SUM('1:70'!S24)</f>
        <v>0</v>
      </c>
      <c r="Q24" s="254">
        <f>SUM('1:70'!T24)</f>
        <v>0</v>
      </c>
      <c r="R24" s="254">
        <f>SUM('1:70'!U24)</f>
        <v>0</v>
      </c>
    </row>
    <row r="25" spans="1:18">
      <c r="A25" s="200"/>
      <c r="B25" s="51"/>
      <c r="C25" s="252">
        <f>SUM('1:70'!C25)</f>
        <v>0</v>
      </c>
      <c r="D25" s="252">
        <f>SUM('1:70'!D25)</f>
        <v>0</v>
      </c>
      <c r="E25" s="63">
        <f>SUM('1:70'!F25)</f>
        <v>0</v>
      </c>
      <c r="F25" s="63">
        <f>SUM('1:70'!H25)</f>
        <v>0</v>
      </c>
      <c r="G25" s="63">
        <f>SUM('1:70'!I25)</f>
        <v>0</v>
      </c>
      <c r="H25" s="9"/>
      <c r="I25" s="253">
        <f>SUM('1:70'!K25)</f>
        <v>0</v>
      </c>
      <c r="J25" s="254">
        <f>SUM('1:70'!L25)</f>
        <v>0</v>
      </c>
      <c r="K25" s="254">
        <f>SUM('1:70'!M25)</f>
        <v>0</v>
      </c>
      <c r="L25" s="254">
        <f>SUM('1:70'!N25)</f>
        <v>0</v>
      </c>
      <c r="M25" s="62">
        <f>SUM('1:70'!P25)</f>
        <v>0</v>
      </c>
      <c r="N25" s="62">
        <f>SUM('1:70'!Q25)</f>
        <v>0</v>
      </c>
      <c r="P25" s="254">
        <f>SUM('1:70'!S25)</f>
        <v>0</v>
      </c>
      <c r="Q25" s="254">
        <f>SUM('1:70'!T25)</f>
        <v>0</v>
      </c>
      <c r="R25" s="254">
        <f>SUM('1:70'!U25)</f>
        <v>0</v>
      </c>
    </row>
    <row r="26" spans="1:18">
      <c r="A26" s="200"/>
      <c r="B26" s="2"/>
      <c r="C26" s="252">
        <f>SUM('1:70'!C26)</f>
        <v>0</v>
      </c>
      <c r="D26" s="252">
        <f>SUM('1:70'!D26)</f>
        <v>0</v>
      </c>
      <c r="E26" s="63">
        <f>SUM('1:70'!F26)</f>
        <v>0</v>
      </c>
      <c r="F26" s="63">
        <f>SUM('1:70'!H26)</f>
        <v>0</v>
      </c>
      <c r="G26" s="63">
        <f>SUM('1:70'!I26)</f>
        <v>0</v>
      </c>
      <c r="H26" s="9"/>
      <c r="I26" s="253">
        <f>SUM('1:70'!K26)</f>
        <v>0</v>
      </c>
      <c r="J26" s="254">
        <f>SUM('1:70'!L26)</f>
        <v>0</v>
      </c>
      <c r="K26" s="254">
        <f>SUM('1:70'!M26)</f>
        <v>0</v>
      </c>
      <c r="L26" s="254">
        <f>SUM('1:70'!N26)</f>
        <v>0</v>
      </c>
      <c r="M26" s="62">
        <f>SUM('1:70'!P26)</f>
        <v>0</v>
      </c>
      <c r="N26" s="62">
        <f>SUM('1:70'!Q26)</f>
        <v>0</v>
      </c>
      <c r="P26" s="254">
        <f>SUM('1:70'!S26)</f>
        <v>0</v>
      </c>
      <c r="Q26" s="254">
        <f>SUM('1:70'!T26)</f>
        <v>0</v>
      </c>
      <c r="R26" s="254">
        <f>SUM('1:70'!U26)</f>
        <v>0</v>
      </c>
    </row>
    <row r="27" spans="1:18">
      <c r="A27" s="200"/>
      <c r="B27" s="2"/>
      <c r="C27" s="252">
        <f>SUM('1:70'!C27)</f>
        <v>0</v>
      </c>
      <c r="D27" s="252">
        <f>SUM('1:70'!D27)</f>
        <v>0</v>
      </c>
      <c r="E27" s="63">
        <f>SUM('1:70'!F27)</f>
        <v>0</v>
      </c>
      <c r="F27" s="63">
        <f>SUM('1:70'!H27)</f>
        <v>0</v>
      </c>
      <c r="G27" s="63">
        <f>SUM('1:70'!I27)</f>
        <v>0</v>
      </c>
      <c r="H27" s="9"/>
      <c r="I27" s="253">
        <f>SUM('1:70'!K27)</f>
        <v>0</v>
      </c>
      <c r="J27" s="254">
        <f>SUM('1:70'!L27)</f>
        <v>0</v>
      </c>
      <c r="K27" s="254">
        <f>SUM('1:70'!M27)</f>
        <v>0</v>
      </c>
      <c r="L27" s="254">
        <f>SUM('1:70'!N27)</f>
        <v>0</v>
      </c>
      <c r="M27" s="62">
        <f>SUM('1:70'!P27)</f>
        <v>0</v>
      </c>
      <c r="N27" s="62">
        <f>SUM('1:70'!Q27)</f>
        <v>0</v>
      </c>
      <c r="P27" s="254">
        <f>SUM('1:70'!S27)</f>
        <v>0</v>
      </c>
      <c r="Q27" s="254">
        <f>SUM('1:70'!T27)</f>
        <v>0</v>
      </c>
      <c r="R27" s="254">
        <f>SUM('1:70'!U27)</f>
        <v>0</v>
      </c>
    </row>
    <row r="28" spans="1:18">
      <c r="C28" s="252">
        <f>SUM('1:70'!C28)</f>
        <v>0</v>
      </c>
      <c r="D28" s="252">
        <f>SUM('1:70'!D28)</f>
        <v>0</v>
      </c>
      <c r="E28" s="63">
        <f>SUM('1:70'!F28)</f>
        <v>0</v>
      </c>
      <c r="F28" s="63">
        <f>SUM('1:70'!H28)</f>
        <v>0</v>
      </c>
      <c r="G28" s="63">
        <f>SUM('1:70'!I28)</f>
        <v>0</v>
      </c>
      <c r="H28" s="9"/>
      <c r="I28" s="253">
        <f>SUM('1:70'!K28)</f>
        <v>0</v>
      </c>
      <c r="J28" s="254">
        <f>SUM('1:70'!L28)</f>
        <v>0</v>
      </c>
      <c r="K28" s="254">
        <f>SUM('1:70'!M28)</f>
        <v>0</v>
      </c>
      <c r="L28" s="254">
        <f>SUM('1:70'!N28)</f>
        <v>0</v>
      </c>
      <c r="M28" s="62">
        <f>SUM('1:70'!P28)</f>
        <v>0</v>
      </c>
      <c r="N28" s="62">
        <f>SUM('1:70'!Q28)</f>
        <v>0</v>
      </c>
      <c r="P28" s="254">
        <f>SUM('1:70'!S28)</f>
        <v>0</v>
      </c>
      <c r="Q28" s="254">
        <f>SUM('1:70'!T28)</f>
        <v>0</v>
      </c>
      <c r="R28" s="254">
        <f>SUM('1:70'!U28)</f>
        <v>0</v>
      </c>
    </row>
    <row r="29" spans="1:18">
      <c r="C29" s="252">
        <f>SUM('1:70'!C29)</f>
        <v>0</v>
      </c>
      <c r="D29" s="252">
        <f>SUM('1:70'!D29)</f>
        <v>0</v>
      </c>
      <c r="E29" s="63">
        <f>SUM('1:70'!F29)</f>
        <v>0</v>
      </c>
      <c r="F29" s="63">
        <f>SUM('1:70'!H29)</f>
        <v>0</v>
      </c>
      <c r="G29" s="63">
        <f>SUM('1:70'!I29)</f>
        <v>0</v>
      </c>
      <c r="H29" s="9"/>
      <c r="I29" s="253">
        <f>SUM('1:70'!K29)</f>
        <v>0</v>
      </c>
      <c r="J29" s="254">
        <f>SUM('1:70'!L29)</f>
        <v>0</v>
      </c>
      <c r="K29" s="254">
        <f>SUM('1:70'!M29)</f>
        <v>0</v>
      </c>
      <c r="L29" s="254">
        <f>SUM('1:70'!N29)</f>
        <v>0</v>
      </c>
      <c r="M29" s="62">
        <f>SUM('1:70'!P29)</f>
        <v>0</v>
      </c>
      <c r="N29" s="62">
        <f>SUM('1:70'!Q29)</f>
        <v>0</v>
      </c>
      <c r="P29" s="254">
        <f>SUM('1:70'!S29)</f>
        <v>0</v>
      </c>
      <c r="Q29" s="254">
        <f>SUM('1:70'!T29)</f>
        <v>0</v>
      </c>
      <c r="R29" s="254">
        <f>SUM('1:70'!U29)</f>
        <v>0</v>
      </c>
    </row>
    <row r="30" spans="1:18">
      <c r="C30" s="252">
        <f>SUM('1:70'!C30)</f>
        <v>0</v>
      </c>
      <c r="D30" s="252">
        <f>SUM('1:70'!D30)</f>
        <v>0</v>
      </c>
      <c r="E30" s="63">
        <f>SUM('1:70'!F30)</f>
        <v>0</v>
      </c>
      <c r="F30" s="63">
        <f>SUM('1:70'!H30)</f>
        <v>0</v>
      </c>
      <c r="G30" s="63">
        <f>SUM('1:70'!I30)</f>
        <v>0</v>
      </c>
      <c r="H30" s="9"/>
      <c r="I30" s="253">
        <f>SUM('1:70'!K30)</f>
        <v>0</v>
      </c>
      <c r="J30" s="254">
        <f>SUM('1:70'!L30)</f>
        <v>0</v>
      </c>
      <c r="K30" s="254">
        <f>SUM('1:70'!M30)</f>
        <v>0</v>
      </c>
      <c r="L30" s="254">
        <f>SUM('1:70'!N30)</f>
        <v>0</v>
      </c>
      <c r="M30" s="62">
        <f>SUM('1:70'!P30)</f>
        <v>0</v>
      </c>
      <c r="N30" s="62">
        <f>SUM('1:70'!Q30)</f>
        <v>0</v>
      </c>
      <c r="P30" s="254">
        <f>SUM('1:70'!S30)</f>
        <v>0</v>
      </c>
      <c r="Q30" s="254">
        <f>SUM('1:70'!T30)</f>
        <v>0</v>
      </c>
      <c r="R30" s="254">
        <f>SUM('1:70'!U30)</f>
        <v>0</v>
      </c>
    </row>
    <row r="31" spans="1:18">
      <c r="C31" s="252">
        <f>SUM('1:70'!C31)</f>
        <v>0</v>
      </c>
      <c r="D31" s="252">
        <f>SUM('1:70'!D31)</f>
        <v>0</v>
      </c>
      <c r="E31" s="63">
        <f>SUM('1:70'!F31)</f>
        <v>0</v>
      </c>
      <c r="F31" s="63">
        <f>SUM('1:70'!H31)</f>
        <v>0</v>
      </c>
      <c r="G31" s="63">
        <f>SUM('1:70'!I31)</f>
        <v>0</v>
      </c>
      <c r="H31" s="9"/>
      <c r="I31" s="253">
        <f>SUM('1:70'!K31)</f>
        <v>0</v>
      </c>
      <c r="J31" s="254">
        <f>SUM('1:70'!L31)</f>
        <v>0</v>
      </c>
      <c r="K31" s="254">
        <f>SUM('1:70'!M31)</f>
        <v>0</v>
      </c>
      <c r="L31" s="254">
        <f>SUM('1:70'!N31)</f>
        <v>0</v>
      </c>
      <c r="M31" s="62">
        <f>SUM('1:70'!P31)</f>
        <v>0</v>
      </c>
      <c r="N31" s="62">
        <f>SUM('1:70'!Q31)</f>
        <v>0</v>
      </c>
      <c r="P31" s="254">
        <f>SUM('1:70'!S31)</f>
        <v>0</v>
      </c>
      <c r="Q31" s="254">
        <f>SUM('1:70'!T31)</f>
        <v>0</v>
      </c>
      <c r="R31" s="254">
        <f>SUM('1:70'!U31)</f>
        <v>0</v>
      </c>
    </row>
    <row r="32" spans="1:18">
      <c r="C32" s="252">
        <f>SUM('1:70'!C32)</f>
        <v>0</v>
      </c>
      <c r="D32" s="252">
        <f>SUM('1:70'!D32)</f>
        <v>0</v>
      </c>
      <c r="E32" s="63">
        <f>SUM('1:70'!F32)</f>
        <v>0</v>
      </c>
      <c r="F32" s="63">
        <f>SUM('1:70'!H32)</f>
        <v>0</v>
      </c>
      <c r="G32" s="63">
        <f>SUM('1:70'!I32)</f>
        <v>0</v>
      </c>
      <c r="H32" s="9"/>
      <c r="I32" s="253">
        <f>SUM('1:70'!K32)</f>
        <v>0</v>
      </c>
      <c r="J32" s="254">
        <f>SUM('1:70'!L32)</f>
        <v>0</v>
      </c>
      <c r="K32" s="254">
        <f>SUM('1:70'!M32)</f>
        <v>0</v>
      </c>
      <c r="L32" s="254">
        <f>SUM('1:70'!N32)</f>
        <v>0</v>
      </c>
      <c r="M32" s="62">
        <f>SUM('1:70'!P32)</f>
        <v>0</v>
      </c>
      <c r="N32" s="62">
        <f>SUM('1:70'!Q32)</f>
        <v>0</v>
      </c>
      <c r="P32" s="254">
        <f>SUM('1:70'!S32)</f>
        <v>0</v>
      </c>
      <c r="Q32" s="254">
        <f>SUM('1:70'!T32)</f>
        <v>0</v>
      </c>
      <c r="R32" s="254">
        <f>SUM('1:70'!U32)</f>
        <v>0</v>
      </c>
    </row>
    <row r="33" spans="3:18">
      <c r="C33" s="252">
        <f>SUM('1:70'!C33)</f>
        <v>0</v>
      </c>
      <c r="D33" s="252">
        <f>SUM('1:70'!D33)</f>
        <v>0</v>
      </c>
      <c r="E33" s="63">
        <f>SUM('1:70'!F33)</f>
        <v>0</v>
      </c>
      <c r="F33" s="63">
        <f>SUM('1:70'!H33)</f>
        <v>0</v>
      </c>
      <c r="G33" s="63">
        <f>SUM('1:70'!I33)</f>
        <v>0</v>
      </c>
      <c r="H33" s="9"/>
      <c r="I33" s="253">
        <f>SUM('1:70'!K33)</f>
        <v>0</v>
      </c>
      <c r="J33" s="254">
        <f>SUM('1:70'!L33)</f>
        <v>0</v>
      </c>
      <c r="K33" s="254">
        <f>SUM('1:70'!M33)</f>
        <v>0</v>
      </c>
      <c r="L33" s="254">
        <f>SUM('1:70'!N33)</f>
        <v>0</v>
      </c>
      <c r="M33" s="62">
        <f>SUM('1:70'!P33)</f>
        <v>0</v>
      </c>
      <c r="N33" s="62">
        <f>SUM('1:70'!Q33)</f>
        <v>0</v>
      </c>
      <c r="P33" s="254">
        <f>SUM('1:70'!S33)</f>
        <v>0</v>
      </c>
      <c r="Q33" s="254">
        <f>SUM('1:70'!T33)</f>
        <v>0</v>
      </c>
      <c r="R33" s="254">
        <f>SUM('1:70'!U33)</f>
        <v>0</v>
      </c>
    </row>
    <row r="34" spans="3:18">
      <c r="C34" s="252">
        <f>SUM('1:70'!C34)</f>
        <v>0</v>
      </c>
      <c r="D34" s="252">
        <f>SUM('1:70'!D34)</f>
        <v>0</v>
      </c>
      <c r="E34" s="63">
        <f>SUM('1:70'!F34)</f>
        <v>0</v>
      </c>
      <c r="F34" s="63">
        <f>SUM('1:70'!H34)</f>
        <v>0</v>
      </c>
      <c r="G34" s="63">
        <f>SUM('1:70'!I34)</f>
        <v>0</v>
      </c>
      <c r="H34" s="9"/>
      <c r="I34" s="253">
        <f>SUM('1:70'!K34)</f>
        <v>0</v>
      </c>
      <c r="J34" s="254">
        <f>SUM('1:70'!L34)</f>
        <v>0</v>
      </c>
      <c r="K34" s="254">
        <f>SUM('1:70'!M34)</f>
        <v>0</v>
      </c>
      <c r="L34" s="254">
        <f>SUM('1:70'!N34)</f>
        <v>0</v>
      </c>
      <c r="M34" s="62">
        <f>SUM('1:70'!P34)</f>
        <v>0</v>
      </c>
      <c r="N34" s="62">
        <f>SUM('1:70'!Q34)</f>
        <v>0</v>
      </c>
      <c r="P34" s="254">
        <f>SUM('1:70'!S34)</f>
        <v>0</v>
      </c>
      <c r="Q34" s="254">
        <f>SUM('1:70'!T34)</f>
        <v>0</v>
      </c>
      <c r="R34" s="254">
        <f>SUM('1:70'!U34)</f>
        <v>0</v>
      </c>
    </row>
    <row r="35" spans="3:18">
      <c r="C35" s="252">
        <f>SUM('1:70'!C35)</f>
        <v>0</v>
      </c>
      <c r="D35" s="252">
        <f>SUM('1:70'!D35)</f>
        <v>0</v>
      </c>
      <c r="E35" s="63">
        <f>SUM('1:70'!F35)</f>
        <v>0</v>
      </c>
      <c r="F35" s="63">
        <f>SUM('1:70'!H35)</f>
        <v>0</v>
      </c>
      <c r="G35" s="63">
        <f>SUM('1:70'!I35)</f>
        <v>0</v>
      </c>
      <c r="H35" s="9"/>
      <c r="I35" s="253">
        <f>SUM('1:70'!K35)</f>
        <v>0</v>
      </c>
      <c r="J35" s="254">
        <f>SUM('1:70'!L35)</f>
        <v>0</v>
      </c>
      <c r="K35" s="254">
        <f>SUM('1:70'!M35)</f>
        <v>0</v>
      </c>
      <c r="L35" s="254">
        <f>SUM('1:70'!N35)</f>
        <v>0</v>
      </c>
      <c r="M35" s="62">
        <f>SUM('1:70'!P35)</f>
        <v>0</v>
      </c>
      <c r="N35" s="62">
        <f>SUM('1:70'!Q35)</f>
        <v>0</v>
      </c>
      <c r="P35" s="254">
        <f>SUM('1:70'!S35)</f>
        <v>0</v>
      </c>
      <c r="Q35" s="254">
        <f>SUM('1:70'!T35)</f>
        <v>0</v>
      </c>
      <c r="R35" s="254">
        <f>SUM('1:70'!U35)</f>
        <v>0</v>
      </c>
    </row>
  </sheetData>
  <mergeCells count="4">
    <mergeCell ref="A3:A4"/>
    <mergeCell ref="C3:D3"/>
    <mergeCell ref="I3:N3"/>
    <mergeCell ref="P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1"/>
  <sheetViews>
    <sheetView zoomScale="80" zoomScaleNormal="80" workbookViewId="0">
      <selection activeCell="J11" sqref="J11"/>
    </sheetView>
  </sheetViews>
  <sheetFormatPr defaultRowHeight="15" outlineLevelCol="1"/>
  <cols>
    <col min="3" max="5" width="4.5703125" customWidth="1"/>
    <col min="6" max="6" width="5.5703125" customWidth="1"/>
    <col min="7" max="7" width="4.5703125" customWidth="1"/>
    <col min="8" max="9" width="4.5703125" hidden="1" customWidth="1" outlineLevel="1"/>
    <col min="10" max="10" width="4.5703125" customWidth="1" collapsed="1"/>
    <col min="11" max="15" width="4.5703125" customWidth="1"/>
    <col min="17" max="18" width="4.85546875" customWidth="1"/>
    <col min="19" max="19" width="5.140625" customWidth="1"/>
    <col min="20" max="21" width="4.85546875" customWidth="1"/>
    <col min="22" max="24" width="4.85546875" hidden="1" customWidth="1" outlineLevel="1"/>
    <col min="25" max="25" width="4.85546875" customWidth="1" collapsed="1"/>
    <col min="26" max="27" width="4.85546875" customWidth="1"/>
    <col min="29" max="31" width="7" customWidth="1"/>
  </cols>
  <sheetData>
    <row r="1" spans="1:40" s="1" customFormat="1" ht="30.95" customHeight="1">
      <c r="A1" s="260" t="s">
        <v>213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</row>
    <row r="2" spans="1:40" s="1" customFormat="1" ht="20.100000000000001" customHeight="1">
      <c r="A2" s="262" t="s">
        <v>185</v>
      </c>
      <c r="B2" s="263"/>
      <c r="C2" s="264" t="s">
        <v>26</v>
      </c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34"/>
      <c r="Q2" s="264" t="s">
        <v>25</v>
      </c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35"/>
      <c r="AC2" s="264" t="s">
        <v>24</v>
      </c>
      <c r="AD2" s="264"/>
      <c r="AE2" s="264"/>
      <c r="AF2" s="27"/>
      <c r="AG2" s="27"/>
      <c r="AH2" s="27"/>
      <c r="AI2" s="27"/>
      <c r="AJ2" s="27"/>
      <c r="AK2" s="27"/>
      <c r="AL2" s="27"/>
      <c r="AM2" s="27"/>
      <c r="AN2" s="27"/>
    </row>
    <row r="3" spans="1:40" s="1" customFormat="1" ht="14.1" customHeight="1">
      <c r="A3" s="263"/>
      <c r="B3" s="263"/>
      <c r="C3" s="239" t="s">
        <v>15</v>
      </c>
      <c r="D3" s="239" t="s">
        <v>67</v>
      </c>
      <c r="E3" s="239" t="s">
        <v>72</v>
      </c>
      <c r="F3" s="239" t="s">
        <v>68</v>
      </c>
      <c r="G3" s="239" t="s">
        <v>20</v>
      </c>
      <c r="H3" s="44" t="s">
        <v>11</v>
      </c>
      <c r="I3" s="44" t="s">
        <v>10</v>
      </c>
      <c r="J3" s="239">
        <v>4</v>
      </c>
      <c r="K3" s="239">
        <v>6</v>
      </c>
      <c r="L3" s="239" t="s">
        <v>19</v>
      </c>
      <c r="M3" s="239" t="s">
        <v>18</v>
      </c>
      <c r="N3" s="265" t="s">
        <v>17</v>
      </c>
      <c r="O3" s="265"/>
      <c r="P3" s="34"/>
      <c r="Q3" s="239" t="s">
        <v>16</v>
      </c>
      <c r="R3" s="239" t="s">
        <v>15</v>
      </c>
      <c r="S3" s="239" t="s">
        <v>14</v>
      </c>
      <c r="T3" s="239" t="s">
        <v>13</v>
      </c>
      <c r="U3" s="239" t="s">
        <v>12</v>
      </c>
      <c r="V3" s="44" t="s">
        <v>11</v>
      </c>
      <c r="W3" s="44" t="s">
        <v>10</v>
      </c>
      <c r="X3" s="44" t="s">
        <v>69</v>
      </c>
      <c r="Y3" s="239" t="s">
        <v>9</v>
      </c>
      <c r="Z3" s="239" t="s">
        <v>56</v>
      </c>
      <c r="AA3" s="239" t="s">
        <v>55</v>
      </c>
      <c r="AB3" s="35"/>
      <c r="AC3" s="239" t="s">
        <v>8</v>
      </c>
      <c r="AD3" s="239" t="s">
        <v>7</v>
      </c>
      <c r="AE3" s="239" t="s">
        <v>6</v>
      </c>
      <c r="AF3" s="27"/>
      <c r="AG3" s="27"/>
      <c r="AH3" s="27"/>
      <c r="AI3" s="27"/>
      <c r="AJ3" s="27"/>
      <c r="AK3" s="27"/>
      <c r="AL3" s="27"/>
      <c r="AM3" s="27"/>
      <c r="AN3" s="27"/>
    </row>
    <row r="5" spans="1:40">
      <c r="A5" t="s">
        <v>212</v>
      </c>
      <c r="C5">
        <f>SUM('[1]Player Summary'!C4:C19)</f>
        <v>77</v>
      </c>
      <c r="D5">
        <f>SUM('[1]Player Summary'!D4:D19)</f>
        <v>40</v>
      </c>
      <c r="E5">
        <f>SUM('[1]Player Summary'!E4:E19)</f>
        <v>11</v>
      </c>
      <c r="F5">
        <f>SUM('[1]Player Summary'!F4:F19)</f>
        <v>650</v>
      </c>
      <c r="G5">
        <f>SUM('[1]Player Summary'!G4:G19)</f>
        <v>0</v>
      </c>
      <c r="H5">
        <f>SUM('[1]Player Summary'!H4:H19)</f>
        <v>239.66666666666666</v>
      </c>
      <c r="I5">
        <f>SUM('[1]Player Summary'!I4:I19)</f>
        <v>900.20221763919244</v>
      </c>
      <c r="J5">
        <f>SUM('[1]Player Summary'!J4:J19)</f>
        <v>59</v>
      </c>
      <c r="K5">
        <f>SUM('[1]Player Summary'!K4:K19)</f>
        <v>15</v>
      </c>
      <c r="L5">
        <f>SUM('[1]Player Summary'!L4:L19)</f>
        <v>2</v>
      </c>
      <c r="M5">
        <f>SUM('[1]Player Summary'!M4:M19)</f>
        <v>0</v>
      </c>
      <c r="N5">
        <f>SUM('[1]Player Summary'!N4:N19)</f>
        <v>6</v>
      </c>
      <c r="O5">
        <f>SUM('[1]Player Summary'!O4:O19)</f>
        <v>3</v>
      </c>
      <c r="Q5">
        <f>SUM('[1]Player Summary'!Q4:Q19)</f>
        <v>130.29999999999998</v>
      </c>
      <c r="R5">
        <f>SUM('[1]Player Summary'!R4:R19)</f>
        <v>9</v>
      </c>
      <c r="S5">
        <f>SUM('[1]Player Summary'!S4:S19)</f>
        <v>495</v>
      </c>
      <c r="T5">
        <f>SUM('[1]Player Summary'!T4:T19)</f>
        <v>50</v>
      </c>
      <c r="U5">
        <f>SUM('[1]Player Summary'!U4:U19)</f>
        <v>0</v>
      </c>
      <c r="V5">
        <f>SUM('[1]Player Summary'!V4:V19)</f>
        <v>74.14761904761906</v>
      </c>
      <c r="W5">
        <f>SUM('[1]Player Summary'!W4:W19)</f>
        <v>109.28</v>
      </c>
      <c r="X5">
        <f>SUM('[1]Player Summary'!X4:X19)</f>
        <v>32.81</v>
      </c>
      <c r="Y5">
        <f>SUM('[1]Player Summary'!Y4:Y19)</f>
        <v>0</v>
      </c>
      <c r="Z5">
        <f>SUM('[1]Player Summary'!Z4:Z19)</f>
        <v>1</v>
      </c>
      <c r="AA5">
        <f>SUM('[1]Player Summary'!AA4:AA19)</f>
        <v>13</v>
      </c>
      <c r="AC5">
        <f>SUM('[1]Player Summary'!AC4:AC19)</f>
        <v>22</v>
      </c>
      <c r="AD5">
        <f>SUM('[1]Player Summary'!AD4:AD19)</f>
        <v>0</v>
      </c>
      <c r="AE5">
        <f>SUM('[1]Player Summary'!AE4:AE19)</f>
        <v>5</v>
      </c>
    </row>
    <row r="6" spans="1:40">
      <c r="A6" t="s">
        <v>211</v>
      </c>
      <c r="C6">
        <f>SUM('[2]Player Summary'!C4:C25)</f>
        <v>55</v>
      </c>
      <c r="D6">
        <f>SUM('[2]Player Summary'!D4:D25)</f>
        <v>47</v>
      </c>
      <c r="E6">
        <f>SUM('[2]Player Summary'!E4:E25)</f>
        <v>9</v>
      </c>
      <c r="F6">
        <f>SUM('[2]Player Summary'!F4:F25)</f>
        <v>551</v>
      </c>
      <c r="G6">
        <f>SUM('[2]Player Summary'!G4:G25)</f>
        <v>0</v>
      </c>
      <c r="H6">
        <f>SUM('[2]Player Summary'!H4:H25)</f>
        <v>162.28333333333333</v>
      </c>
      <c r="I6">
        <f>SUM('[2]Player Summary'!I4:I25)</f>
        <v>0</v>
      </c>
      <c r="J6">
        <f>SUM('[2]Player Summary'!J4:J25)</f>
        <v>0</v>
      </c>
      <c r="K6">
        <f>SUM('[2]Player Summary'!K4:K25)</f>
        <v>0</v>
      </c>
      <c r="L6">
        <f>SUM('[2]Player Summary'!L4:L25)</f>
        <v>0</v>
      </c>
      <c r="M6">
        <f>SUM('[2]Player Summary'!M4:M25)</f>
        <v>0</v>
      </c>
      <c r="N6">
        <f>SUM('[2]Player Summary'!N4:N25)</f>
        <v>4</v>
      </c>
      <c r="O6">
        <f>SUM('[2]Player Summary'!O4:O25)</f>
        <v>0</v>
      </c>
      <c r="Q6">
        <f>SUM('[2]Player Summary'!Q4:Q25)</f>
        <v>98.4</v>
      </c>
      <c r="R6">
        <f>SUM('[2]Player Summary'!R4:R25)</f>
        <v>3</v>
      </c>
      <c r="S6">
        <f>SUM('[2]Player Summary'!S4:S25)</f>
        <v>625</v>
      </c>
      <c r="T6">
        <f>SUM('[2]Player Summary'!T4:T25)</f>
        <v>34</v>
      </c>
      <c r="U6">
        <f>SUM('[2]Player Summary'!U4:U25)</f>
        <v>0</v>
      </c>
      <c r="V6">
        <f>SUM('[2]Player Summary'!V4:V25)</f>
        <v>232.28333333333336</v>
      </c>
      <c r="W6">
        <f>SUM('[2]Player Summary'!W4:W25)</f>
        <v>202.8</v>
      </c>
      <c r="X6">
        <f>SUM('[2]Player Summary'!X4:X25)</f>
        <v>75.300000000000011</v>
      </c>
      <c r="Y6">
        <f>SUM('[2]Player Summary'!Y4:Y25)</f>
        <v>0</v>
      </c>
      <c r="Z6">
        <f>SUM('[2]Player Summary'!Z4:Z25)</f>
        <v>0</v>
      </c>
      <c r="AA6">
        <f>SUM('[2]Player Summary'!AA4:AA25)</f>
        <v>0</v>
      </c>
      <c r="AC6">
        <f>SUM('[2]Player Summary'!AC4:AC25)</f>
        <v>0</v>
      </c>
      <c r="AD6">
        <f>SUM('[2]Player Summary'!AD4:AD25)</f>
        <v>0</v>
      </c>
      <c r="AE6">
        <f>SUM('[2]Player Summary'!AE4:AE25)</f>
        <v>0</v>
      </c>
    </row>
    <row r="7" spans="1:40">
      <c r="A7" t="s">
        <v>210</v>
      </c>
      <c r="C7">
        <f>SUM('[3]Player Summary'!C4:C31)</f>
        <v>66</v>
      </c>
      <c r="D7">
        <f>SUM('[3]Player Summary'!D4:D31)</f>
        <v>40</v>
      </c>
      <c r="E7">
        <f>SUM('[3]Player Summary'!E4:E31)</f>
        <v>12</v>
      </c>
      <c r="F7">
        <f>SUM('[3]Player Summary'!F4:F31)</f>
        <v>581</v>
      </c>
      <c r="G7">
        <f>SUM('[3]Player Summary'!G4:G31)</f>
        <v>0</v>
      </c>
      <c r="H7">
        <f>SUM('[3]Player Summary'!H4:H31)</f>
        <v>354.33333333333331</v>
      </c>
      <c r="I7">
        <f>SUM('[3]Player Summary'!I4:I31)</f>
        <v>0</v>
      </c>
      <c r="J7">
        <f>SUM('[3]Player Summary'!J4:J31)</f>
        <v>55</v>
      </c>
      <c r="K7">
        <f>SUM('[3]Player Summary'!K4:K31)</f>
        <v>10</v>
      </c>
      <c r="L7">
        <f>SUM('[3]Player Summary'!L4:L31)</f>
        <v>2</v>
      </c>
      <c r="M7">
        <f>SUM('[3]Player Summary'!M4:M31)</f>
        <v>0</v>
      </c>
      <c r="N7">
        <f>SUM('[3]Player Summary'!N4:N31)</f>
        <v>7</v>
      </c>
      <c r="O7">
        <f>SUM('[3]Player Summary'!O4:O31)</f>
        <v>0</v>
      </c>
      <c r="Q7">
        <f>SUM('[3]Player Summary'!Q4:Q31)</f>
        <v>120</v>
      </c>
      <c r="R7">
        <f>SUM('[3]Player Summary'!R4:R31)</f>
        <v>6</v>
      </c>
      <c r="S7">
        <f>SUM('[3]Player Summary'!S4:S31)</f>
        <v>682</v>
      </c>
      <c r="T7">
        <f>SUM('[3]Player Summary'!T4:T31)</f>
        <v>30</v>
      </c>
      <c r="U7">
        <f>SUM('[3]Player Summary'!U4:U31)</f>
        <v>0</v>
      </c>
      <c r="V7">
        <f>SUM('[3]Player Summary'!V4:V31)</f>
        <v>350.5454545454545</v>
      </c>
      <c r="W7">
        <f>SUM('[3]Player Summary'!W4:W31)</f>
        <v>372.55</v>
      </c>
      <c r="X7">
        <f>SUM('[3]Player Summary'!X4:X31)</f>
        <v>113.75</v>
      </c>
      <c r="Y7">
        <f>SUM('[3]Player Summary'!Y4:Y31)</f>
        <v>0</v>
      </c>
      <c r="Z7">
        <f>SUM('[3]Player Summary'!Z4:Z31)</f>
        <v>0</v>
      </c>
      <c r="AA7">
        <f>SUM('[3]Player Summary'!AA4:AA31)</f>
        <v>0</v>
      </c>
      <c r="AC7">
        <f>SUM('[3]Player Summary'!AC4:AC31)</f>
        <v>14</v>
      </c>
      <c r="AD7">
        <f>SUM('[3]Player Summary'!AD4:AD31)</f>
        <v>0</v>
      </c>
      <c r="AE7">
        <f>SUM('[3]Player Summary'!AE4:AE31)</f>
        <v>0</v>
      </c>
    </row>
    <row r="8" spans="1:40">
      <c r="A8" s="246" t="s">
        <v>209</v>
      </c>
      <c r="C8" s="246">
        <f t="shared" ref="C8:O8" si="0">SUM(C5:C7)</f>
        <v>198</v>
      </c>
      <c r="D8" s="246">
        <f t="shared" si="0"/>
        <v>127</v>
      </c>
      <c r="E8" s="246">
        <f t="shared" si="0"/>
        <v>32</v>
      </c>
      <c r="F8" s="246">
        <f t="shared" si="0"/>
        <v>1782</v>
      </c>
      <c r="G8" s="246">
        <f t="shared" si="0"/>
        <v>0</v>
      </c>
      <c r="H8" s="246">
        <f t="shared" si="0"/>
        <v>756.2833333333333</v>
      </c>
      <c r="I8" s="246">
        <f t="shared" si="0"/>
        <v>900.20221763919244</v>
      </c>
      <c r="J8" s="246">
        <f t="shared" si="0"/>
        <v>114</v>
      </c>
      <c r="K8" s="246">
        <f t="shared" si="0"/>
        <v>25</v>
      </c>
      <c r="L8" s="246">
        <f t="shared" si="0"/>
        <v>4</v>
      </c>
      <c r="M8" s="246">
        <f t="shared" si="0"/>
        <v>0</v>
      </c>
      <c r="N8" s="246">
        <f t="shared" si="0"/>
        <v>17</v>
      </c>
      <c r="O8" s="246">
        <f t="shared" si="0"/>
        <v>3</v>
      </c>
      <c r="Q8" s="246">
        <f t="shared" ref="Q8:AA8" si="1">SUM(Q5:Q7)</f>
        <v>348.7</v>
      </c>
      <c r="R8" s="246">
        <f t="shared" si="1"/>
        <v>18</v>
      </c>
      <c r="S8" s="246">
        <f t="shared" si="1"/>
        <v>1802</v>
      </c>
      <c r="T8" s="246">
        <f t="shared" si="1"/>
        <v>114</v>
      </c>
      <c r="U8" s="246">
        <f t="shared" si="1"/>
        <v>0</v>
      </c>
      <c r="V8" s="246">
        <f t="shared" si="1"/>
        <v>656.97640692640698</v>
      </c>
      <c r="W8" s="246">
        <f t="shared" si="1"/>
        <v>684.63000000000011</v>
      </c>
      <c r="X8" s="246">
        <f t="shared" si="1"/>
        <v>221.86</v>
      </c>
      <c r="Y8" s="246">
        <f t="shared" si="1"/>
        <v>0</v>
      </c>
      <c r="Z8" s="246">
        <f t="shared" si="1"/>
        <v>1</v>
      </c>
      <c r="AA8" s="246">
        <f t="shared" si="1"/>
        <v>13</v>
      </c>
      <c r="AC8" s="246">
        <f>SUM(AC5:AC7)</f>
        <v>36</v>
      </c>
      <c r="AD8" s="246">
        <f>SUM(AD5:AD7)</f>
        <v>0</v>
      </c>
      <c r="AE8" s="246">
        <f>SUM(AE5:AE7)</f>
        <v>5</v>
      </c>
    </row>
    <row r="10" spans="1:40">
      <c r="A10" t="s">
        <v>214</v>
      </c>
      <c r="C10">
        <f ca="1">SUM('Player Summary'!F4:F73)</f>
        <v>198</v>
      </c>
      <c r="D10">
        <f ca="1">SUM('Player Summary'!G4:G73)</f>
        <v>127</v>
      </c>
      <c r="E10">
        <f ca="1">SUM('Player Summary'!H4:H73)</f>
        <v>32</v>
      </c>
      <c r="F10">
        <f ca="1">SUM('Player Summary'!I4:I73)</f>
        <v>1782</v>
      </c>
      <c r="G10">
        <f ca="1">SUM('Player Summary'!J4:J73)</f>
        <v>0</v>
      </c>
      <c r="H10">
        <f ca="1">SUM('Player Summary'!K4:K73)</f>
        <v>717.29761904761915</v>
      </c>
      <c r="I10">
        <f ca="1">SUM('Player Summary'!L4:L73)</f>
        <v>2644.6466620836372</v>
      </c>
      <c r="J10">
        <f ca="1">SUM('Player Summary'!M4:M73)</f>
        <v>114</v>
      </c>
      <c r="K10">
        <f ca="1">SUM('Player Summary'!N4:N73)</f>
        <v>25</v>
      </c>
      <c r="L10">
        <f ca="1">SUM('Player Summary'!O4:O73)</f>
        <v>4</v>
      </c>
      <c r="M10">
        <f ca="1">SUM('Player Summary'!P4:P73)</f>
        <v>0</v>
      </c>
      <c r="N10">
        <f ca="1">SUM('Player Summary'!Q4:Q73)</f>
        <v>17</v>
      </c>
      <c r="O10">
        <f ca="1">SUM('Player Summary'!R4:R73)</f>
        <v>3</v>
      </c>
      <c r="Q10">
        <f ca="1">SUM('Player Summary'!T4:T73)</f>
        <v>348.7</v>
      </c>
      <c r="R10">
        <f ca="1">SUM('Player Summary'!U4:U73)</f>
        <v>18</v>
      </c>
      <c r="S10">
        <f ca="1">SUM('Player Summary'!V4:V73)</f>
        <v>1802</v>
      </c>
      <c r="T10">
        <f ca="1">SUM('Player Summary'!W4:W73)</f>
        <v>114</v>
      </c>
      <c r="U10">
        <f ca="1">SUM('Player Summary'!X4:X73)</f>
        <v>0</v>
      </c>
      <c r="V10">
        <f ca="1">SUM('Player Summary'!Y4:Y73)</f>
        <v>513.90803085803088</v>
      </c>
      <c r="W10">
        <f ca="1">SUM('Player Summary'!Z4:Z73)</f>
        <v>528.65</v>
      </c>
      <c r="X10">
        <f ca="1">SUM('Player Summary'!AA4:AA73)</f>
        <v>160.80000000000001</v>
      </c>
      <c r="Y10">
        <f ca="1">SUM('Player Summary'!AB4:AB73)</f>
        <v>0</v>
      </c>
      <c r="Z10">
        <f ca="1">SUM('Player Summary'!AC4:AC73)</f>
        <v>1</v>
      </c>
      <c r="AA10">
        <f ca="1">SUM('Player Summary'!AD4:AD73)</f>
        <v>13</v>
      </c>
      <c r="AC10">
        <f ca="1">SUM('Player Summary'!AF4:AF73)</f>
        <v>36</v>
      </c>
      <c r="AD10">
        <f ca="1">SUM('Player Summary'!AG4:AG73)</f>
        <v>0</v>
      </c>
      <c r="AE10">
        <f ca="1">SUM('Player Summary'!AH4:AH73)</f>
        <v>5</v>
      </c>
    </row>
    <row r="11" spans="1:40" s="246" customFormat="1">
      <c r="A11" s="246" t="s">
        <v>215</v>
      </c>
      <c r="C11" s="246">
        <f ca="1">C10-C8</f>
        <v>0</v>
      </c>
      <c r="D11" s="246">
        <f t="shared" ref="D11:O11" ca="1" si="2">D10-D8</f>
        <v>0</v>
      </c>
      <c r="E11" s="246">
        <f t="shared" ca="1" si="2"/>
        <v>0</v>
      </c>
      <c r="F11" s="246">
        <f t="shared" ca="1" si="2"/>
        <v>0</v>
      </c>
      <c r="G11" s="246">
        <f t="shared" ca="1" si="2"/>
        <v>0</v>
      </c>
      <c r="H11" s="246">
        <f t="shared" ca="1" si="2"/>
        <v>-38.985714285714153</v>
      </c>
      <c r="I11" s="246">
        <f t="shared" ca="1" si="2"/>
        <v>1744.4444444444448</v>
      </c>
      <c r="J11" s="246">
        <f t="shared" ca="1" si="2"/>
        <v>0</v>
      </c>
      <c r="K11" s="246">
        <f t="shared" ca="1" si="2"/>
        <v>0</v>
      </c>
      <c r="L11" s="246">
        <f t="shared" ca="1" si="2"/>
        <v>0</v>
      </c>
      <c r="M11" s="246">
        <f t="shared" ca="1" si="2"/>
        <v>0</v>
      </c>
      <c r="N11" s="246">
        <f t="shared" ca="1" si="2"/>
        <v>0</v>
      </c>
      <c r="O11" s="246">
        <f t="shared" ca="1" si="2"/>
        <v>0</v>
      </c>
      <c r="Q11" s="246">
        <f t="shared" ref="Q11:AA11" ca="1" si="3">Q10-Q8</f>
        <v>0</v>
      </c>
      <c r="R11" s="246">
        <f t="shared" ca="1" si="3"/>
        <v>0</v>
      </c>
      <c r="S11" s="246">
        <f t="shared" ca="1" si="3"/>
        <v>0</v>
      </c>
      <c r="T11" s="246">
        <f t="shared" ca="1" si="3"/>
        <v>0</v>
      </c>
      <c r="U11" s="246">
        <f t="shared" ca="1" si="3"/>
        <v>0</v>
      </c>
      <c r="V11" s="246">
        <f t="shared" ca="1" si="3"/>
        <v>-143.0683760683761</v>
      </c>
      <c r="W11" s="246">
        <f t="shared" ca="1" si="3"/>
        <v>-155.98000000000013</v>
      </c>
      <c r="X11" s="246">
        <f t="shared" ca="1" si="3"/>
        <v>-61.06</v>
      </c>
      <c r="Y11" s="246">
        <f t="shared" ca="1" si="3"/>
        <v>0</v>
      </c>
      <c r="Z11" s="246">
        <f t="shared" ca="1" si="3"/>
        <v>0</v>
      </c>
      <c r="AA11" s="246">
        <f t="shared" ca="1" si="3"/>
        <v>0</v>
      </c>
      <c r="AC11" s="246">
        <f t="shared" ref="AC11" ca="1" si="4">AC10-AC8</f>
        <v>0</v>
      </c>
      <c r="AD11" s="246">
        <f t="shared" ref="AD11" ca="1" si="5">AD10-AD8</f>
        <v>0</v>
      </c>
      <c r="AE11" s="246">
        <f t="shared" ref="AE11" ca="1" si="6">AE10-AE8</f>
        <v>0</v>
      </c>
    </row>
  </sheetData>
  <mergeCells count="6">
    <mergeCell ref="A1:AE1"/>
    <mergeCell ref="A2:B3"/>
    <mergeCell ref="C2:O2"/>
    <mergeCell ref="Q2:AA2"/>
    <mergeCell ref="AC2:AE2"/>
    <mergeCell ref="N3:O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3"/>
  <sheetViews>
    <sheetView tabSelected="1"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6" sqref="A6"/>
    </sheetView>
  </sheetViews>
  <sheetFormatPr defaultRowHeight="15" outlineLevelCol="1"/>
  <cols>
    <col min="1" max="1" width="4" customWidth="1"/>
    <col min="2" max="2" width="20.85546875" bestFit="1" customWidth="1"/>
    <col min="3" max="5" width="8.85546875" hidden="1" customWidth="1" outlineLevel="1"/>
    <col min="6" max="6" width="8.7109375" collapsed="1"/>
  </cols>
  <sheetData>
    <row r="1" spans="1:15" ht="15.6" customHeight="1">
      <c r="A1" s="236" t="s">
        <v>187</v>
      </c>
      <c r="B1" s="235"/>
      <c r="C1" s="232">
        <v>1</v>
      </c>
      <c r="D1" s="232">
        <v>2</v>
      </c>
      <c r="E1" s="232">
        <v>3</v>
      </c>
      <c r="F1" s="219"/>
      <c r="G1" s="236"/>
      <c r="H1" s="236"/>
      <c r="I1" s="236"/>
      <c r="J1" s="236"/>
      <c r="K1" s="236"/>
      <c r="L1" s="236"/>
      <c r="M1" s="236"/>
      <c r="N1" s="236"/>
      <c r="O1" s="236"/>
    </row>
    <row r="2" spans="1:15" ht="14.45" customHeight="1">
      <c r="A2" s="235"/>
      <c r="B2" s="234" t="s">
        <v>184</v>
      </c>
      <c r="C2" s="223" t="s">
        <v>116</v>
      </c>
      <c r="D2" s="223" t="s">
        <v>117</v>
      </c>
      <c r="E2" s="223" t="s">
        <v>118</v>
      </c>
      <c r="F2" s="223" t="s">
        <v>15</v>
      </c>
      <c r="G2" s="223" t="s">
        <v>16</v>
      </c>
      <c r="H2" s="223" t="s">
        <v>15</v>
      </c>
      <c r="I2" s="223" t="s">
        <v>14</v>
      </c>
      <c r="J2" s="223" t="s">
        <v>13</v>
      </c>
      <c r="K2" s="223" t="s">
        <v>12</v>
      </c>
      <c r="L2" s="44" t="s">
        <v>11</v>
      </c>
      <c r="M2" s="44" t="s">
        <v>10</v>
      </c>
      <c r="N2" s="44" t="s">
        <v>69</v>
      </c>
      <c r="O2" s="223" t="s">
        <v>9</v>
      </c>
    </row>
    <row r="3" spans="1:15">
      <c r="A3" s="198" t="s">
        <v>119</v>
      </c>
      <c r="B3" s="234" t="s">
        <v>92</v>
      </c>
      <c r="C3" s="233">
        <v>2</v>
      </c>
      <c r="D3" s="233">
        <v>4</v>
      </c>
      <c r="E3" s="233">
        <v>2</v>
      </c>
      <c r="F3" s="212">
        <v>8</v>
      </c>
      <c r="G3" s="215">
        <v>21</v>
      </c>
      <c r="H3" s="216">
        <v>1</v>
      </c>
      <c r="I3" s="216">
        <v>106</v>
      </c>
      <c r="J3" s="213">
        <v>13</v>
      </c>
      <c r="K3" s="215" t="s">
        <v>266</v>
      </c>
      <c r="L3" s="214">
        <v>8.1538461538461533</v>
      </c>
      <c r="M3" s="217">
        <v>9.69</v>
      </c>
      <c r="N3" s="211">
        <v>5.05</v>
      </c>
      <c r="O3" s="212">
        <v>0</v>
      </c>
    </row>
    <row r="4" spans="1:15">
      <c r="A4" s="198" t="s">
        <v>120</v>
      </c>
      <c r="B4" s="234" t="s">
        <v>83</v>
      </c>
      <c r="C4" s="233">
        <v>7</v>
      </c>
      <c r="D4" s="233">
        <v>0</v>
      </c>
      <c r="E4" s="233">
        <v>0</v>
      </c>
      <c r="F4" s="212">
        <v>7</v>
      </c>
      <c r="G4" s="215">
        <v>22</v>
      </c>
      <c r="H4" s="216">
        <v>2</v>
      </c>
      <c r="I4" s="216">
        <v>106</v>
      </c>
      <c r="J4" s="213">
        <v>12</v>
      </c>
      <c r="K4" s="215" t="s">
        <v>267</v>
      </c>
      <c r="L4" s="214">
        <v>8.8333333333333339</v>
      </c>
      <c r="M4" s="217">
        <v>11</v>
      </c>
      <c r="N4" s="211">
        <v>4.82</v>
      </c>
      <c r="O4" s="212">
        <v>0</v>
      </c>
    </row>
    <row r="5" spans="1:15">
      <c r="A5" s="198" t="s">
        <v>121</v>
      </c>
      <c r="B5" s="234" t="s">
        <v>105</v>
      </c>
      <c r="C5" s="233">
        <v>0</v>
      </c>
      <c r="D5" s="233">
        <v>0</v>
      </c>
      <c r="E5" s="233">
        <v>6</v>
      </c>
      <c r="F5" s="212">
        <v>6</v>
      </c>
      <c r="G5" s="215">
        <v>23</v>
      </c>
      <c r="H5" s="216">
        <v>2</v>
      </c>
      <c r="I5" s="216">
        <v>94</v>
      </c>
      <c r="J5" s="213">
        <v>11</v>
      </c>
      <c r="K5" s="215" t="s">
        <v>266</v>
      </c>
      <c r="L5" s="214">
        <v>8.545454545454545</v>
      </c>
      <c r="M5" s="217">
        <v>12.55</v>
      </c>
      <c r="N5" s="211">
        <v>4.09</v>
      </c>
      <c r="O5" s="212">
        <v>0</v>
      </c>
    </row>
    <row r="6" spans="1:15">
      <c r="A6" s="198" t="s">
        <v>122</v>
      </c>
      <c r="B6" s="234" t="s">
        <v>196</v>
      </c>
      <c r="C6" s="233">
        <v>7</v>
      </c>
      <c r="D6" s="233">
        <v>0</v>
      </c>
      <c r="E6" s="233">
        <v>0</v>
      </c>
      <c r="F6" s="212">
        <v>7</v>
      </c>
      <c r="G6" s="215">
        <v>25</v>
      </c>
      <c r="H6" s="216">
        <v>3</v>
      </c>
      <c r="I6" s="216">
        <v>81</v>
      </c>
      <c r="J6" s="213">
        <v>10</v>
      </c>
      <c r="K6" s="215" t="s">
        <v>268</v>
      </c>
      <c r="L6" s="214">
        <v>8.1</v>
      </c>
      <c r="M6" s="217">
        <v>15</v>
      </c>
      <c r="N6" s="211">
        <v>3.24</v>
      </c>
      <c r="O6" s="212">
        <v>0</v>
      </c>
    </row>
    <row r="7" spans="1:15">
      <c r="A7" s="198" t="s">
        <v>123</v>
      </c>
      <c r="B7" s="234" t="s">
        <v>79</v>
      </c>
      <c r="C7" s="233">
        <v>7</v>
      </c>
      <c r="D7" s="233">
        <v>1</v>
      </c>
      <c r="E7" s="233">
        <v>0</v>
      </c>
      <c r="F7" s="212">
        <v>8</v>
      </c>
      <c r="G7" s="215">
        <v>26</v>
      </c>
      <c r="H7" s="216">
        <v>1</v>
      </c>
      <c r="I7" s="216">
        <v>106</v>
      </c>
      <c r="J7" s="213">
        <v>9</v>
      </c>
      <c r="K7" s="215" t="s">
        <v>269</v>
      </c>
      <c r="L7" s="214">
        <v>11.777777777777779</v>
      </c>
      <c r="M7" s="217">
        <v>17.329999999999998</v>
      </c>
      <c r="N7" s="211">
        <v>4.08</v>
      </c>
      <c r="O7" s="212">
        <v>0</v>
      </c>
    </row>
    <row r="8" spans="1:15">
      <c r="A8" s="198" t="s">
        <v>124</v>
      </c>
      <c r="B8" s="234" t="s">
        <v>87</v>
      </c>
      <c r="C8" s="233">
        <v>6</v>
      </c>
      <c r="D8" s="233">
        <v>0</v>
      </c>
      <c r="E8" s="233">
        <v>0</v>
      </c>
      <c r="F8" s="212">
        <v>6</v>
      </c>
      <c r="G8" s="215">
        <v>18.2</v>
      </c>
      <c r="H8" s="216">
        <v>2</v>
      </c>
      <c r="I8" s="216">
        <v>51</v>
      </c>
      <c r="J8" s="213">
        <v>7</v>
      </c>
      <c r="K8" s="215" t="s">
        <v>270</v>
      </c>
      <c r="L8" s="214">
        <v>7.2857142857142856</v>
      </c>
      <c r="M8" s="217">
        <v>15.71</v>
      </c>
      <c r="N8" s="211">
        <v>2.78</v>
      </c>
      <c r="O8" s="212">
        <v>0</v>
      </c>
    </row>
    <row r="9" spans="1:15">
      <c r="A9" s="198" t="s">
        <v>125</v>
      </c>
      <c r="B9" s="234" t="s">
        <v>197</v>
      </c>
      <c r="C9" s="233">
        <v>6</v>
      </c>
      <c r="D9" s="233">
        <v>0</v>
      </c>
      <c r="E9" s="233">
        <v>0</v>
      </c>
      <c r="F9" s="212">
        <v>6</v>
      </c>
      <c r="G9" s="215">
        <v>18.100000000000001</v>
      </c>
      <c r="H9" s="216">
        <v>0</v>
      </c>
      <c r="I9" s="216">
        <v>57</v>
      </c>
      <c r="J9" s="213">
        <v>7</v>
      </c>
      <c r="K9" s="215" t="s">
        <v>271</v>
      </c>
      <c r="L9" s="214">
        <v>8.1428571428571423</v>
      </c>
      <c r="M9" s="217">
        <v>15.57</v>
      </c>
      <c r="N9" s="211">
        <v>3.14</v>
      </c>
      <c r="O9" s="212">
        <v>0</v>
      </c>
    </row>
    <row r="10" spans="1:15">
      <c r="A10" s="198" t="s">
        <v>126</v>
      </c>
      <c r="B10" s="234" t="s">
        <v>86</v>
      </c>
      <c r="C10" s="233">
        <v>6</v>
      </c>
      <c r="D10" s="233">
        <v>0</v>
      </c>
      <c r="E10" s="233">
        <v>0</v>
      </c>
      <c r="F10" s="212">
        <v>6</v>
      </c>
      <c r="G10" s="215">
        <v>21</v>
      </c>
      <c r="H10" s="216">
        <v>1</v>
      </c>
      <c r="I10" s="216">
        <v>86</v>
      </c>
      <c r="J10" s="213">
        <v>7</v>
      </c>
      <c r="K10" s="215" t="s">
        <v>272</v>
      </c>
      <c r="L10" s="214">
        <v>12.285714285714286</v>
      </c>
      <c r="M10" s="217">
        <v>18</v>
      </c>
      <c r="N10" s="211">
        <v>4.0999999999999996</v>
      </c>
      <c r="O10" s="212">
        <v>0</v>
      </c>
    </row>
    <row r="11" spans="1:15">
      <c r="A11" s="198" t="s">
        <v>127</v>
      </c>
      <c r="B11" s="234" t="s">
        <v>110</v>
      </c>
      <c r="C11" s="233">
        <v>0</v>
      </c>
      <c r="D11" s="233">
        <v>2</v>
      </c>
      <c r="E11" s="233">
        <v>3</v>
      </c>
      <c r="F11" s="212">
        <v>5</v>
      </c>
      <c r="G11" s="215">
        <v>20</v>
      </c>
      <c r="H11" s="216">
        <v>2</v>
      </c>
      <c r="I11" s="216">
        <v>123</v>
      </c>
      <c r="J11" s="213">
        <v>6</v>
      </c>
      <c r="K11" s="215" t="s">
        <v>273</v>
      </c>
      <c r="L11" s="214">
        <v>20.5</v>
      </c>
      <c r="M11" s="217">
        <v>20</v>
      </c>
      <c r="N11" s="211">
        <v>6.15</v>
      </c>
      <c r="O11" s="212">
        <v>0</v>
      </c>
    </row>
    <row r="12" spans="1:15">
      <c r="A12" s="198" t="s">
        <v>128</v>
      </c>
      <c r="B12" s="234" t="s">
        <v>207</v>
      </c>
      <c r="C12" s="233">
        <v>0</v>
      </c>
      <c r="D12" s="233">
        <v>2</v>
      </c>
      <c r="E12" s="233">
        <v>0</v>
      </c>
      <c r="F12" s="212">
        <v>2</v>
      </c>
      <c r="G12" s="215">
        <v>7</v>
      </c>
      <c r="H12" s="216">
        <v>0</v>
      </c>
      <c r="I12" s="216">
        <v>59</v>
      </c>
      <c r="J12" s="213">
        <v>5</v>
      </c>
      <c r="K12" s="215" t="s">
        <v>274</v>
      </c>
      <c r="L12" s="214">
        <v>11.8</v>
      </c>
      <c r="M12" s="217">
        <v>8.4</v>
      </c>
      <c r="N12" s="211">
        <v>8.43</v>
      </c>
      <c r="O12" s="212">
        <v>0</v>
      </c>
    </row>
    <row r="13" spans="1:15">
      <c r="A13" s="198" t="s">
        <v>129</v>
      </c>
      <c r="B13" s="234" t="s">
        <v>198</v>
      </c>
      <c r="C13" s="233">
        <v>2</v>
      </c>
      <c r="D13" s="233">
        <v>3</v>
      </c>
      <c r="E13" s="233">
        <v>0</v>
      </c>
      <c r="F13" s="212">
        <v>5</v>
      </c>
      <c r="G13" s="215">
        <v>12</v>
      </c>
      <c r="H13" s="216">
        <v>0</v>
      </c>
      <c r="I13" s="216">
        <v>72</v>
      </c>
      <c r="J13" s="213">
        <v>5</v>
      </c>
      <c r="K13" s="215" t="s">
        <v>275</v>
      </c>
      <c r="L13" s="214">
        <v>14.4</v>
      </c>
      <c r="M13" s="217">
        <v>14.4</v>
      </c>
      <c r="N13" s="211">
        <v>6</v>
      </c>
      <c r="O13" s="212">
        <v>0</v>
      </c>
    </row>
    <row r="14" spans="1:15">
      <c r="A14" s="198" t="s">
        <v>130</v>
      </c>
      <c r="B14" s="234" t="s">
        <v>99</v>
      </c>
      <c r="C14" s="233">
        <v>0</v>
      </c>
      <c r="D14" s="233">
        <v>3</v>
      </c>
      <c r="E14" s="233">
        <v>3</v>
      </c>
      <c r="F14" s="212">
        <v>6</v>
      </c>
      <c r="G14" s="215">
        <v>20.399999999999999</v>
      </c>
      <c r="H14" s="216">
        <v>0</v>
      </c>
      <c r="I14" s="216">
        <v>127</v>
      </c>
      <c r="J14" s="213">
        <v>4</v>
      </c>
      <c r="K14" s="215" t="s">
        <v>276</v>
      </c>
      <c r="L14" s="214">
        <v>31.75</v>
      </c>
      <c r="M14" s="217">
        <v>31</v>
      </c>
      <c r="N14" s="211">
        <v>6.15</v>
      </c>
      <c r="O14" s="212">
        <v>0</v>
      </c>
    </row>
    <row r="15" spans="1:15">
      <c r="A15" s="198" t="s">
        <v>131</v>
      </c>
      <c r="B15" s="234" t="s">
        <v>84</v>
      </c>
      <c r="C15" s="233">
        <v>2</v>
      </c>
      <c r="D15" s="233">
        <v>3</v>
      </c>
      <c r="E15" s="233">
        <v>1</v>
      </c>
      <c r="F15" s="212">
        <v>6</v>
      </c>
      <c r="G15" s="215">
        <v>13</v>
      </c>
      <c r="H15" s="216">
        <v>1</v>
      </c>
      <c r="I15" s="216">
        <v>101</v>
      </c>
      <c r="J15" s="213">
        <v>3</v>
      </c>
      <c r="K15" s="215" t="s">
        <v>277</v>
      </c>
      <c r="L15" s="214">
        <v>33.666666666666664</v>
      </c>
      <c r="M15" s="217">
        <v>26</v>
      </c>
      <c r="N15" s="211">
        <v>7.77</v>
      </c>
      <c r="O15" s="212">
        <v>0</v>
      </c>
    </row>
    <row r="16" spans="1:15">
      <c r="A16" s="198" t="s">
        <v>132</v>
      </c>
      <c r="B16" s="234" t="s">
        <v>103</v>
      </c>
      <c r="C16" s="233">
        <v>0</v>
      </c>
      <c r="D16" s="233">
        <v>4</v>
      </c>
      <c r="E16" s="233">
        <v>2</v>
      </c>
      <c r="F16" s="212">
        <v>6</v>
      </c>
      <c r="G16" s="215">
        <v>22</v>
      </c>
      <c r="H16" s="216">
        <v>0</v>
      </c>
      <c r="I16" s="216">
        <v>128</v>
      </c>
      <c r="J16" s="213">
        <v>3</v>
      </c>
      <c r="K16" s="215" t="s">
        <v>278</v>
      </c>
      <c r="L16" s="214">
        <v>42.666666666666664</v>
      </c>
      <c r="M16" s="217">
        <v>44</v>
      </c>
      <c r="N16" s="211">
        <v>5.82</v>
      </c>
      <c r="O16" s="212">
        <v>0</v>
      </c>
    </row>
    <row r="17" spans="1:15">
      <c r="A17" s="198" t="s">
        <v>133</v>
      </c>
      <c r="B17" s="234" t="s">
        <v>114</v>
      </c>
      <c r="C17" s="233">
        <v>0</v>
      </c>
      <c r="D17" s="233">
        <v>0</v>
      </c>
      <c r="E17" s="233">
        <v>1</v>
      </c>
      <c r="F17" s="212">
        <v>1</v>
      </c>
      <c r="G17" s="215">
        <v>4</v>
      </c>
      <c r="H17" s="216">
        <v>1</v>
      </c>
      <c r="I17" s="216">
        <v>7</v>
      </c>
      <c r="J17" s="213">
        <v>2</v>
      </c>
      <c r="K17" s="215" t="s">
        <v>279</v>
      </c>
      <c r="L17" s="214">
        <v>3.5</v>
      </c>
      <c r="M17" s="217">
        <v>12</v>
      </c>
      <c r="N17" s="211">
        <v>1.75</v>
      </c>
      <c r="O17" s="212">
        <v>0</v>
      </c>
    </row>
    <row r="18" spans="1:15">
      <c r="A18" s="198" t="s">
        <v>134</v>
      </c>
      <c r="B18" s="234" t="s">
        <v>223</v>
      </c>
      <c r="C18" s="233">
        <v>0</v>
      </c>
      <c r="D18" s="233">
        <v>0</v>
      </c>
      <c r="E18" s="233">
        <v>2</v>
      </c>
      <c r="F18" s="212">
        <v>2</v>
      </c>
      <c r="G18" s="215">
        <v>8</v>
      </c>
      <c r="H18" s="216">
        <v>0</v>
      </c>
      <c r="I18" s="216">
        <v>55</v>
      </c>
      <c r="J18" s="213">
        <v>2</v>
      </c>
      <c r="K18" s="215" t="s">
        <v>280</v>
      </c>
      <c r="L18" s="214">
        <v>27.5</v>
      </c>
      <c r="M18" s="217">
        <v>24</v>
      </c>
      <c r="N18" s="211">
        <v>6.88</v>
      </c>
      <c r="O18" s="212">
        <v>0</v>
      </c>
    </row>
    <row r="19" spans="1:15">
      <c r="A19" s="198" t="s">
        <v>135</v>
      </c>
      <c r="B19" s="234" t="s">
        <v>98</v>
      </c>
      <c r="C19" s="233">
        <v>0</v>
      </c>
      <c r="D19" s="233">
        <v>3</v>
      </c>
      <c r="E19" s="233">
        <v>1</v>
      </c>
      <c r="F19" s="212">
        <v>4</v>
      </c>
      <c r="G19" s="215">
        <v>12</v>
      </c>
      <c r="H19" s="216">
        <v>1</v>
      </c>
      <c r="I19" s="216">
        <v>82</v>
      </c>
      <c r="J19" s="213">
        <v>2</v>
      </c>
      <c r="K19" s="215" t="s">
        <v>281</v>
      </c>
      <c r="L19" s="214">
        <v>41</v>
      </c>
      <c r="M19" s="217">
        <v>36</v>
      </c>
      <c r="N19" s="211">
        <v>6.83</v>
      </c>
      <c r="O19" s="212">
        <v>0</v>
      </c>
    </row>
    <row r="20" spans="1:15">
      <c r="A20" s="198" t="s">
        <v>136</v>
      </c>
      <c r="B20" s="234" t="s">
        <v>195</v>
      </c>
      <c r="C20" s="233">
        <v>6</v>
      </c>
      <c r="D20" s="233">
        <v>0</v>
      </c>
      <c r="E20" s="233">
        <v>0</v>
      </c>
      <c r="F20" s="212">
        <v>6</v>
      </c>
      <c r="G20" s="215">
        <v>2</v>
      </c>
      <c r="H20" s="216">
        <v>0</v>
      </c>
      <c r="I20" s="216">
        <v>14</v>
      </c>
      <c r="J20" s="213">
        <v>1</v>
      </c>
      <c r="K20" s="215" t="s">
        <v>282</v>
      </c>
      <c r="L20" s="214">
        <v>14</v>
      </c>
      <c r="M20" s="217">
        <v>12</v>
      </c>
      <c r="N20" s="211">
        <v>7</v>
      </c>
      <c r="O20" s="212">
        <v>0</v>
      </c>
    </row>
    <row r="21" spans="1:15">
      <c r="A21" s="198" t="s">
        <v>137</v>
      </c>
      <c r="B21" s="234" t="s">
        <v>224</v>
      </c>
      <c r="C21" s="233">
        <v>0</v>
      </c>
      <c r="D21" s="233">
        <v>0</v>
      </c>
      <c r="E21" s="233">
        <v>3</v>
      </c>
      <c r="F21" s="212">
        <v>3</v>
      </c>
      <c r="G21" s="215">
        <v>2</v>
      </c>
      <c r="H21" s="216">
        <v>0</v>
      </c>
      <c r="I21" s="216">
        <v>15</v>
      </c>
      <c r="J21" s="213">
        <v>1</v>
      </c>
      <c r="K21" s="215" t="s">
        <v>283</v>
      </c>
      <c r="L21" s="214">
        <v>15</v>
      </c>
      <c r="M21" s="217">
        <v>12</v>
      </c>
      <c r="N21" s="211">
        <v>7.5</v>
      </c>
      <c r="O21" s="212">
        <v>0</v>
      </c>
    </row>
    <row r="22" spans="1:15">
      <c r="A22" s="198" t="s">
        <v>138</v>
      </c>
      <c r="B22" s="234" t="s">
        <v>205</v>
      </c>
      <c r="C22" s="233">
        <v>0</v>
      </c>
      <c r="D22" s="233">
        <v>1</v>
      </c>
      <c r="E22" s="233">
        <v>1</v>
      </c>
      <c r="F22" s="212">
        <v>2</v>
      </c>
      <c r="G22" s="215">
        <v>3</v>
      </c>
      <c r="H22" s="216">
        <v>0</v>
      </c>
      <c r="I22" s="216">
        <v>21</v>
      </c>
      <c r="J22" s="213">
        <v>1</v>
      </c>
      <c r="K22" s="215" t="s">
        <v>284</v>
      </c>
      <c r="L22" s="214">
        <v>21</v>
      </c>
      <c r="M22" s="217">
        <v>18</v>
      </c>
      <c r="N22" s="211">
        <v>7</v>
      </c>
      <c r="O22" s="212">
        <v>0</v>
      </c>
    </row>
    <row r="23" spans="1:15">
      <c r="A23" s="198" t="s">
        <v>139</v>
      </c>
      <c r="B23" s="234" t="s">
        <v>102</v>
      </c>
      <c r="C23" s="233">
        <v>0</v>
      </c>
      <c r="D23" s="233">
        <v>0</v>
      </c>
      <c r="E23" s="233">
        <v>4</v>
      </c>
      <c r="F23" s="212">
        <v>4</v>
      </c>
      <c r="G23" s="215">
        <v>11</v>
      </c>
      <c r="H23" s="216">
        <v>0</v>
      </c>
      <c r="I23" s="216">
        <v>49</v>
      </c>
      <c r="J23" s="213">
        <v>1</v>
      </c>
      <c r="K23" s="215" t="s">
        <v>285</v>
      </c>
      <c r="L23" s="214">
        <v>49</v>
      </c>
      <c r="M23" s="217">
        <v>66</v>
      </c>
      <c r="N23" s="211">
        <v>4.45</v>
      </c>
      <c r="O23" s="212">
        <v>0</v>
      </c>
    </row>
    <row r="24" spans="1:15">
      <c r="A24" s="198" t="s">
        <v>140</v>
      </c>
      <c r="B24" s="234" t="s">
        <v>100</v>
      </c>
      <c r="C24" s="233">
        <v>0</v>
      </c>
      <c r="D24" s="233">
        <v>0</v>
      </c>
      <c r="E24" s="233">
        <v>3</v>
      </c>
      <c r="F24" s="212">
        <v>3</v>
      </c>
      <c r="G24" s="215">
        <v>7</v>
      </c>
      <c r="H24" s="216">
        <v>0</v>
      </c>
      <c r="I24" s="216">
        <v>51</v>
      </c>
      <c r="J24" s="213">
        <v>1</v>
      </c>
      <c r="K24" s="215" t="s">
        <v>286</v>
      </c>
      <c r="L24" s="214">
        <v>51</v>
      </c>
      <c r="M24" s="217">
        <v>42</v>
      </c>
      <c r="N24" s="211">
        <v>7.29</v>
      </c>
      <c r="O24" s="212">
        <v>0</v>
      </c>
    </row>
    <row r="25" spans="1:15">
      <c r="A25" s="198" t="s">
        <v>141</v>
      </c>
      <c r="B25" s="234" t="s">
        <v>108</v>
      </c>
      <c r="C25" s="233">
        <v>0</v>
      </c>
      <c r="D25" s="233">
        <v>0</v>
      </c>
      <c r="E25" s="233">
        <v>4</v>
      </c>
      <c r="F25" s="212">
        <v>4</v>
      </c>
      <c r="G25" s="215">
        <v>8</v>
      </c>
      <c r="H25" s="216">
        <v>0</v>
      </c>
      <c r="I25" s="216">
        <v>64</v>
      </c>
      <c r="J25" s="213">
        <v>1</v>
      </c>
      <c r="K25" s="215" t="s">
        <v>287</v>
      </c>
      <c r="L25" s="214">
        <v>64</v>
      </c>
      <c r="M25" s="217">
        <v>48</v>
      </c>
      <c r="N25" s="211">
        <v>8</v>
      </c>
      <c r="O25" s="212">
        <v>0</v>
      </c>
    </row>
    <row r="26" spans="1:15">
      <c r="A26" s="198" t="s">
        <v>142</v>
      </c>
      <c r="B26" s="234" t="s">
        <v>91</v>
      </c>
      <c r="C26" s="233">
        <v>2</v>
      </c>
      <c r="D26" s="233">
        <v>2</v>
      </c>
      <c r="E26" s="233">
        <v>0</v>
      </c>
      <c r="F26" s="212">
        <v>4</v>
      </c>
      <c r="G26" s="215">
        <v>4</v>
      </c>
      <c r="H26" s="216">
        <v>0</v>
      </c>
      <c r="I26" s="216">
        <v>27</v>
      </c>
      <c r="J26" s="213">
        <v>0</v>
      </c>
      <c r="K26" s="215" t="s">
        <v>232</v>
      </c>
      <c r="L26" s="214" t="s">
        <v>232</v>
      </c>
      <c r="M26" s="217" t="s">
        <v>232</v>
      </c>
      <c r="N26" s="211">
        <v>6.75</v>
      </c>
      <c r="O26" s="212">
        <v>0</v>
      </c>
    </row>
    <row r="27" spans="1:15">
      <c r="A27" s="198" t="s">
        <v>143</v>
      </c>
      <c r="B27" s="234" t="s">
        <v>94</v>
      </c>
      <c r="C27" s="233">
        <v>0</v>
      </c>
      <c r="D27" s="233">
        <v>5</v>
      </c>
      <c r="E27" s="233">
        <v>2</v>
      </c>
      <c r="F27" s="212">
        <v>7</v>
      </c>
      <c r="G27" s="215">
        <v>4</v>
      </c>
      <c r="H27" s="216">
        <v>0</v>
      </c>
      <c r="I27" s="216">
        <v>22</v>
      </c>
      <c r="J27" s="213">
        <v>0</v>
      </c>
      <c r="K27" s="215" t="s">
        <v>232</v>
      </c>
      <c r="L27" s="214" t="s">
        <v>232</v>
      </c>
      <c r="M27" s="217" t="s">
        <v>232</v>
      </c>
      <c r="N27" s="211">
        <v>5.5</v>
      </c>
      <c r="O27" s="212">
        <v>0</v>
      </c>
    </row>
    <row r="28" spans="1:15">
      <c r="A28" s="198" t="s">
        <v>144</v>
      </c>
      <c r="B28" s="234" t="s">
        <v>81</v>
      </c>
      <c r="C28" s="233">
        <v>0</v>
      </c>
      <c r="D28" s="233">
        <v>2</v>
      </c>
      <c r="E28" s="233">
        <v>2</v>
      </c>
      <c r="F28" s="212">
        <v>4</v>
      </c>
      <c r="G28" s="215">
        <v>3</v>
      </c>
      <c r="H28" s="216">
        <v>0</v>
      </c>
      <c r="I28" s="216">
        <v>18</v>
      </c>
      <c r="J28" s="213">
        <v>0</v>
      </c>
      <c r="K28" s="215" t="s">
        <v>232</v>
      </c>
      <c r="L28" s="214" t="s">
        <v>232</v>
      </c>
      <c r="M28" s="217" t="s">
        <v>232</v>
      </c>
      <c r="N28" s="211">
        <v>6</v>
      </c>
      <c r="O28" s="212">
        <v>0</v>
      </c>
    </row>
    <row r="29" spans="1:15">
      <c r="A29" s="198" t="s">
        <v>145</v>
      </c>
      <c r="B29" s="234" t="s">
        <v>208</v>
      </c>
      <c r="C29" s="233">
        <v>0</v>
      </c>
      <c r="D29" s="233">
        <v>1</v>
      </c>
      <c r="E29" s="233">
        <v>1</v>
      </c>
      <c r="F29" s="212">
        <v>2</v>
      </c>
      <c r="G29" s="215">
        <v>7</v>
      </c>
      <c r="H29" s="216">
        <v>1</v>
      </c>
      <c r="I29" s="216">
        <v>31</v>
      </c>
      <c r="J29" s="213">
        <v>0</v>
      </c>
      <c r="K29" s="215" t="s">
        <v>232</v>
      </c>
      <c r="L29" s="214" t="s">
        <v>232</v>
      </c>
      <c r="M29" s="217" t="s">
        <v>232</v>
      </c>
      <c r="N29" s="211">
        <v>4.43</v>
      </c>
      <c r="O29" s="212">
        <v>0</v>
      </c>
    </row>
    <row r="30" spans="1:15">
      <c r="A30" s="198" t="s">
        <v>146</v>
      </c>
      <c r="B30" s="234" t="s">
        <v>225</v>
      </c>
      <c r="C30" s="233">
        <v>0</v>
      </c>
      <c r="D30" s="233">
        <v>0</v>
      </c>
      <c r="E30" s="233">
        <v>3</v>
      </c>
      <c r="F30" s="212">
        <v>3</v>
      </c>
      <c r="G30" s="215">
        <v>5</v>
      </c>
      <c r="H30" s="216">
        <v>0</v>
      </c>
      <c r="I30" s="216">
        <v>49</v>
      </c>
      <c r="J30" s="213">
        <v>0</v>
      </c>
      <c r="K30" s="215" t="s">
        <v>232</v>
      </c>
      <c r="L30" s="214" t="s">
        <v>232</v>
      </c>
      <c r="M30" s="217" t="s">
        <v>232</v>
      </c>
      <c r="N30" s="211">
        <v>9.8000000000000007</v>
      </c>
      <c r="O30" s="212">
        <v>0</v>
      </c>
    </row>
    <row r="31" spans="1:15">
      <c r="A31" s="198" t="s">
        <v>147</v>
      </c>
      <c r="B31" s="234"/>
      <c r="C31" s="233"/>
      <c r="D31" s="233"/>
      <c r="E31" s="233"/>
      <c r="F31" s="212"/>
      <c r="G31" s="215"/>
      <c r="H31" s="216"/>
      <c r="I31" s="216"/>
      <c r="J31" s="213"/>
      <c r="K31" s="215"/>
      <c r="L31" s="214"/>
      <c r="M31" s="217"/>
      <c r="N31" s="211"/>
      <c r="O31" s="212"/>
    </row>
    <row r="32" spans="1:15">
      <c r="A32" s="198" t="s">
        <v>148</v>
      </c>
      <c r="B32" s="234"/>
      <c r="C32" s="233"/>
      <c r="D32" s="233"/>
      <c r="E32" s="233"/>
      <c r="F32" s="212"/>
      <c r="G32" s="215"/>
      <c r="H32" s="216"/>
      <c r="I32" s="216"/>
      <c r="J32" s="213"/>
      <c r="K32" s="215"/>
      <c r="L32" s="214"/>
      <c r="M32" s="217"/>
      <c r="N32" s="211"/>
      <c r="O32" s="212"/>
    </row>
    <row r="33" spans="1:15">
      <c r="A33" s="198" t="s">
        <v>149</v>
      </c>
      <c r="B33" s="234"/>
      <c r="C33" s="233"/>
      <c r="D33" s="233"/>
      <c r="E33" s="233"/>
      <c r="F33" s="212"/>
      <c r="G33" s="215"/>
      <c r="H33" s="216"/>
      <c r="I33" s="216"/>
      <c r="J33" s="213"/>
      <c r="K33" s="215"/>
      <c r="L33" s="214"/>
      <c r="M33" s="217"/>
      <c r="N33" s="211"/>
      <c r="O33" s="212"/>
    </row>
    <row r="34" spans="1:15">
      <c r="A34" s="198" t="s">
        <v>150</v>
      </c>
      <c r="B34" s="234"/>
      <c r="C34" s="233"/>
      <c r="D34" s="233"/>
      <c r="E34" s="233"/>
      <c r="F34" s="212"/>
      <c r="G34" s="215"/>
      <c r="H34" s="216"/>
      <c r="I34" s="216"/>
      <c r="J34" s="213"/>
      <c r="K34" s="215"/>
      <c r="L34" s="214"/>
      <c r="M34" s="217"/>
      <c r="N34" s="211"/>
      <c r="O34" s="212"/>
    </row>
    <row r="35" spans="1:15">
      <c r="A35" s="198" t="s">
        <v>151</v>
      </c>
      <c r="B35" s="234"/>
      <c r="C35" s="233"/>
      <c r="D35" s="233"/>
      <c r="E35" s="233"/>
      <c r="F35" s="212"/>
      <c r="G35" s="215"/>
      <c r="H35" s="216"/>
      <c r="I35" s="216"/>
      <c r="J35" s="213"/>
      <c r="K35" s="215"/>
      <c r="L35" s="214"/>
      <c r="M35" s="217"/>
      <c r="N35" s="211"/>
      <c r="O35" s="212"/>
    </row>
    <row r="36" spans="1:15">
      <c r="A36" s="198" t="s">
        <v>152</v>
      </c>
      <c r="B36" s="234"/>
      <c r="C36" s="233"/>
      <c r="D36" s="233"/>
      <c r="E36" s="233"/>
      <c r="F36" s="212"/>
      <c r="G36" s="215"/>
      <c r="H36" s="216"/>
      <c r="I36" s="216"/>
      <c r="J36" s="213"/>
      <c r="K36" s="215"/>
      <c r="L36" s="214"/>
      <c r="M36" s="217"/>
      <c r="N36" s="211"/>
      <c r="O36" s="212"/>
    </row>
    <row r="37" spans="1:15">
      <c r="A37" s="198" t="s">
        <v>153</v>
      </c>
      <c r="B37" s="234"/>
      <c r="C37" s="233"/>
      <c r="D37" s="233"/>
      <c r="E37" s="233"/>
      <c r="F37" s="212"/>
      <c r="G37" s="215"/>
      <c r="H37" s="216"/>
      <c r="I37" s="216"/>
      <c r="J37" s="213"/>
      <c r="K37" s="215"/>
      <c r="L37" s="214"/>
      <c r="M37" s="217"/>
      <c r="N37" s="211"/>
      <c r="O37" s="212"/>
    </row>
    <row r="38" spans="1:15">
      <c r="A38" s="198" t="s">
        <v>154</v>
      </c>
      <c r="B38" s="234"/>
      <c r="C38" s="233"/>
      <c r="D38" s="233"/>
      <c r="E38" s="233"/>
      <c r="F38" s="212"/>
      <c r="G38" s="215"/>
      <c r="H38" s="216"/>
      <c r="I38" s="216"/>
      <c r="J38" s="213"/>
      <c r="K38" s="215"/>
      <c r="L38" s="214"/>
      <c r="M38" s="217"/>
      <c r="N38" s="211"/>
      <c r="O38" s="212"/>
    </row>
    <row r="39" spans="1:15">
      <c r="A39" s="198" t="s">
        <v>155</v>
      </c>
      <c r="B39" s="234"/>
      <c r="C39" s="233"/>
      <c r="D39" s="233"/>
      <c r="E39" s="233"/>
      <c r="F39" s="212"/>
      <c r="G39" s="215"/>
      <c r="H39" s="216"/>
      <c r="I39" s="216"/>
      <c r="J39" s="213"/>
      <c r="K39" s="215"/>
      <c r="L39" s="214"/>
      <c r="M39" s="217"/>
      <c r="N39" s="211"/>
      <c r="O39" s="212"/>
    </row>
    <row r="40" spans="1:15">
      <c r="A40" s="198" t="s">
        <v>156</v>
      </c>
      <c r="B40" s="234"/>
      <c r="C40" s="233"/>
      <c r="D40" s="233"/>
      <c r="E40" s="233"/>
      <c r="F40" s="212"/>
      <c r="G40" s="215"/>
      <c r="H40" s="216"/>
      <c r="I40" s="216"/>
      <c r="J40" s="213"/>
      <c r="K40" s="215"/>
      <c r="L40" s="214"/>
      <c r="M40" s="217"/>
      <c r="N40" s="211"/>
      <c r="O40" s="212"/>
    </row>
    <row r="41" spans="1:15">
      <c r="A41" s="198" t="s">
        <v>157</v>
      </c>
      <c r="B41" s="234"/>
      <c r="C41" s="233"/>
      <c r="D41" s="233"/>
      <c r="E41" s="233"/>
      <c r="F41" s="212"/>
      <c r="G41" s="215"/>
      <c r="H41" s="216"/>
      <c r="I41" s="216"/>
      <c r="J41" s="213"/>
      <c r="K41" s="215"/>
      <c r="L41" s="214"/>
      <c r="M41" s="217"/>
      <c r="N41" s="211"/>
      <c r="O41" s="212"/>
    </row>
    <row r="42" spans="1:15">
      <c r="A42" s="198" t="s">
        <v>158</v>
      </c>
      <c r="B42" s="234"/>
      <c r="C42" s="233"/>
      <c r="D42" s="233"/>
      <c r="E42" s="233"/>
      <c r="F42" s="212"/>
      <c r="G42" s="215"/>
      <c r="H42" s="216"/>
      <c r="I42" s="216"/>
      <c r="J42" s="213"/>
      <c r="K42" s="215"/>
      <c r="L42" s="214"/>
      <c r="M42" s="217"/>
      <c r="N42" s="211"/>
      <c r="O42" s="212"/>
    </row>
    <row r="43" spans="1:15">
      <c r="A43" s="198" t="s">
        <v>159</v>
      </c>
      <c r="B43" s="234"/>
      <c r="C43" s="233"/>
      <c r="D43" s="233"/>
      <c r="E43" s="233"/>
      <c r="F43" s="212"/>
      <c r="G43" s="215"/>
      <c r="H43" s="216"/>
      <c r="I43" s="216"/>
      <c r="J43" s="213"/>
      <c r="K43" s="215"/>
      <c r="L43" s="214"/>
      <c r="M43" s="217"/>
      <c r="N43" s="211"/>
      <c r="O43" s="212"/>
    </row>
  </sheetData>
  <sortState xmlns:xlrd2="http://schemas.microsoft.com/office/spreadsheetml/2017/richdata2" ref="B3:O67">
    <sortCondition descending="1" ref="J3:J67"/>
    <sortCondition ref="L3:L67"/>
    <sortCondition ref="N3:N67"/>
  </sortState>
  <conditionalFormatting sqref="O3:O43">
    <cfRule type="cellIs" dxfId="73" priority="2" operator="greater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66"/>
  <sheetViews>
    <sheetView zoomScale="80" zoomScaleNormal="80" workbookViewId="0">
      <pane xSplit="2" ySplit="2" topLeftCell="C3" activePane="bottomRight" state="frozen"/>
      <selection pane="topRight" activeCell="C1" sqref="C1"/>
      <selection pane="bottomLeft" activeCell="A4" sqref="A4"/>
      <selection pane="bottomRight" activeCell="B24" sqref="B24"/>
    </sheetView>
  </sheetViews>
  <sheetFormatPr defaultRowHeight="15" outlineLevelCol="1"/>
  <cols>
    <col min="1" max="1" width="3.5703125" bestFit="1" customWidth="1"/>
    <col min="2" max="2" width="19.85546875" bestFit="1" customWidth="1"/>
    <col min="3" max="5" width="8.85546875" hidden="1" customWidth="1" outlineLevel="1"/>
    <col min="6" max="6" width="8.7109375" collapsed="1"/>
    <col min="12" max="14" width="8.85546875" hidden="1" customWidth="1" outlineLevel="1"/>
    <col min="15" max="15" width="8.85546875" collapsed="1"/>
  </cols>
  <sheetData>
    <row r="1" spans="1:17" ht="15.6" customHeight="1">
      <c r="A1" s="236" t="s">
        <v>186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</row>
    <row r="2" spans="1:17" ht="14.45" customHeight="1">
      <c r="A2" s="235"/>
      <c r="B2" s="234" t="s">
        <v>184</v>
      </c>
      <c r="C2" s="225" t="s">
        <v>116</v>
      </c>
      <c r="D2" s="225" t="s">
        <v>117</v>
      </c>
      <c r="E2" s="225" t="s">
        <v>118</v>
      </c>
      <c r="F2" s="225" t="s">
        <v>15</v>
      </c>
      <c r="G2" s="225" t="s">
        <v>67</v>
      </c>
      <c r="H2" s="225" t="s">
        <v>72</v>
      </c>
      <c r="I2" s="225" t="s">
        <v>68</v>
      </c>
      <c r="J2" s="225" t="s">
        <v>20</v>
      </c>
      <c r="K2" s="44" t="s">
        <v>11</v>
      </c>
      <c r="L2" s="44" t="s">
        <v>10</v>
      </c>
      <c r="M2" s="225">
        <v>4</v>
      </c>
      <c r="N2" s="225">
        <v>6</v>
      </c>
      <c r="O2" s="225" t="s">
        <v>19</v>
      </c>
      <c r="P2" s="225" t="s">
        <v>18</v>
      </c>
      <c r="Q2" s="225" t="s">
        <v>17</v>
      </c>
    </row>
    <row r="3" spans="1:17">
      <c r="A3" s="198" t="s">
        <v>119</v>
      </c>
      <c r="B3" s="234" t="s">
        <v>74</v>
      </c>
      <c r="C3" s="233">
        <v>7</v>
      </c>
      <c r="D3" s="233">
        <v>0</v>
      </c>
      <c r="E3" s="233">
        <v>0</v>
      </c>
      <c r="F3" s="212">
        <v>7</v>
      </c>
      <c r="G3" s="212">
        <v>7</v>
      </c>
      <c r="H3" s="212">
        <v>3</v>
      </c>
      <c r="I3" s="213">
        <v>219</v>
      </c>
      <c r="J3" s="237" t="s">
        <v>229</v>
      </c>
      <c r="K3" s="214">
        <v>54.75</v>
      </c>
      <c r="L3" s="211">
        <v>93.589743589743591</v>
      </c>
      <c r="M3" s="212">
        <v>26</v>
      </c>
      <c r="N3" s="212">
        <v>4</v>
      </c>
      <c r="O3" s="212">
        <v>0</v>
      </c>
      <c r="P3" s="212">
        <v>0</v>
      </c>
      <c r="Q3" s="212">
        <v>1</v>
      </c>
    </row>
    <row r="4" spans="1:17">
      <c r="A4" s="198" t="s">
        <v>120</v>
      </c>
      <c r="B4" s="234" t="s">
        <v>85</v>
      </c>
      <c r="C4" s="233">
        <v>7</v>
      </c>
      <c r="D4" s="233">
        <v>0</v>
      </c>
      <c r="E4" s="233">
        <v>0</v>
      </c>
      <c r="F4" s="212">
        <v>7</v>
      </c>
      <c r="G4" s="212">
        <v>5</v>
      </c>
      <c r="H4" s="212">
        <v>1</v>
      </c>
      <c r="I4" s="213">
        <v>145</v>
      </c>
      <c r="J4" s="237" t="s">
        <v>230</v>
      </c>
      <c r="K4" s="214">
        <v>36.25</v>
      </c>
      <c r="L4" s="211">
        <v>98.639455782312922</v>
      </c>
      <c r="M4" s="212">
        <v>9</v>
      </c>
      <c r="N4" s="212">
        <v>5</v>
      </c>
      <c r="O4" s="212">
        <v>1</v>
      </c>
      <c r="P4" s="212">
        <v>0</v>
      </c>
      <c r="Q4" s="212">
        <v>0</v>
      </c>
    </row>
    <row r="5" spans="1:17">
      <c r="A5" s="198" t="s">
        <v>121</v>
      </c>
      <c r="B5" s="234" t="s">
        <v>80</v>
      </c>
      <c r="C5" s="233">
        <v>0</v>
      </c>
      <c r="D5" s="233">
        <v>5</v>
      </c>
      <c r="E5" s="233">
        <v>0</v>
      </c>
      <c r="F5" s="212">
        <v>5</v>
      </c>
      <c r="G5" s="212">
        <v>5</v>
      </c>
      <c r="H5" s="212">
        <v>0</v>
      </c>
      <c r="I5" s="213">
        <v>126</v>
      </c>
      <c r="J5" s="237" t="s">
        <v>231</v>
      </c>
      <c r="K5" s="214">
        <v>25.2</v>
      </c>
      <c r="L5" s="211" t="s">
        <v>232</v>
      </c>
      <c r="M5" s="212">
        <v>0</v>
      </c>
      <c r="N5" s="212">
        <v>0</v>
      </c>
      <c r="O5" s="212">
        <v>0</v>
      </c>
      <c r="P5" s="212">
        <v>0</v>
      </c>
      <c r="Q5" s="212">
        <v>0</v>
      </c>
    </row>
    <row r="6" spans="1:17">
      <c r="A6" s="198" t="s">
        <v>122</v>
      </c>
      <c r="B6" s="234" t="s">
        <v>96</v>
      </c>
      <c r="C6" s="233">
        <v>0</v>
      </c>
      <c r="D6" s="233">
        <v>5</v>
      </c>
      <c r="E6" s="233">
        <v>0</v>
      </c>
      <c r="F6" s="212">
        <v>5</v>
      </c>
      <c r="G6" s="212">
        <v>5</v>
      </c>
      <c r="H6" s="212">
        <v>0</v>
      </c>
      <c r="I6" s="213">
        <v>125</v>
      </c>
      <c r="J6" s="237" t="s">
        <v>231</v>
      </c>
      <c r="K6" s="214">
        <v>25</v>
      </c>
      <c r="L6" s="211" t="s">
        <v>232</v>
      </c>
      <c r="M6" s="212">
        <v>0</v>
      </c>
      <c r="N6" s="212">
        <v>0</v>
      </c>
      <c r="O6" s="212">
        <v>0</v>
      </c>
      <c r="P6" s="212">
        <v>0</v>
      </c>
      <c r="Q6" s="212">
        <v>0</v>
      </c>
    </row>
    <row r="7" spans="1:17">
      <c r="A7" s="198" t="s">
        <v>123</v>
      </c>
      <c r="B7" s="234" t="s">
        <v>188</v>
      </c>
      <c r="C7" s="233">
        <v>5</v>
      </c>
      <c r="D7" s="233">
        <v>0</v>
      </c>
      <c r="E7" s="233">
        <v>0</v>
      </c>
      <c r="F7" s="212">
        <v>5</v>
      </c>
      <c r="G7" s="212">
        <v>4</v>
      </c>
      <c r="H7" s="212">
        <v>2</v>
      </c>
      <c r="I7" s="213">
        <v>122</v>
      </c>
      <c r="J7" s="237" t="s">
        <v>233</v>
      </c>
      <c r="K7" s="214">
        <v>61</v>
      </c>
      <c r="L7" s="211">
        <v>112.96296296296295</v>
      </c>
      <c r="M7" s="212">
        <v>8</v>
      </c>
      <c r="N7" s="212">
        <v>4</v>
      </c>
      <c r="O7" s="212">
        <v>1</v>
      </c>
      <c r="P7" s="212">
        <v>0</v>
      </c>
      <c r="Q7" s="212">
        <v>0</v>
      </c>
    </row>
    <row r="8" spans="1:17">
      <c r="A8" s="198" t="s">
        <v>124</v>
      </c>
      <c r="B8" s="234" t="s">
        <v>92</v>
      </c>
      <c r="C8" s="233">
        <v>2</v>
      </c>
      <c r="D8" s="233">
        <v>4</v>
      </c>
      <c r="E8" s="233">
        <v>2</v>
      </c>
      <c r="F8" s="212">
        <v>8</v>
      </c>
      <c r="G8" s="212">
        <v>7</v>
      </c>
      <c r="H8" s="212">
        <v>0</v>
      </c>
      <c r="I8" s="213">
        <v>103</v>
      </c>
      <c r="J8" s="237" t="s">
        <v>234</v>
      </c>
      <c r="K8" s="214">
        <v>14.714285714285714</v>
      </c>
      <c r="L8" s="211">
        <v>396.15384615384619</v>
      </c>
      <c r="M8" s="212">
        <v>3</v>
      </c>
      <c r="N8" s="212">
        <v>0</v>
      </c>
      <c r="O8" s="212">
        <v>0</v>
      </c>
      <c r="P8" s="212">
        <v>0</v>
      </c>
      <c r="Q8" s="212">
        <v>1</v>
      </c>
    </row>
    <row r="9" spans="1:17">
      <c r="A9" s="198" t="s">
        <v>125</v>
      </c>
      <c r="B9" s="234" t="s">
        <v>84</v>
      </c>
      <c r="C9" s="233">
        <v>2</v>
      </c>
      <c r="D9" s="233">
        <v>3</v>
      </c>
      <c r="E9" s="233">
        <v>1</v>
      </c>
      <c r="F9" s="212">
        <v>6</v>
      </c>
      <c r="G9" s="212">
        <v>6</v>
      </c>
      <c r="H9" s="212">
        <v>1</v>
      </c>
      <c r="I9" s="213">
        <v>94</v>
      </c>
      <c r="J9" s="237" t="s">
        <v>235</v>
      </c>
      <c r="K9" s="214">
        <v>18.8</v>
      </c>
      <c r="L9" s="211">
        <v>1175</v>
      </c>
      <c r="M9" s="212">
        <v>3</v>
      </c>
      <c r="N9" s="212">
        <v>1</v>
      </c>
      <c r="O9" s="212">
        <v>0</v>
      </c>
      <c r="P9" s="212">
        <v>0</v>
      </c>
      <c r="Q9" s="212">
        <v>1</v>
      </c>
    </row>
    <row r="10" spans="1:17">
      <c r="A10" s="198" t="s">
        <v>126</v>
      </c>
      <c r="B10" s="234" t="s">
        <v>206</v>
      </c>
      <c r="C10" s="233">
        <v>0</v>
      </c>
      <c r="D10" s="233">
        <v>1</v>
      </c>
      <c r="E10" s="233">
        <v>2</v>
      </c>
      <c r="F10" s="212">
        <v>3</v>
      </c>
      <c r="G10" s="212">
        <v>3</v>
      </c>
      <c r="H10" s="212">
        <v>2</v>
      </c>
      <c r="I10" s="213">
        <v>90</v>
      </c>
      <c r="J10" s="237" t="s">
        <v>236</v>
      </c>
      <c r="K10" s="214">
        <v>90</v>
      </c>
      <c r="L10" s="211" t="s">
        <v>232</v>
      </c>
      <c r="M10" s="212">
        <v>9</v>
      </c>
      <c r="N10" s="212">
        <v>0</v>
      </c>
      <c r="O10" s="212">
        <v>1</v>
      </c>
      <c r="P10" s="212">
        <v>0</v>
      </c>
      <c r="Q10" s="212">
        <v>0</v>
      </c>
    </row>
    <row r="11" spans="1:17">
      <c r="A11" s="198" t="s">
        <v>127</v>
      </c>
      <c r="B11" s="234" t="s">
        <v>97</v>
      </c>
      <c r="C11" s="233">
        <v>0</v>
      </c>
      <c r="D11" s="233">
        <v>1</v>
      </c>
      <c r="E11" s="233">
        <v>5</v>
      </c>
      <c r="F11" s="212">
        <v>6</v>
      </c>
      <c r="G11" s="212">
        <v>5</v>
      </c>
      <c r="H11" s="212">
        <v>2</v>
      </c>
      <c r="I11" s="213">
        <v>87</v>
      </c>
      <c r="J11" s="237" t="s">
        <v>237</v>
      </c>
      <c r="K11" s="214">
        <v>29</v>
      </c>
      <c r="L11" s="211" t="s">
        <v>232</v>
      </c>
      <c r="M11" s="212">
        <v>7</v>
      </c>
      <c r="N11" s="212">
        <v>5</v>
      </c>
      <c r="O11" s="212">
        <v>0</v>
      </c>
      <c r="P11" s="212">
        <v>0</v>
      </c>
      <c r="Q11" s="212">
        <v>1</v>
      </c>
    </row>
    <row r="12" spans="1:17">
      <c r="A12" s="198" t="s">
        <v>128</v>
      </c>
      <c r="B12" s="234" t="s">
        <v>205</v>
      </c>
      <c r="C12" s="233">
        <v>0</v>
      </c>
      <c r="D12" s="233">
        <v>1</v>
      </c>
      <c r="E12" s="233">
        <v>1</v>
      </c>
      <c r="F12" s="212">
        <v>2</v>
      </c>
      <c r="G12" s="212">
        <v>2</v>
      </c>
      <c r="H12" s="212">
        <v>1</v>
      </c>
      <c r="I12" s="213">
        <v>69</v>
      </c>
      <c r="J12" s="237" t="s">
        <v>238</v>
      </c>
      <c r="K12" s="214">
        <v>69</v>
      </c>
      <c r="L12" s="211" t="s">
        <v>232</v>
      </c>
      <c r="M12" s="212">
        <v>8</v>
      </c>
      <c r="N12" s="212">
        <v>0</v>
      </c>
      <c r="O12" s="212">
        <v>1</v>
      </c>
      <c r="P12" s="212">
        <v>0</v>
      </c>
      <c r="Q12" s="212">
        <v>0</v>
      </c>
    </row>
    <row r="13" spans="1:17">
      <c r="A13" s="198" t="s">
        <v>129</v>
      </c>
      <c r="B13" s="234" t="s">
        <v>94</v>
      </c>
      <c r="C13" s="233">
        <v>0</v>
      </c>
      <c r="D13" s="233">
        <v>5</v>
      </c>
      <c r="E13" s="233">
        <v>2</v>
      </c>
      <c r="F13" s="212">
        <v>7</v>
      </c>
      <c r="G13" s="212">
        <v>7</v>
      </c>
      <c r="H13" s="212">
        <v>1</v>
      </c>
      <c r="I13" s="213">
        <v>57</v>
      </c>
      <c r="J13" s="237" t="s">
        <v>239</v>
      </c>
      <c r="K13" s="214">
        <v>9.5</v>
      </c>
      <c r="L13" s="211" t="s">
        <v>232</v>
      </c>
      <c r="M13" s="212">
        <v>1</v>
      </c>
      <c r="N13" s="212">
        <v>0</v>
      </c>
      <c r="O13" s="212">
        <v>0</v>
      </c>
      <c r="P13" s="212">
        <v>0</v>
      </c>
      <c r="Q13" s="212">
        <v>0</v>
      </c>
    </row>
    <row r="14" spans="1:17">
      <c r="A14" s="198" t="s">
        <v>130</v>
      </c>
      <c r="B14" s="234" t="s">
        <v>102</v>
      </c>
      <c r="C14" s="233">
        <v>0</v>
      </c>
      <c r="D14" s="233">
        <v>0</v>
      </c>
      <c r="E14" s="233">
        <v>4</v>
      </c>
      <c r="F14" s="212">
        <v>4</v>
      </c>
      <c r="G14" s="212">
        <v>2</v>
      </c>
      <c r="H14" s="212">
        <v>0</v>
      </c>
      <c r="I14" s="213">
        <v>50</v>
      </c>
      <c r="J14" s="237" t="s">
        <v>240</v>
      </c>
      <c r="K14" s="214">
        <v>25</v>
      </c>
      <c r="L14" s="211" t="s">
        <v>232</v>
      </c>
      <c r="M14" s="212">
        <v>5</v>
      </c>
      <c r="N14" s="212">
        <v>0</v>
      </c>
      <c r="O14" s="212">
        <v>0</v>
      </c>
      <c r="P14" s="212">
        <v>0</v>
      </c>
      <c r="Q14" s="212">
        <v>0</v>
      </c>
    </row>
    <row r="15" spans="1:17">
      <c r="A15" s="198" t="s">
        <v>131</v>
      </c>
      <c r="B15" s="234" t="s">
        <v>216</v>
      </c>
      <c r="C15" s="233">
        <v>0</v>
      </c>
      <c r="D15" s="233">
        <v>0</v>
      </c>
      <c r="E15" s="233">
        <v>1</v>
      </c>
      <c r="F15" s="212">
        <v>1</v>
      </c>
      <c r="G15" s="212">
        <v>1</v>
      </c>
      <c r="H15" s="212">
        <v>0</v>
      </c>
      <c r="I15" s="213">
        <v>49</v>
      </c>
      <c r="J15" s="237" t="s">
        <v>241</v>
      </c>
      <c r="K15" s="214">
        <v>49</v>
      </c>
      <c r="L15" s="211" t="s">
        <v>232</v>
      </c>
      <c r="M15" s="212">
        <v>6</v>
      </c>
      <c r="N15" s="212">
        <v>2</v>
      </c>
      <c r="O15" s="212">
        <v>0</v>
      </c>
      <c r="P15" s="212">
        <v>0</v>
      </c>
      <c r="Q15" s="212">
        <v>0</v>
      </c>
    </row>
    <row r="16" spans="1:17">
      <c r="A16" s="198" t="s">
        <v>132</v>
      </c>
      <c r="B16" s="234" t="s">
        <v>81</v>
      </c>
      <c r="C16" s="233">
        <v>0</v>
      </c>
      <c r="D16" s="233">
        <v>2</v>
      </c>
      <c r="E16" s="233">
        <v>2</v>
      </c>
      <c r="F16" s="212">
        <v>4</v>
      </c>
      <c r="G16" s="212">
        <v>4</v>
      </c>
      <c r="H16" s="212">
        <v>0</v>
      </c>
      <c r="I16" s="213">
        <v>45</v>
      </c>
      <c r="J16" s="237" t="s">
        <v>242</v>
      </c>
      <c r="K16" s="214">
        <v>11.25</v>
      </c>
      <c r="L16" s="211" t="s">
        <v>232</v>
      </c>
      <c r="M16" s="212">
        <v>1</v>
      </c>
      <c r="N16" s="212">
        <v>0</v>
      </c>
      <c r="O16" s="212">
        <v>0</v>
      </c>
      <c r="P16" s="212">
        <v>0</v>
      </c>
      <c r="Q16" s="212">
        <v>0</v>
      </c>
    </row>
    <row r="17" spans="1:17">
      <c r="A17" s="198" t="s">
        <v>133</v>
      </c>
      <c r="B17" s="234" t="s">
        <v>106</v>
      </c>
      <c r="C17" s="233">
        <v>3</v>
      </c>
      <c r="D17" s="233">
        <v>1</v>
      </c>
      <c r="E17" s="233">
        <v>1</v>
      </c>
      <c r="F17" s="212">
        <v>5</v>
      </c>
      <c r="G17" s="212">
        <v>4</v>
      </c>
      <c r="H17" s="212">
        <v>1</v>
      </c>
      <c r="I17" s="213">
        <v>40</v>
      </c>
      <c r="J17" s="237" t="s">
        <v>243</v>
      </c>
      <c r="K17" s="214">
        <v>13.333333333333334</v>
      </c>
      <c r="L17" s="211">
        <v>333.33333333333337</v>
      </c>
      <c r="M17" s="212">
        <v>6</v>
      </c>
      <c r="N17" s="212">
        <v>0</v>
      </c>
      <c r="O17" s="212">
        <v>0</v>
      </c>
      <c r="P17" s="212">
        <v>0</v>
      </c>
      <c r="Q17" s="212">
        <v>0</v>
      </c>
    </row>
    <row r="18" spans="1:17">
      <c r="A18" s="198" t="s">
        <v>134</v>
      </c>
      <c r="B18" s="234" t="s">
        <v>114</v>
      </c>
      <c r="C18" s="233">
        <v>0</v>
      </c>
      <c r="D18" s="233">
        <v>0</v>
      </c>
      <c r="E18" s="233">
        <v>1</v>
      </c>
      <c r="F18" s="212">
        <v>1</v>
      </c>
      <c r="G18" s="212">
        <v>1</v>
      </c>
      <c r="H18" s="212">
        <v>1</v>
      </c>
      <c r="I18" s="213">
        <v>35</v>
      </c>
      <c r="J18" s="237" t="s">
        <v>244</v>
      </c>
      <c r="K18" s="214" t="s">
        <v>232</v>
      </c>
      <c r="L18" s="211" t="s">
        <v>232</v>
      </c>
      <c r="M18" s="212">
        <v>3</v>
      </c>
      <c r="N18" s="212">
        <v>0</v>
      </c>
      <c r="O18" s="212">
        <v>0</v>
      </c>
      <c r="P18" s="212">
        <v>0</v>
      </c>
      <c r="Q18" s="212">
        <v>0</v>
      </c>
    </row>
    <row r="19" spans="1:17">
      <c r="A19" s="198" t="s">
        <v>135</v>
      </c>
      <c r="B19" s="234" t="s">
        <v>91</v>
      </c>
      <c r="C19" s="233">
        <v>2</v>
      </c>
      <c r="D19" s="233">
        <v>2</v>
      </c>
      <c r="E19" s="233">
        <v>0</v>
      </c>
      <c r="F19" s="212">
        <v>4</v>
      </c>
      <c r="G19" s="212">
        <v>2</v>
      </c>
      <c r="H19" s="212">
        <v>0</v>
      </c>
      <c r="I19" s="213">
        <v>32</v>
      </c>
      <c r="J19" s="237" t="s">
        <v>245</v>
      </c>
      <c r="K19" s="214">
        <v>16</v>
      </c>
      <c r="L19" s="211" t="s">
        <v>232</v>
      </c>
      <c r="M19" s="212">
        <v>0</v>
      </c>
      <c r="N19" s="212">
        <v>0</v>
      </c>
      <c r="O19" s="212">
        <v>0</v>
      </c>
      <c r="P19" s="212">
        <v>0</v>
      </c>
      <c r="Q19" s="212">
        <v>0</v>
      </c>
    </row>
    <row r="20" spans="1:17">
      <c r="A20" s="198" t="s">
        <v>136</v>
      </c>
      <c r="B20" s="234" t="s">
        <v>196</v>
      </c>
      <c r="C20" s="233">
        <v>7</v>
      </c>
      <c r="D20" s="233">
        <v>0</v>
      </c>
      <c r="E20" s="233">
        <v>0</v>
      </c>
      <c r="F20" s="212">
        <v>7</v>
      </c>
      <c r="G20" s="212">
        <v>3</v>
      </c>
      <c r="H20" s="212">
        <v>1</v>
      </c>
      <c r="I20" s="213">
        <v>32</v>
      </c>
      <c r="J20" s="237" t="s">
        <v>246</v>
      </c>
      <c r="K20" s="214">
        <v>16</v>
      </c>
      <c r="L20" s="211">
        <v>88.888888888888886</v>
      </c>
      <c r="M20" s="212">
        <v>4</v>
      </c>
      <c r="N20" s="212">
        <v>0</v>
      </c>
      <c r="O20" s="212">
        <v>0</v>
      </c>
      <c r="P20" s="212">
        <v>0</v>
      </c>
      <c r="Q20" s="212">
        <v>1</v>
      </c>
    </row>
    <row r="21" spans="1:17">
      <c r="A21" s="198" t="s">
        <v>137</v>
      </c>
      <c r="B21" s="234" t="s">
        <v>195</v>
      </c>
      <c r="C21" s="233">
        <v>6</v>
      </c>
      <c r="D21" s="233">
        <v>0</v>
      </c>
      <c r="E21" s="233">
        <v>0</v>
      </c>
      <c r="F21" s="212">
        <v>6</v>
      </c>
      <c r="G21" s="212">
        <v>5</v>
      </c>
      <c r="H21" s="212">
        <v>0</v>
      </c>
      <c r="I21" s="213">
        <v>30</v>
      </c>
      <c r="J21" s="237" t="s">
        <v>247</v>
      </c>
      <c r="K21" s="214">
        <v>6</v>
      </c>
      <c r="L21" s="211">
        <v>47.619047619047613</v>
      </c>
      <c r="M21" s="212">
        <v>5</v>
      </c>
      <c r="N21" s="212">
        <v>0</v>
      </c>
      <c r="O21" s="212">
        <v>0</v>
      </c>
      <c r="P21" s="212">
        <v>0</v>
      </c>
      <c r="Q21" s="212">
        <v>1</v>
      </c>
    </row>
    <row r="22" spans="1:17">
      <c r="A22" s="198" t="s">
        <v>138</v>
      </c>
      <c r="B22" s="234" t="s">
        <v>87</v>
      </c>
      <c r="C22" s="233">
        <v>6</v>
      </c>
      <c r="D22" s="233">
        <v>0</v>
      </c>
      <c r="E22" s="233">
        <v>0</v>
      </c>
      <c r="F22" s="212">
        <v>6</v>
      </c>
      <c r="G22" s="212">
        <v>3</v>
      </c>
      <c r="H22" s="212">
        <v>0</v>
      </c>
      <c r="I22" s="213">
        <v>29</v>
      </c>
      <c r="J22" s="237" t="s">
        <v>248</v>
      </c>
      <c r="K22" s="214">
        <v>9.6666666666666661</v>
      </c>
      <c r="L22" s="211">
        <v>69.047619047619051</v>
      </c>
      <c r="M22" s="212">
        <v>3</v>
      </c>
      <c r="N22" s="212">
        <v>1</v>
      </c>
      <c r="O22" s="212">
        <v>0</v>
      </c>
      <c r="P22" s="212">
        <v>0</v>
      </c>
      <c r="Q22" s="212">
        <v>1</v>
      </c>
    </row>
    <row r="23" spans="1:17">
      <c r="A23" s="198" t="s">
        <v>139</v>
      </c>
      <c r="B23" s="234" t="s">
        <v>88</v>
      </c>
      <c r="C23" s="233">
        <v>2</v>
      </c>
      <c r="D23" s="233">
        <v>0</v>
      </c>
      <c r="E23" s="233">
        <v>0</v>
      </c>
      <c r="F23" s="212">
        <v>2</v>
      </c>
      <c r="G23" s="212">
        <v>2</v>
      </c>
      <c r="H23" s="212">
        <v>0</v>
      </c>
      <c r="I23" s="213">
        <v>27</v>
      </c>
      <c r="J23" s="237" t="s">
        <v>249</v>
      </c>
      <c r="K23" s="214">
        <v>13.5</v>
      </c>
      <c r="L23" s="211">
        <v>79.411764705882348</v>
      </c>
      <c r="M23" s="212">
        <v>2</v>
      </c>
      <c r="N23" s="212">
        <v>1</v>
      </c>
      <c r="O23" s="212">
        <v>0</v>
      </c>
      <c r="P23" s="212">
        <v>0</v>
      </c>
      <c r="Q23" s="212">
        <v>0</v>
      </c>
    </row>
    <row r="24" spans="1:17">
      <c r="A24" s="198" t="s">
        <v>140</v>
      </c>
      <c r="B24" s="234" t="s">
        <v>112</v>
      </c>
      <c r="C24" s="233">
        <v>0</v>
      </c>
      <c r="D24" s="233">
        <v>0</v>
      </c>
      <c r="E24" s="233">
        <v>2</v>
      </c>
      <c r="F24" s="212">
        <v>2</v>
      </c>
      <c r="G24" s="212">
        <v>2</v>
      </c>
      <c r="H24" s="212">
        <v>1</v>
      </c>
      <c r="I24" s="213">
        <v>23</v>
      </c>
      <c r="J24" s="237" t="s">
        <v>250</v>
      </c>
      <c r="K24" s="214">
        <v>23</v>
      </c>
      <c r="L24" s="211" t="s">
        <v>232</v>
      </c>
      <c r="M24" s="212">
        <v>2</v>
      </c>
      <c r="N24" s="212">
        <v>0</v>
      </c>
      <c r="O24" s="212">
        <v>0</v>
      </c>
      <c r="P24" s="212">
        <v>0</v>
      </c>
      <c r="Q24" s="212">
        <v>0</v>
      </c>
    </row>
    <row r="25" spans="1:17">
      <c r="A25" s="198" t="s">
        <v>141</v>
      </c>
      <c r="B25" s="234" t="s">
        <v>82</v>
      </c>
      <c r="C25" s="233">
        <v>0</v>
      </c>
      <c r="D25" s="233">
        <v>4</v>
      </c>
      <c r="E25" s="233">
        <v>0</v>
      </c>
      <c r="F25" s="212">
        <v>4</v>
      </c>
      <c r="G25" s="212">
        <v>4</v>
      </c>
      <c r="H25" s="212">
        <v>1</v>
      </c>
      <c r="I25" s="213">
        <v>20</v>
      </c>
      <c r="J25" s="237" t="s">
        <v>251</v>
      </c>
      <c r="K25" s="214">
        <v>6.666666666666667</v>
      </c>
      <c r="L25" s="211" t="s">
        <v>232</v>
      </c>
      <c r="M25" s="212">
        <v>0</v>
      </c>
      <c r="N25" s="212">
        <v>0</v>
      </c>
      <c r="O25" s="212">
        <v>0</v>
      </c>
      <c r="P25" s="212">
        <v>0</v>
      </c>
      <c r="Q25" s="212">
        <v>0</v>
      </c>
    </row>
    <row r="26" spans="1:17">
      <c r="A26" s="198" t="s">
        <v>142</v>
      </c>
      <c r="B26" s="234" t="s">
        <v>79</v>
      </c>
      <c r="C26" s="233">
        <v>7</v>
      </c>
      <c r="D26" s="233">
        <v>1</v>
      </c>
      <c r="E26" s="233">
        <v>0</v>
      </c>
      <c r="F26" s="212">
        <v>8</v>
      </c>
      <c r="G26" s="212">
        <v>4</v>
      </c>
      <c r="H26" s="212">
        <v>2</v>
      </c>
      <c r="I26" s="213">
        <v>19</v>
      </c>
      <c r="J26" s="237" t="s">
        <v>252</v>
      </c>
      <c r="K26" s="214">
        <v>9.5</v>
      </c>
      <c r="L26" s="211">
        <v>105.55555555555556</v>
      </c>
      <c r="M26" s="212">
        <v>1</v>
      </c>
      <c r="N26" s="212">
        <v>0</v>
      </c>
      <c r="O26" s="212">
        <v>0</v>
      </c>
      <c r="P26" s="212">
        <v>0</v>
      </c>
      <c r="Q26" s="212">
        <v>0</v>
      </c>
    </row>
    <row r="27" spans="1:17">
      <c r="A27" s="198" t="s">
        <v>143</v>
      </c>
      <c r="B27" s="234" t="s">
        <v>224</v>
      </c>
      <c r="C27" s="233">
        <v>0</v>
      </c>
      <c r="D27" s="233">
        <v>0</v>
      </c>
      <c r="E27" s="233">
        <v>3</v>
      </c>
      <c r="F27" s="212">
        <v>3</v>
      </c>
      <c r="G27" s="212">
        <v>3</v>
      </c>
      <c r="H27" s="212">
        <v>0</v>
      </c>
      <c r="I27" s="213">
        <v>19</v>
      </c>
      <c r="J27" s="237" t="s">
        <v>253</v>
      </c>
      <c r="K27" s="214">
        <v>6.333333333333333</v>
      </c>
      <c r="L27" s="211" t="s">
        <v>232</v>
      </c>
      <c r="M27" s="212">
        <v>1</v>
      </c>
      <c r="N27" s="212">
        <v>1</v>
      </c>
      <c r="O27" s="212">
        <v>0</v>
      </c>
      <c r="P27" s="212">
        <v>0</v>
      </c>
      <c r="Q27" s="212">
        <v>1</v>
      </c>
    </row>
    <row r="28" spans="1:17">
      <c r="A28" s="198" t="s">
        <v>144</v>
      </c>
      <c r="B28" s="234" t="s">
        <v>95</v>
      </c>
      <c r="C28" s="233">
        <v>0</v>
      </c>
      <c r="D28" s="233">
        <v>1</v>
      </c>
      <c r="E28" s="233">
        <v>1</v>
      </c>
      <c r="F28" s="212">
        <v>2</v>
      </c>
      <c r="G28" s="212">
        <v>2</v>
      </c>
      <c r="H28" s="212">
        <v>1</v>
      </c>
      <c r="I28" s="213">
        <v>18</v>
      </c>
      <c r="J28" s="237" t="s">
        <v>254</v>
      </c>
      <c r="K28" s="214">
        <v>18</v>
      </c>
      <c r="L28" s="211" t="s">
        <v>232</v>
      </c>
      <c r="M28" s="212">
        <v>0</v>
      </c>
      <c r="N28" s="212">
        <v>0</v>
      </c>
      <c r="O28" s="212">
        <v>0</v>
      </c>
      <c r="P28" s="212">
        <v>0</v>
      </c>
      <c r="Q28" s="212">
        <v>0</v>
      </c>
    </row>
    <row r="29" spans="1:17">
      <c r="A29" s="198" t="s">
        <v>145</v>
      </c>
      <c r="B29" s="234" t="s">
        <v>103</v>
      </c>
      <c r="C29" s="233">
        <v>0</v>
      </c>
      <c r="D29" s="233">
        <v>4</v>
      </c>
      <c r="E29" s="233">
        <v>2</v>
      </c>
      <c r="F29" s="212">
        <v>6</v>
      </c>
      <c r="G29" s="212">
        <v>2</v>
      </c>
      <c r="H29" s="212">
        <v>1</v>
      </c>
      <c r="I29" s="213">
        <v>16</v>
      </c>
      <c r="J29" s="237" t="s">
        <v>255</v>
      </c>
      <c r="K29" s="214">
        <v>16</v>
      </c>
      <c r="L29" s="211" t="s">
        <v>232</v>
      </c>
      <c r="M29" s="212">
        <v>1</v>
      </c>
      <c r="N29" s="212">
        <v>0</v>
      </c>
      <c r="O29" s="212">
        <v>0</v>
      </c>
      <c r="P29" s="212">
        <v>0</v>
      </c>
      <c r="Q29" s="212">
        <v>0</v>
      </c>
    </row>
    <row r="30" spans="1:17">
      <c r="A30" s="198" t="s">
        <v>146</v>
      </c>
      <c r="B30" s="234" t="s">
        <v>110</v>
      </c>
      <c r="C30" s="233">
        <v>0</v>
      </c>
      <c r="D30" s="233">
        <v>2</v>
      </c>
      <c r="E30" s="233">
        <v>3</v>
      </c>
      <c r="F30" s="212">
        <v>5</v>
      </c>
      <c r="G30" s="212">
        <v>4</v>
      </c>
      <c r="H30" s="212">
        <v>2</v>
      </c>
      <c r="I30" s="213">
        <v>13</v>
      </c>
      <c r="J30" s="237" t="s">
        <v>256</v>
      </c>
      <c r="K30" s="214">
        <v>6.5</v>
      </c>
      <c r="L30" s="211" t="s">
        <v>232</v>
      </c>
      <c r="M30" s="212">
        <v>0</v>
      </c>
      <c r="N30" s="212">
        <v>1</v>
      </c>
      <c r="O30" s="212">
        <v>0</v>
      </c>
      <c r="P30" s="212">
        <v>0</v>
      </c>
      <c r="Q30" s="212">
        <v>1</v>
      </c>
    </row>
    <row r="31" spans="1:17">
      <c r="A31" s="198" t="s">
        <v>147</v>
      </c>
      <c r="B31" s="234" t="s">
        <v>104</v>
      </c>
      <c r="C31" s="233">
        <v>0</v>
      </c>
      <c r="D31" s="233">
        <v>0</v>
      </c>
      <c r="E31" s="233">
        <v>4</v>
      </c>
      <c r="F31" s="212">
        <v>4</v>
      </c>
      <c r="G31" s="212">
        <v>3</v>
      </c>
      <c r="H31" s="212">
        <v>2</v>
      </c>
      <c r="I31" s="213">
        <v>12</v>
      </c>
      <c r="J31" s="237" t="s">
        <v>257</v>
      </c>
      <c r="K31" s="214">
        <v>12</v>
      </c>
      <c r="L31" s="211" t="s">
        <v>232</v>
      </c>
      <c r="M31" s="212">
        <v>0</v>
      </c>
      <c r="N31" s="212">
        <v>0</v>
      </c>
      <c r="O31" s="212">
        <v>0</v>
      </c>
      <c r="P31" s="212">
        <v>0</v>
      </c>
      <c r="Q31" s="212">
        <v>1</v>
      </c>
    </row>
    <row r="32" spans="1:17">
      <c r="A32" s="198" t="s">
        <v>148</v>
      </c>
      <c r="B32" s="234" t="s">
        <v>98</v>
      </c>
      <c r="C32" s="233">
        <v>0</v>
      </c>
      <c r="D32" s="233">
        <v>3</v>
      </c>
      <c r="E32" s="233">
        <v>1</v>
      </c>
      <c r="F32" s="212">
        <v>4</v>
      </c>
      <c r="G32" s="212">
        <v>3</v>
      </c>
      <c r="H32" s="212">
        <v>1</v>
      </c>
      <c r="I32" s="213">
        <v>10</v>
      </c>
      <c r="J32" s="237" t="s">
        <v>258</v>
      </c>
      <c r="K32" s="214">
        <v>5</v>
      </c>
      <c r="L32" s="211" t="s">
        <v>232</v>
      </c>
      <c r="M32" s="212">
        <v>0</v>
      </c>
      <c r="N32" s="212">
        <v>0</v>
      </c>
      <c r="O32" s="212">
        <v>0</v>
      </c>
      <c r="P32" s="212">
        <v>0</v>
      </c>
      <c r="Q32" s="212">
        <v>1</v>
      </c>
    </row>
    <row r="33" spans="1:17">
      <c r="A33" s="198" t="s">
        <v>149</v>
      </c>
      <c r="B33" s="234" t="s">
        <v>111</v>
      </c>
      <c r="C33" s="233">
        <v>0</v>
      </c>
      <c r="D33" s="233">
        <v>0</v>
      </c>
      <c r="E33" s="233">
        <v>0</v>
      </c>
      <c r="F33" s="212">
        <v>1</v>
      </c>
      <c r="G33" s="212">
        <v>1</v>
      </c>
      <c r="H33" s="212">
        <v>0</v>
      </c>
      <c r="I33" s="213">
        <v>8</v>
      </c>
      <c r="J33" s="237" t="s">
        <v>258</v>
      </c>
      <c r="K33" s="214">
        <v>8</v>
      </c>
      <c r="L33" s="211" t="s">
        <v>232</v>
      </c>
      <c r="M33" s="212">
        <v>0</v>
      </c>
      <c r="N33" s="212">
        <v>0</v>
      </c>
      <c r="O33" s="212">
        <v>0</v>
      </c>
      <c r="P33" s="212">
        <v>0</v>
      </c>
      <c r="Q33" s="212">
        <v>0</v>
      </c>
    </row>
    <row r="34" spans="1:17">
      <c r="A34" s="198" t="s">
        <v>150</v>
      </c>
      <c r="B34" s="234" t="s">
        <v>99</v>
      </c>
      <c r="C34" s="233">
        <v>0</v>
      </c>
      <c r="D34" s="233">
        <v>3</v>
      </c>
      <c r="E34" s="233">
        <v>3</v>
      </c>
      <c r="F34" s="212">
        <v>6</v>
      </c>
      <c r="G34" s="212">
        <v>2</v>
      </c>
      <c r="H34" s="212">
        <v>1</v>
      </c>
      <c r="I34" s="213">
        <v>5</v>
      </c>
      <c r="J34" s="237" t="s">
        <v>259</v>
      </c>
      <c r="K34" s="214">
        <v>5</v>
      </c>
      <c r="L34" s="211" t="s">
        <v>232</v>
      </c>
      <c r="M34" s="212">
        <v>0</v>
      </c>
      <c r="N34" s="212">
        <v>0</v>
      </c>
      <c r="O34" s="212">
        <v>0</v>
      </c>
      <c r="P34" s="212">
        <v>0</v>
      </c>
      <c r="Q34" s="212">
        <v>0</v>
      </c>
    </row>
    <row r="35" spans="1:17">
      <c r="A35" s="198" t="s">
        <v>151</v>
      </c>
      <c r="B35" s="234" t="s">
        <v>198</v>
      </c>
      <c r="C35" s="233">
        <v>2</v>
      </c>
      <c r="D35" s="233">
        <v>3</v>
      </c>
      <c r="E35" s="233">
        <v>0</v>
      </c>
      <c r="F35" s="212">
        <v>5</v>
      </c>
      <c r="G35" s="212">
        <v>4</v>
      </c>
      <c r="H35" s="212">
        <v>1</v>
      </c>
      <c r="I35" s="213">
        <v>4</v>
      </c>
      <c r="J35" s="237" t="s">
        <v>260</v>
      </c>
      <c r="K35" s="214">
        <v>1.3333333333333333</v>
      </c>
      <c r="L35" s="211">
        <v>44.444444444444443</v>
      </c>
      <c r="M35" s="212">
        <v>0</v>
      </c>
      <c r="N35" s="212">
        <v>0</v>
      </c>
      <c r="O35" s="212">
        <v>0</v>
      </c>
      <c r="P35" s="212">
        <v>0</v>
      </c>
      <c r="Q35" s="212">
        <v>2</v>
      </c>
    </row>
    <row r="36" spans="1:17">
      <c r="A36" s="198" t="s">
        <v>152</v>
      </c>
      <c r="B36" s="234" t="s">
        <v>223</v>
      </c>
      <c r="C36" s="233">
        <v>0</v>
      </c>
      <c r="D36" s="233">
        <v>0</v>
      </c>
      <c r="E36" s="233">
        <v>2</v>
      </c>
      <c r="F36" s="212">
        <v>2</v>
      </c>
      <c r="G36" s="212">
        <v>1</v>
      </c>
      <c r="H36" s="212">
        <v>0</v>
      </c>
      <c r="I36" s="213">
        <v>3</v>
      </c>
      <c r="J36" s="237" t="s">
        <v>261</v>
      </c>
      <c r="K36" s="214">
        <v>3</v>
      </c>
      <c r="L36" s="211" t="s">
        <v>232</v>
      </c>
      <c r="M36" s="212">
        <v>0</v>
      </c>
      <c r="N36" s="212">
        <v>0</v>
      </c>
      <c r="O36" s="212">
        <v>0</v>
      </c>
      <c r="P36" s="212">
        <v>0</v>
      </c>
      <c r="Q36" s="212">
        <v>0</v>
      </c>
    </row>
    <row r="37" spans="1:17">
      <c r="A37" s="198" t="s">
        <v>153</v>
      </c>
      <c r="B37" s="234" t="s">
        <v>109</v>
      </c>
      <c r="C37" s="233">
        <v>0</v>
      </c>
      <c r="D37" s="233">
        <v>0</v>
      </c>
      <c r="E37" s="233">
        <v>3</v>
      </c>
      <c r="F37" s="212">
        <v>3</v>
      </c>
      <c r="G37" s="212">
        <v>1</v>
      </c>
      <c r="H37" s="212">
        <v>0</v>
      </c>
      <c r="I37" s="213">
        <v>3</v>
      </c>
      <c r="J37" s="237" t="s">
        <v>261</v>
      </c>
      <c r="K37" s="214">
        <v>3</v>
      </c>
      <c r="L37" s="211" t="s">
        <v>232</v>
      </c>
      <c r="M37" s="212">
        <v>0</v>
      </c>
      <c r="N37" s="212">
        <v>0</v>
      </c>
      <c r="O37" s="212">
        <v>0</v>
      </c>
      <c r="P37" s="212">
        <v>0</v>
      </c>
      <c r="Q37" s="212">
        <v>0</v>
      </c>
    </row>
    <row r="38" spans="1:17">
      <c r="A38" s="198" t="s">
        <v>154</v>
      </c>
      <c r="B38" s="234" t="s">
        <v>208</v>
      </c>
      <c r="C38" s="233">
        <v>0</v>
      </c>
      <c r="D38" s="233">
        <v>1</v>
      </c>
      <c r="E38" s="233">
        <v>1</v>
      </c>
      <c r="F38" s="212">
        <v>2</v>
      </c>
      <c r="G38" s="212">
        <v>1</v>
      </c>
      <c r="H38" s="212">
        <v>1</v>
      </c>
      <c r="I38" s="213">
        <v>1</v>
      </c>
      <c r="J38" s="237" t="s">
        <v>262</v>
      </c>
      <c r="K38" s="214" t="s">
        <v>232</v>
      </c>
      <c r="L38" s="211" t="s">
        <v>232</v>
      </c>
      <c r="M38" s="212">
        <v>0</v>
      </c>
      <c r="N38" s="212">
        <v>0</v>
      </c>
      <c r="O38" s="212">
        <v>0</v>
      </c>
      <c r="P38" s="212">
        <v>0</v>
      </c>
      <c r="Q38" s="212">
        <v>0</v>
      </c>
    </row>
    <row r="39" spans="1:17">
      <c r="A39" s="198" t="s">
        <v>155</v>
      </c>
      <c r="B39" s="234" t="s">
        <v>105</v>
      </c>
      <c r="C39" s="233">
        <v>0</v>
      </c>
      <c r="D39" s="233">
        <v>0</v>
      </c>
      <c r="E39" s="233">
        <v>6</v>
      </c>
      <c r="F39" s="212">
        <v>6</v>
      </c>
      <c r="G39" s="212">
        <v>1</v>
      </c>
      <c r="H39" s="212">
        <v>1</v>
      </c>
      <c r="I39" s="213">
        <v>1</v>
      </c>
      <c r="J39" s="237" t="s">
        <v>262</v>
      </c>
      <c r="K39" s="214" t="s">
        <v>232</v>
      </c>
      <c r="L39" s="211" t="s">
        <v>232</v>
      </c>
      <c r="M39" s="212">
        <v>0</v>
      </c>
      <c r="N39" s="212">
        <v>0</v>
      </c>
      <c r="O39" s="212">
        <v>0</v>
      </c>
      <c r="P39" s="212">
        <v>0</v>
      </c>
      <c r="Q39" s="212">
        <v>0</v>
      </c>
    </row>
    <row r="40" spans="1:17">
      <c r="A40" s="198" t="s">
        <v>156</v>
      </c>
      <c r="B40" s="234" t="s">
        <v>101</v>
      </c>
      <c r="C40" s="233">
        <v>0</v>
      </c>
      <c r="D40" s="233">
        <v>1</v>
      </c>
      <c r="E40" s="233">
        <v>0</v>
      </c>
      <c r="F40" s="212">
        <v>1</v>
      </c>
      <c r="G40" s="212">
        <v>1</v>
      </c>
      <c r="H40" s="212">
        <v>0</v>
      </c>
      <c r="I40" s="213">
        <v>1</v>
      </c>
      <c r="J40" s="237" t="s">
        <v>263</v>
      </c>
      <c r="K40" s="214">
        <v>1</v>
      </c>
      <c r="L40" s="211" t="s">
        <v>232</v>
      </c>
      <c r="M40" s="212">
        <v>0</v>
      </c>
      <c r="N40" s="212">
        <v>0</v>
      </c>
      <c r="O40" s="212">
        <v>0</v>
      </c>
      <c r="P40" s="212">
        <v>0</v>
      </c>
      <c r="Q40" s="212">
        <v>0</v>
      </c>
    </row>
    <row r="41" spans="1:17">
      <c r="A41" s="198" t="s">
        <v>157</v>
      </c>
      <c r="B41" s="234" t="s">
        <v>113</v>
      </c>
      <c r="C41" s="233">
        <v>0</v>
      </c>
      <c r="D41" s="233">
        <v>0</v>
      </c>
      <c r="E41" s="233">
        <v>2</v>
      </c>
      <c r="F41" s="212">
        <v>2</v>
      </c>
      <c r="G41" s="212">
        <v>1</v>
      </c>
      <c r="H41" s="212">
        <v>0</v>
      </c>
      <c r="I41" s="213">
        <v>0</v>
      </c>
      <c r="J41" s="237" t="s">
        <v>264</v>
      </c>
      <c r="K41" s="214">
        <v>0</v>
      </c>
      <c r="L41" s="211" t="s">
        <v>232</v>
      </c>
      <c r="M41" s="212">
        <v>0</v>
      </c>
      <c r="N41" s="212">
        <v>0</v>
      </c>
      <c r="O41" s="212">
        <v>0</v>
      </c>
      <c r="P41" s="212">
        <v>0</v>
      </c>
      <c r="Q41" s="212">
        <v>1</v>
      </c>
    </row>
    <row r="42" spans="1:17">
      <c r="A42" s="198" t="s">
        <v>158</v>
      </c>
      <c r="B42" s="234" t="s">
        <v>108</v>
      </c>
      <c r="C42" s="233">
        <v>0</v>
      </c>
      <c r="D42" s="233">
        <v>0</v>
      </c>
      <c r="E42" s="233">
        <v>4</v>
      </c>
      <c r="F42" s="212">
        <v>4</v>
      </c>
      <c r="G42" s="212">
        <v>1</v>
      </c>
      <c r="H42" s="212">
        <v>0</v>
      </c>
      <c r="I42" s="213">
        <v>0</v>
      </c>
      <c r="J42" s="237" t="s">
        <v>264</v>
      </c>
      <c r="K42" s="214">
        <v>0</v>
      </c>
      <c r="L42" s="211" t="s">
        <v>232</v>
      </c>
      <c r="M42" s="212">
        <v>0</v>
      </c>
      <c r="N42" s="212">
        <v>0</v>
      </c>
      <c r="O42" s="212">
        <v>0</v>
      </c>
      <c r="P42" s="212">
        <v>0</v>
      </c>
      <c r="Q42" s="212">
        <v>1</v>
      </c>
    </row>
    <row r="43" spans="1:17">
      <c r="A43" s="198" t="s">
        <v>159</v>
      </c>
      <c r="B43" s="234" t="s">
        <v>207</v>
      </c>
      <c r="C43" s="233">
        <v>0</v>
      </c>
      <c r="D43" s="233">
        <v>2</v>
      </c>
      <c r="E43" s="233">
        <v>0</v>
      </c>
      <c r="F43" s="212">
        <v>2</v>
      </c>
      <c r="G43" s="212">
        <v>1</v>
      </c>
      <c r="H43" s="212">
        <v>0</v>
      </c>
      <c r="I43" s="213">
        <v>0</v>
      </c>
      <c r="J43" s="237" t="s">
        <v>264</v>
      </c>
      <c r="K43" s="214">
        <v>0</v>
      </c>
      <c r="L43" s="211" t="s">
        <v>232</v>
      </c>
      <c r="M43" s="212">
        <v>0</v>
      </c>
      <c r="N43" s="212">
        <v>0</v>
      </c>
      <c r="O43" s="212">
        <v>0</v>
      </c>
      <c r="P43" s="212">
        <v>0</v>
      </c>
      <c r="Q43" s="212">
        <v>1</v>
      </c>
    </row>
    <row r="44" spans="1:17">
      <c r="A44" s="198" t="s">
        <v>160</v>
      </c>
      <c r="B44" s="234" t="s">
        <v>86</v>
      </c>
      <c r="C44" s="233">
        <v>6</v>
      </c>
      <c r="D44" s="233">
        <v>0</v>
      </c>
      <c r="E44" s="233">
        <v>0</v>
      </c>
      <c r="F44" s="212">
        <v>6</v>
      </c>
      <c r="G44" s="212">
        <v>1</v>
      </c>
      <c r="H44" s="212">
        <v>1</v>
      </c>
      <c r="I44" s="213">
        <v>0</v>
      </c>
      <c r="J44" s="237" t="s">
        <v>265</v>
      </c>
      <c r="K44" s="214" t="s">
        <v>232</v>
      </c>
      <c r="L44" s="211" t="s">
        <v>232</v>
      </c>
      <c r="M44" s="212">
        <v>0</v>
      </c>
      <c r="N44" s="212">
        <v>0</v>
      </c>
      <c r="O44" s="212">
        <v>0</v>
      </c>
      <c r="P44" s="212">
        <v>0</v>
      </c>
      <c r="Q44" s="212">
        <v>0</v>
      </c>
    </row>
    <row r="45" spans="1:17">
      <c r="A45" s="198" t="s">
        <v>161</v>
      </c>
      <c r="B45" s="234" t="s">
        <v>225</v>
      </c>
      <c r="C45" s="233">
        <v>0</v>
      </c>
      <c r="D45" s="233">
        <v>0</v>
      </c>
      <c r="E45" s="233">
        <v>3</v>
      </c>
      <c r="F45" s="212">
        <v>3</v>
      </c>
      <c r="G45" s="212">
        <v>1</v>
      </c>
      <c r="H45" s="212">
        <v>0</v>
      </c>
      <c r="I45" s="213">
        <v>0</v>
      </c>
      <c r="J45" s="237" t="s">
        <v>264</v>
      </c>
      <c r="K45" s="214">
        <v>0</v>
      </c>
      <c r="L45" s="211" t="s">
        <v>232</v>
      </c>
      <c r="M45" s="212">
        <v>0</v>
      </c>
      <c r="N45" s="212">
        <v>0</v>
      </c>
      <c r="O45" s="212">
        <v>0</v>
      </c>
      <c r="P45" s="212">
        <v>0</v>
      </c>
      <c r="Q45" s="212">
        <v>1</v>
      </c>
    </row>
    <row r="46" spans="1:17">
      <c r="A46" s="198" t="s">
        <v>162</v>
      </c>
      <c r="B46" s="234" t="s">
        <v>197</v>
      </c>
      <c r="C46" s="233">
        <v>6</v>
      </c>
      <c r="D46" s="233">
        <v>0</v>
      </c>
      <c r="E46" s="233">
        <v>0</v>
      </c>
      <c r="F46" s="212">
        <v>6</v>
      </c>
      <c r="G46" s="212">
        <v>0</v>
      </c>
      <c r="H46" s="212">
        <v>0</v>
      </c>
      <c r="I46" s="213" t="s">
        <v>232</v>
      </c>
      <c r="J46" s="237">
        <v>0</v>
      </c>
      <c r="K46" s="214" t="s">
        <v>232</v>
      </c>
      <c r="L46" s="211" t="s">
        <v>232</v>
      </c>
      <c r="M46" s="212">
        <v>0</v>
      </c>
      <c r="N46" s="212">
        <v>0</v>
      </c>
      <c r="O46" s="212">
        <v>0</v>
      </c>
      <c r="P46" s="212">
        <v>0</v>
      </c>
      <c r="Q46" s="212">
        <v>0</v>
      </c>
    </row>
    <row r="47" spans="1:17">
      <c r="A47" s="198" t="s">
        <v>163</v>
      </c>
      <c r="B47" s="234" t="s">
        <v>83</v>
      </c>
      <c r="C47" s="233">
        <v>7</v>
      </c>
      <c r="D47" s="233">
        <v>0</v>
      </c>
      <c r="E47" s="233">
        <v>0</v>
      </c>
      <c r="F47" s="212">
        <v>7</v>
      </c>
      <c r="G47" s="212">
        <v>0</v>
      </c>
      <c r="H47" s="212">
        <v>0</v>
      </c>
      <c r="I47" s="213" t="s">
        <v>232</v>
      </c>
      <c r="J47" s="237">
        <v>0</v>
      </c>
      <c r="K47" s="214" t="s">
        <v>232</v>
      </c>
      <c r="L47" s="211" t="s">
        <v>232</v>
      </c>
      <c r="M47" s="212">
        <v>0</v>
      </c>
      <c r="N47" s="212">
        <v>0</v>
      </c>
      <c r="O47" s="212">
        <v>0</v>
      </c>
      <c r="P47" s="212">
        <v>0</v>
      </c>
      <c r="Q47" s="212">
        <v>0</v>
      </c>
    </row>
    <row r="48" spans="1:17">
      <c r="A48" s="198" t="s">
        <v>164</v>
      </c>
      <c r="B48" s="234" t="s">
        <v>100</v>
      </c>
      <c r="C48" s="233">
        <v>0</v>
      </c>
      <c r="D48" s="233">
        <v>0</v>
      </c>
      <c r="E48" s="233">
        <v>3</v>
      </c>
      <c r="F48" s="212">
        <v>3</v>
      </c>
      <c r="G48" s="212">
        <v>0</v>
      </c>
      <c r="H48" s="212">
        <v>0</v>
      </c>
      <c r="I48" s="213" t="s">
        <v>232</v>
      </c>
      <c r="J48" s="237">
        <v>0</v>
      </c>
      <c r="K48" s="214" t="s">
        <v>232</v>
      </c>
      <c r="L48" s="211" t="s">
        <v>232</v>
      </c>
      <c r="M48" s="212">
        <v>0</v>
      </c>
      <c r="N48" s="212">
        <v>0</v>
      </c>
      <c r="O48" s="212">
        <v>0</v>
      </c>
      <c r="P48" s="212">
        <v>0</v>
      </c>
      <c r="Q48" s="212">
        <v>0</v>
      </c>
    </row>
    <row r="49" spans="1:17">
      <c r="A49" s="198" t="s">
        <v>165</v>
      </c>
      <c r="B49" s="234"/>
      <c r="C49" s="233"/>
      <c r="D49" s="233"/>
      <c r="E49" s="233"/>
      <c r="F49" s="212"/>
      <c r="G49" s="212"/>
      <c r="H49" s="212"/>
      <c r="I49" s="213"/>
      <c r="J49" s="237"/>
      <c r="K49" s="214"/>
      <c r="L49" s="211"/>
      <c r="M49" s="212"/>
      <c r="N49" s="212"/>
      <c r="O49" s="212"/>
      <c r="P49" s="212"/>
      <c r="Q49" s="212"/>
    </row>
    <row r="50" spans="1:17">
      <c r="A50" s="198" t="s">
        <v>166</v>
      </c>
      <c r="B50" s="234"/>
      <c r="C50" s="233"/>
      <c r="D50" s="233"/>
      <c r="E50" s="233"/>
      <c r="F50" s="212"/>
      <c r="G50" s="212"/>
      <c r="H50" s="212"/>
      <c r="I50" s="213"/>
      <c r="J50" s="237"/>
      <c r="K50" s="214"/>
      <c r="L50" s="211"/>
      <c r="M50" s="212"/>
      <c r="N50" s="212"/>
      <c r="O50" s="212"/>
      <c r="P50" s="212"/>
      <c r="Q50" s="212"/>
    </row>
    <row r="51" spans="1:17">
      <c r="A51" s="198" t="s">
        <v>167</v>
      </c>
      <c r="B51" s="234"/>
      <c r="C51" s="233"/>
      <c r="D51" s="233"/>
      <c r="E51" s="233"/>
      <c r="F51" s="212"/>
      <c r="G51" s="212"/>
      <c r="H51" s="212"/>
      <c r="I51" s="213"/>
      <c r="J51" s="237"/>
      <c r="K51" s="214"/>
      <c r="L51" s="211"/>
      <c r="M51" s="212"/>
      <c r="N51" s="212"/>
      <c r="O51" s="212"/>
      <c r="P51" s="212"/>
      <c r="Q51" s="212"/>
    </row>
    <row r="52" spans="1:17">
      <c r="A52" s="198" t="s">
        <v>168</v>
      </c>
      <c r="B52" s="234"/>
      <c r="C52" s="233"/>
      <c r="D52" s="233"/>
      <c r="E52" s="233"/>
      <c r="F52" s="212"/>
      <c r="G52" s="212"/>
      <c r="H52" s="212"/>
      <c r="I52" s="213"/>
      <c r="J52" s="237"/>
      <c r="K52" s="214"/>
      <c r="L52" s="211"/>
      <c r="M52" s="212"/>
      <c r="N52" s="212"/>
      <c r="O52" s="212"/>
      <c r="P52" s="212"/>
      <c r="Q52" s="212"/>
    </row>
    <row r="53" spans="1:17">
      <c r="A53" s="198" t="s">
        <v>169</v>
      </c>
      <c r="B53" s="234"/>
      <c r="C53" s="233"/>
      <c r="D53" s="233"/>
      <c r="E53" s="233"/>
      <c r="F53" s="212"/>
      <c r="G53" s="212"/>
      <c r="H53" s="212"/>
      <c r="I53" s="213"/>
      <c r="J53" s="237"/>
      <c r="K53" s="214"/>
      <c r="L53" s="211"/>
      <c r="M53" s="212"/>
      <c r="N53" s="212"/>
      <c r="O53" s="212"/>
      <c r="P53" s="212"/>
      <c r="Q53" s="212"/>
    </row>
    <row r="54" spans="1:17">
      <c r="A54" s="198" t="s">
        <v>170</v>
      </c>
      <c r="B54" s="234"/>
      <c r="C54" s="233"/>
      <c r="D54" s="233"/>
      <c r="E54" s="233"/>
      <c r="F54" s="212"/>
      <c r="G54" s="212"/>
      <c r="H54" s="212"/>
      <c r="I54" s="213"/>
      <c r="J54" s="237"/>
      <c r="K54" s="214"/>
      <c r="L54" s="211"/>
      <c r="M54" s="212"/>
      <c r="N54" s="212"/>
      <c r="O54" s="212"/>
      <c r="P54" s="212"/>
      <c r="Q54" s="212"/>
    </row>
    <row r="55" spans="1:17">
      <c r="A55" s="198" t="s">
        <v>171</v>
      </c>
      <c r="B55" s="234"/>
      <c r="C55" s="233"/>
      <c r="D55" s="233"/>
      <c r="E55" s="233"/>
      <c r="F55" s="212"/>
      <c r="G55" s="212"/>
      <c r="H55" s="212"/>
      <c r="I55" s="213"/>
      <c r="J55" s="237"/>
      <c r="K55" s="214"/>
      <c r="L55" s="211"/>
      <c r="M55" s="212"/>
      <c r="N55" s="212"/>
      <c r="O55" s="212"/>
      <c r="P55" s="212"/>
      <c r="Q55" s="212"/>
    </row>
    <row r="56" spans="1:17">
      <c r="A56" s="198" t="s">
        <v>172</v>
      </c>
      <c r="B56" s="234"/>
      <c r="C56" s="233"/>
      <c r="D56" s="233"/>
      <c r="E56" s="233"/>
      <c r="F56" s="212"/>
      <c r="G56" s="212"/>
      <c r="H56" s="212"/>
      <c r="I56" s="213"/>
      <c r="J56" s="237"/>
      <c r="K56" s="214"/>
      <c r="L56" s="211"/>
      <c r="M56" s="212"/>
      <c r="N56" s="212"/>
      <c r="O56" s="212"/>
      <c r="P56" s="212"/>
      <c r="Q56" s="212"/>
    </row>
    <row r="57" spans="1:17">
      <c r="A57" s="198" t="s">
        <v>173</v>
      </c>
      <c r="B57" s="234"/>
      <c r="C57" s="233"/>
      <c r="D57" s="233"/>
      <c r="E57" s="233"/>
      <c r="F57" s="212"/>
      <c r="G57" s="212"/>
      <c r="H57" s="212"/>
      <c r="I57" s="213"/>
      <c r="J57" s="237"/>
      <c r="K57" s="214"/>
      <c r="L57" s="211"/>
      <c r="M57" s="212"/>
      <c r="N57" s="212"/>
      <c r="O57" s="212"/>
      <c r="P57" s="212"/>
      <c r="Q57" s="212"/>
    </row>
    <row r="58" spans="1:17">
      <c r="A58" s="198" t="s">
        <v>174</v>
      </c>
      <c r="B58" s="234"/>
      <c r="C58" s="233"/>
      <c r="D58" s="233"/>
      <c r="E58" s="233"/>
      <c r="F58" s="212"/>
      <c r="G58" s="212"/>
      <c r="H58" s="212"/>
      <c r="I58" s="213"/>
      <c r="J58" s="237"/>
      <c r="K58" s="214"/>
      <c r="L58" s="211"/>
      <c r="M58" s="212"/>
      <c r="N58" s="212"/>
      <c r="O58" s="212"/>
      <c r="P58" s="212"/>
      <c r="Q58" s="212"/>
    </row>
    <row r="59" spans="1:17">
      <c r="A59" s="198" t="s">
        <v>175</v>
      </c>
      <c r="B59" s="234"/>
      <c r="C59" s="233"/>
      <c r="D59" s="233"/>
      <c r="E59" s="233"/>
      <c r="F59" s="212"/>
      <c r="G59" s="212"/>
      <c r="H59" s="212"/>
      <c r="I59" s="213"/>
      <c r="J59" s="237"/>
      <c r="K59" s="214"/>
      <c r="L59" s="211"/>
      <c r="M59" s="212"/>
      <c r="N59" s="212"/>
      <c r="O59" s="212"/>
      <c r="P59" s="212"/>
      <c r="Q59" s="212"/>
    </row>
    <row r="60" spans="1:17">
      <c r="A60" s="198" t="s">
        <v>176</v>
      </c>
      <c r="B60" s="234"/>
      <c r="C60" s="233"/>
      <c r="D60" s="233"/>
      <c r="E60" s="233"/>
      <c r="F60" s="212"/>
      <c r="G60" s="212"/>
      <c r="H60" s="212"/>
      <c r="I60" s="213"/>
      <c r="J60" s="237"/>
      <c r="K60" s="214"/>
      <c r="L60" s="211"/>
      <c r="M60" s="212"/>
      <c r="N60" s="212"/>
      <c r="O60" s="212"/>
      <c r="P60" s="212"/>
      <c r="Q60" s="212"/>
    </row>
    <row r="61" spans="1:17">
      <c r="A61" s="198" t="s">
        <v>177</v>
      </c>
      <c r="B61" s="234"/>
      <c r="C61" s="233"/>
      <c r="D61" s="233"/>
      <c r="E61" s="233"/>
      <c r="F61" s="212"/>
      <c r="G61" s="212"/>
      <c r="H61" s="212"/>
      <c r="I61" s="213"/>
      <c r="J61" s="237"/>
      <c r="K61" s="214"/>
      <c r="L61" s="211"/>
      <c r="M61" s="212"/>
      <c r="N61" s="212"/>
      <c r="O61" s="212"/>
      <c r="P61" s="212"/>
      <c r="Q61" s="212"/>
    </row>
    <row r="62" spans="1:17">
      <c r="A62" s="198" t="s">
        <v>178</v>
      </c>
      <c r="B62" s="234"/>
      <c r="C62" s="233"/>
      <c r="D62" s="233"/>
      <c r="E62" s="233"/>
      <c r="F62" s="212"/>
      <c r="G62" s="212"/>
      <c r="H62" s="212"/>
      <c r="I62" s="213"/>
      <c r="J62" s="237"/>
      <c r="K62" s="214"/>
      <c r="L62" s="211"/>
      <c r="M62" s="212"/>
      <c r="N62" s="212"/>
      <c r="O62" s="212"/>
      <c r="P62" s="212"/>
      <c r="Q62" s="212"/>
    </row>
    <row r="63" spans="1:17">
      <c r="A63" s="198" t="s">
        <v>179</v>
      </c>
      <c r="B63" s="234"/>
      <c r="C63" s="233"/>
      <c r="D63" s="233"/>
      <c r="E63" s="233"/>
      <c r="F63" s="212"/>
      <c r="G63" s="212"/>
      <c r="H63" s="212"/>
      <c r="I63" s="213"/>
      <c r="J63" s="237"/>
      <c r="K63" s="214"/>
      <c r="L63" s="211"/>
      <c r="M63" s="212"/>
      <c r="N63" s="212"/>
      <c r="O63" s="212"/>
      <c r="P63" s="212"/>
      <c r="Q63" s="212"/>
    </row>
    <row r="64" spans="1:17">
      <c r="A64" s="198" t="s">
        <v>180</v>
      </c>
      <c r="B64" s="234"/>
      <c r="C64" s="233"/>
      <c r="D64" s="233"/>
      <c r="E64" s="233"/>
      <c r="F64" s="212"/>
      <c r="G64" s="212"/>
      <c r="H64" s="212"/>
      <c r="I64" s="213"/>
      <c r="J64" s="237"/>
      <c r="K64" s="214"/>
      <c r="L64" s="211"/>
      <c r="M64" s="212"/>
      <c r="N64" s="212"/>
      <c r="O64" s="212"/>
      <c r="P64" s="212"/>
      <c r="Q64" s="212"/>
    </row>
    <row r="65" spans="1:17">
      <c r="A65" s="198" t="s">
        <v>181</v>
      </c>
      <c r="B65" s="234"/>
      <c r="C65" s="233"/>
      <c r="D65" s="233"/>
      <c r="E65" s="233"/>
      <c r="F65" s="212"/>
      <c r="G65" s="212"/>
      <c r="H65" s="212"/>
      <c r="I65" s="213"/>
      <c r="J65" s="237"/>
      <c r="K65" s="214"/>
      <c r="L65" s="211"/>
      <c r="M65" s="212"/>
      <c r="N65" s="212"/>
      <c r="O65" s="212"/>
      <c r="P65" s="212"/>
      <c r="Q65" s="212"/>
    </row>
    <row r="66" spans="1:17">
      <c r="A66" s="198" t="s">
        <v>182</v>
      </c>
      <c r="B66" s="234"/>
      <c r="C66" s="233"/>
      <c r="D66" s="233"/>
      <c r="E66" s="233"/>
      <c r="F66" s="212"/>
      <c r="G66" s="212"/>
      <c r="H66" s="212"/>
      <c r="I66" s="213"/>
      <c r="J66" s="237"/>
      <c r="K66" s="214"/>
      <c r="L66" s="211"/>
      <c r="M66" s="212"/>
      <c r="N66" s="212"/>
      <c r="O66" s="212"/>
      <c r="P66" s="212"/>
      <c r="Q66" s="212"/>
    </row>
  </sheetData>
  <sortState xmlns:xlrd2="http://schemas.microsoft.com/office/spreadsheetml/2017/richdata2" ref="B3:Q66">
    <sortCondition descending="1" ref="I3:I66"/>
    <sortCondition descending="1" ref="K3:K66"/>
  </sortState>
  <conditionalFormatting sqref="O3:P66">
    <cfRule type="cellIs" dxfId="72" priority="1" operator="greater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tabColor rgb="FFFFFF00"/>
    <pageSetUpPr fitToPage="1"/>
  </sheetPr>
  <dimension ref="A1:AQ97"/>
  <sheetViews>
    <sheetView showGridLines="0" zoomScale="80" zoomScaleNormal="80" zoomScalePageLayoutView="170" workbookViewId="0">
      <pane xSplit="2" ySplit="3" topLeftCell="C73" activePane="bottomRight" state="frozen"/>
      <selection sqref="A1:AE1"/>
      <selection pane="topRight" sqref="A1:AE1"/>
      <selection pane="bottomLeft" sqref="A1:AE1"/>
      <selection pane="bottomRight" activeCell="D73" sqref="D73"/>
    </sheetView>
  </sheetViews>
  <sheetFormatPr defaultColWidth="8.85546875" defaultRowHeight="12.75"/>
  <cols>
    <col min="1" max="1" width="3.42578125" style="6" customWidth="1"/>
    <col min="2" max="2" width="23" style="4" customWidth="1"/>
    <col min="3" max="9" width="5.5703125" style="2" customWidth="1"/>
    <col min="10" max="10" width="8" style="2" customWidth="1"/>
    <col min="11" max="12" width="6.42578125" style="3" customWidth="1"/>
    <col min="13" max="16" width="5.5703125" style="2" customWidth="1"/>
    <col min="17" max="18" width="2.85546875" style="2" customWidth="1"/>
    <col min="19" max="19" width="1.5703125" style="1" customWidth="1"/>
    <col min="20" max="20" width="6.42578125" style="2" customWidth="1"/>
    <col min="21" max="23" width="5.5703125" style="2" customWidth="1"/>
    <col min="24" max="24" width="8" style="2" customWidth="1"/>
    <col min="25" max="26" width="6.5703125" style="3" customWidth="1"/>
    <col min="27" max="27" width="5.5703125" style="3" customWidth="1"/>
    <col min="28" max="28" width="5.5703125" style="2" customWidth="1"/>
    <col min="29" max="29" width="2.85546875" style="2" customWidth="1"/>
    <col min="30" max="30" width="3.42578125" style="2" customWidth="1"/>
    <col min="31" max="31" width="3.85546875" style="1" customWidth="1"/>
    <col min="32" max="34" width="5.140625" style="2" customWidth="1"/>
    <col min="35" max="43" width="3.42578125" style="1" hidden="1" customWidth="1"/>
    <col min="44" max="259" width="11.42578125" style="1" customWidth="1"/>
    <col min="260" max="16384" width="8.85546875" style="1"/>
  </cols>
  <sheetData>
    <row r="1" spans="1:43" ht="30.95" customHeight="1">
      <c r="A1" s="260" t="s">
        <v>183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</row>
    <row r="2" spans="1:43" ht="20.100000000000001" customHeight="1">
      <c r="A2" s="262" t="s">
        <v>185</v>
      </c>
      <c r="B2" s="263"/>
      <c r="C2" s="232">
        <v>1</v>
      </c>
      <c r="D2" s="232">
        <v>2</v>
      </c>
      <c r="E2" s="232">
        <v>3</v>
      </c>
      <c r="F2" s="264" t="s">
        <v>26</v>
      </c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34"/>
      <c r="T2" s="264" t="s">
        <v>25</v>
      </c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35"/>
      <c r="AF2" s="264" t="s">
        <v>24</v>
      </c>
      <c r="AG2" s="264"/>
      <c r="AH2" s="264"/>
      <c r="AI2" s="27"/>
      <c r="AJ2" s="27"/>
      <c r="AK2" s="27"/>
      <c r="AL2" s="27"/>
      <c r="AM2" s="27"/>
      <c r="AN2" s="27"/>
      <c r="AO2" s="27"/>
      <c r="AP2" s="27"/>
      <c r="AQ2" s="27"/>
    </row>
    <row r="3" spans="1:43" ht="14.1" customHeight="1">
      <c r="A3" s="263"/>
      <c r="B3" s="263"/>
      <c r="C3" s="223" t="s">
        <v>116</v>
      </c>
      <c r="D3" s="223" t="s">
        <v>117</v>
      </c>
      <c r="E3" s="223" t="s">
        <v>118</v>
      </c>
      <c r="F3" s="49" t="s">
        <v>15</v>
      </c>
      <c r="G3" s="49" t="s">
        <v>67</v>
      </c>
      <c r="H3" s="49" t="s">
        <v>72</v>
      </c>
      <c r="I3" s="49" t="s">
        <v>68</v>
      </c>
      <c r="J3" s="49" t="s">
        <v>20</v>
      </c>
      <c r="K3" s="44" t="s">
        <v>11</v>
      </c>
      <c r="L3" s="44" t="s">
        <v>10</v>
      </c>
      <c r="M3" s="49">
        <v>4</v>
      </c>
      <c r="N3" s="49">
        <v>6</v>
      </c>
      <c r="O3" s="49" t="s">
        <v>19</v>
      </c>
      <c r="P3" s="49" t="s">
        <v>18</v>
      </c>
      <c r="Q3" s="265" t="s">
        <v>17</v>
      </c>
      <c r="R3" s="265"/>
      <c r="S3" s="34"/>
      <c r="T3" s="49" t="s">
        <v>16</v>
      </c>
      <c r="U3" s="49" t="s">
        <v>15</v>
      </c>
      <c r="V3" s="49" t="s">
        <v>14</v>
      </c>
      <c r="W3" s="49" t="s">
        <v>13</v>
      </c>
      <c r="X3" s="49" t="s">
        <v>12</v>
      </c>
      <c r="Y3" s="44" t="s">
        <v>11</v>
      </c>
      <c r="Z3" s="44" t="s">
        <v>10</v>
      </c>
      <c r="AA3" s="44" t="s">
        <v>69</v>
      </c>
      <c r="AB3" s="49" t="s">
        <v>9</v>
      </c>
      <c r="AC3" s="49" t="s">
        <v>56</v>
      </c>
      <c r="AD3" s="49" t="s">
        <v>55</v>
      </c>
      <c r="AE3" s="35"/>
      <c r="AF3" s="49" t="s">
        <v>8</v>
      </c>
      <c r="AG3" s="49" t="s">
        <v>7</v>
      </c>
      <c r="AH3" s="49" t="s">
        <v>6</v>
      </c>
      <c r="AI3" s="27"/>
      <c r="AJ3" s="27"/>
      <c r="AK3" s="27"/>
      <c r="AL3" s="27"/>
      <c r="AM3" s="27"/>
      <c r="AN3" s="27"/>
      <c r="AO3" s="27"/>
      <c r="AP3" s="27"/>
      <c r="AQ3" s="27"/>
    </row>
    <row r="4" spans="1:43" ht="17.100000000000001" customHeight="1">
      <c r="A4" s="198" t="str">
        <f>ROWS($A$4:$A4)&amp;"."</f>
        <v>1.</v>
      </c>
      <c r="B4" s="227" t="str">
        <f ca="1">INDIRECT(ADDRESS(1,1,,,ROWS($B$4:$B4)))</f>
        <v>Johnny Parker</v>
      </c>
      <c r="C4" s="233">
        <f>COUNTIF('1'!$B:$B,C$2)</f>
        <v>5</v>
      </c>
      <c r="D4" s="233">
        <f>COUNTIF('1'!$B:$B,D$2)</f>
        <v>0</v>
      </c>
      <c r="E4" s="233">
        <f>COUNTIF('1'!$B:$B,E$2)</f>
        <v>0</v>
      </c>
      <c r="F4" s="212">
        <f ca="1">INDIRECT(ADDRESS(5,22+COLUMNS($F4:F4),,,ROWS(F$4:F4)))</f>
        <v>5</v>
      </c>
      <c r="G4" s="212">
        <f ca="1">INDIRECT(ADDRESS(5,22+COLUMNS($F4:G4),,,ROWS(G$4:G4)))</f>
        <v>4</v>
      </c>
      <c r="H4" s="212">
        <f ca="1">INDIRECT(ADDRESS(5,22+COLUMNS($F4:H4),,,ROWS(H$4:H4)))</f>
        <v>2</v>
      </c>
      <c r="I4" s="213">
        <f ca="1">INDIRECT(ADDRESS(5,22+COLUMNS($F4:I4),,,ROWS(I$4:I4)))</f>
        <v>122</v>
      </c>
      <c r="J4" s="212" t="str">
        <f ca="1">INDIRECT(ADDRESS(5,22+COLUMNS($F4:J4),,,ROWS(J$4:J4)))</f>
        <v>61*(38)</v>
      </c>
      <c r="K4" s="214">
        <f ca="1">INDIRECT(ADDRESS(5,22+COLUMNS($F4:K4)+1,,,ROWS(K$4:K4)))</f>
        <v>61</v>
      </c>
      <c r="L4" s="211">
        <f ca="1">INDIRECT(ADDRESS(5,22+COLUMNS($F4:L4)+2,,,ROWS(L$4:L4)))</f>
        <v>112.96296296296295</v>
      </c>
      <c r="M4" s="212">
        <f ca="1">INDIRECT(ADDRESS(5,22+COLUMNS($F4:M4)+2,,,ROWS(M$4:M4)))</f>
        <v>8</v>
      </c>
      <c r="N4" s="212">
        <f ca="1">INDIRECT(ADDRESS(5,22+COLUMNS($F4:N4)+2,,,ROWS(N$4:N4)))</f>
        <v>4</v>
      </c>
      <c r="O4" s="212">
        <f ca="1">INDIRECT(ADDRESS(5,22+COLUMNS($F4:O4)+2,,,ROWS(O$4:O4)))</f>
        <v>1</v>
      </c>
      <c r="P4" s="212">
        <f ca="1">INDIRECT(ADDRESS(5,22+COLUMNS($F4:P4)+2,,,ROWS(P$4:P4)))</f>
        <v>0</v>
      </c>
      <c r="Q4" s="212">
        <f ca="1">INDIRECT(ADDRESS(33,27,,,ROWS(Q$4:Q4)))</f>
        <v>0</v>
      </c>
      <c r="R4" s="212">
        <f ca="1">INDIRECT(ADDRESS(33,28,,,ROWS(Q$4:Q4)))</f>
        <v>0</v>
      </c>
      <c r="S4" s="35"/>
      <c r="T4" s="215" t="str">
        <f ca="1">INDIRECT(ADDRESS(9,22+COLUMNS($T4:T4),,,ROWS(T$4:T4)))</f>
        <v>-</v>
      </c>
      <c r="U4" s="216" t="str">
        <f ca="1">INDIRECT(ADDRESS(9,22+COLUMNS($T4:U4),,,ROWS(U$4:U4)))</f>
        <v>-</v>
      </c>
      <c r="V4" s="216" t="str">
        <f ca="1">INDIRECT(ADDRESS(9,22+COLUMNS($T4:V4),,,ROWS(V$4:V4)))</f>
        <v>-</v>
      </c>
      <c r="W4" s="213" t="str">
        <f ca="1">INDIRECT(ADDRESS(9,22+COLUMNS($T4:W4),,,ROWS(W$4:W4)))</f>
        <v>-</v>
      </c>
      <c r="X4" s="215" t="str">
        <f ca="1">INDIRECT(ADDRESS(9,22+COLUMNS($T4:X4),,,ROWS(X$4:X4)))</f>
        <v>-</v>
      </c>
      <c r="Y4" s="214" t="str">
        <f ca="1">INDIRECT(ADDRESS(9,22+COLUMNS($T4:Y4)+1,,,ROWS(Y$4:Y4)))</f>
        <v>-</v>
      </c>
      <c r="Z4" s="217" t="str">
        <f ca="1">INDIRECT(ADDRESS(9,22+COLUMNS($T4:Z4)+2,,,ROWS(Z$4:Z4)))</f>
        <v>-</v>
      </c>
      <c r="AA4" s="211" t="str">
        <f ca="1">INDIRECT(ADDRESS(9,22+COLUMNS($T4:AA4)+2,,,ROWS(AA$4:AA4)))</f>
        <v>-</v>
      </c>
      <c r="AB4" s="212">
        <f ca="1">INDIRECT(ADDRESS(9,22+COLUMNS($T4:AB4)+2,,,ROWS(AB$4:AB4)))</f>
        <v>0</v>
      </c>
      <c r="AC4" s="215">
        <f ca="1">INDIRECT(ADDRESS(34,27,,,ROWS(AC$4:AC4)))</f>
        <v>0</v>
      </c>
      <c r="AD4" s="215">
        <f ca="1">INDIRECT(ADDRESS(34,28,,,ROWS(AC$4:AC4)))</f>
        <v>0</v>
      </c>
      <c r="AE4" s="35"/>
      <c r="AF4" s="212">
        <f ca="1">INDIRECT(ADDRESS(13,22+COLUMNS($AF4:AF4),,,ROWS(AF$4:AF4)))</f>
        <v>1</v>
      </c>
      <c r="AG4" s="212">
        <f ca="1">INDIRECT(ADDRESS(13,22+COLUMNS($AF4:AG4),,,ROWS(AG$4:AG4)))</f>
        <v>0</v>
      </c>
      <c r="AH4" s="212">
        <f ca="1">INDIRECT(ADDRESS(13,22+COLUMNS($AF4:AH4),,,ROWS(AH$4:AH4)))</f>
        <v>1</v>
      </c>
      <c r="AI4" s="28">
        <f t="shared" ref="AI4:AI35" ca="1" si="0">IF(ISERROR(1/$I4),"",RANK($I4,$I$4:$I$73,0)+ROW()/100)</f>
        <v>5.04</v>
      </c>
      <c r="AJ4" s="28">
        <f t="shared" ref="AJ4:AJ35" ca="1" si="1">IF(ISERROR(1/$K4),"",RANK($K4,$K$4:$K$73,0)+ROW()/100)</f>
        <v>3.04</v>
      </c>
      <c r="AK4" s="28">
        <f t="shared" ref="AK4:AK35" ca="1" si="2">IF(ISERROR(1/$L4),"",RANK($L4,$L$4:$L$73,0)+ROW()/100)</f>
        <v>4.04</v>
      </c>
      <c r="AL4" s="28">
        <f t="shared" ref="AL4:AL35" ca="1" si="3">IF(I4="-","",IF(I4=0,"",SUM($M4*4,$N4*6)/I4))</f>
        <v>0.45901639344262296</v>
      </c>
      <c r="AM4" s="28">
        <f t="shared" ref="AM4:AM35" ca="1" si="4">IF(ISERROR(1/$AL4),"",RANK($AL4,$AL$4:$AL$73,0)+ROW()/100)</f>
        <v>12.04</v>
      </c>
      <c r="AN4" s="28" t="str">
        <f t="shared" ref="AN4:AN35" ca="1" si="5">IF(ISERROR(1/$W4),"",RANK($W4,$W$4:$W$73,0)+ROW()/100)</f>
        <v/>
      </c>
      <c r="AO4" s="28" t="str">
        <f t="shared" ref="AO4:AO35" ca="1" si="6">IF($Y4=0,RANK($Y4,$Y$4:$Y$73,1)+ROW()/100,IF(ISERROR(1/$Y4),"",RANK($Y4,$Y$4:$Y$73,1)+ROW()/100))</f>
        <v/>
      </c>
      <c r="AP4" s="28" t="str">
        <f t="shared" ref="AP4:AP35" ca="1" si="7">IF(ISERROR(1/$Z4),"",RANK($Z4,$Z$4:$Z$73,1)+ROW()/100)</f>
        <v/>
      </c>
      <c r="AQ4" s="28" t="str">
        <f t="shared" ref="AQ4:AQ35" ca="1" si="8">IF($AA4=0,RANK($AA4,$AA$4:$AA$73,1)+ROW()/100,IF(ISERROR(1/$AA4),"",RANK($AA4,$AA$4:$AA$73,1)+ROW()/100))</f>
        <v/>
      </c>
    </row>
    <row r="5" spans="1:43" ht="17.100000000000001" customHeight="1">
      <c r="A5" s="198" t="str">
        <f>ROWS($A$4:$A5)&amp;"."</f>
        <v>2.</v>
      </c>
      <c r="B5" s="227" t="str">
        <f ca="1">INDIRECT(ADDRESS(1,1,,,ROWS($B$4:$B5)))</f>
        <v>Mark English</v>
      </c>
      <c r="C5" s="233">
        <f>COUNTIF('2'!$B:$B,C$2)</f>
        <v>7</v>
      </c>
      <c r="D5" s="233">
        <f>COUNTIF('2'!$B:$B,D$2)</f>
        <v>0</v>
      </c>
      <c r="E5" s="233">
        <f>COUNTIF('2'!$B:$B,E$2)</f>
        <v>0</v>
      </c>
      <c r="F5" s="212">
        <f ca="1">INDIRECT(ADDRESS(5,22+COLUMNS($F5:F5),,,ROWS(F$4:F5)))</f>
        <v>7</v>
      </c>
      <c r="G5" s="212">
        <f ca="1">INDIRECT(ADDRESS(5,22+COLUMNS($F5:G5),,,ROWS(G$4:G5)))</f>
        <v>7</v>
      </c>
      <c r="H5" s="212">
        <f ca="1">INDIRECT(ADDRESS(5,22+COLUMNS($F5:H5),,,ROWS(H$4:H5)))</f>
        <v>3</v>
      </c>
      <c r="I5" s="213">
        <f ca="1">INDIRECT(ADDRESS(5,22+COLUMNS($F5:I5),,,ROWS(I$4:I5)))</f>
        <v>219</v>
      </c>
      <c r="J5" s="212" t="str">
        <f ca="1">INDIRECT(ADDRESS(5,22+COLUMNS($F5:J5),,,ROWS(J$4:J5)))</f>
        <v>46(51)</v>
      </c>
      <c r="K5" s="214">
        <f ca="1">INDIRECT(ADDRESS(5,22+COLUMNS($F5:K5)+1,,,ROWS(K$4:K5)))</f>
        <v>54.75</v>
      </c>
      <c r="L5" s="211">
        <f ca="1">INDIRECT(ADDRESS(5,22+COLUMNS($F5:L5)+2,,,ROWS(L$4:L5)))</f>
        <v>93.589743589743591</v>
      </c>
      <c r="M5" s="212">
        <f ca="1">INDIRECT(ADDRESS(5,22+COLUMNS($F5:M5)+2,,,ROWS(M$4:M5)))</f>
        <v>26</v>
      </c>
      <c r="N5" s="212">
        <f ca="1">INDIRECT(ADDRESS(5,22+COLUMNS($F5:N5)+2,,,ROWS(N$4:N5)))</f>
        <v>4</v>
      </c>
      <c r="O5" s="212">
        <f ca="1">INDIRECT(ADDRESS(5,22+COLUMNS($F5:O5)+2,,,ROWS(O$4:O5)))</f>
        <v>0</v>
      </c>
      <c r="P5" s="212">
        <f ca="1">INDIRECT(ADDRESS(5,22+COLUMNS($F5:P5)+2,,,ROWS(P$4:P5)))</f>
        <v>0</v>
      </c>
      <c r="Q5" s="212">
        <f ca="1">INDIRECT(ADDRESS(33,27,,,ROWS(Q$4:Q5)))</f>
        <v>1</v>
      </c>
      <c r="R5" s="212">
        <f ca="1">INDIRECT(ADDRESS(33,28,,,ROWS(Q$4:Q5)))</f>
        <v>1</v>
      </c>
      <c r="S5" s="35"/>
      <c r="T5" s="215" t="str">
        <f ca="1">INDIRECT(ADDRESS(9,22+COLUMNS($T5:T5),,,ROWS(T$4:T5)))</f>
        <v>-</v>
      </c>
      <c r="U5" s="216" t="str">
        <f ca="1">INDIRECT(ADDRESS(9,22+COLUMNS($T5:U5),,,ROWS(U$4:U5)))</f>
        <v>-</v>
      </c>
      <c r="V5" s="216" t="str">
        <f ca="1">INDIRECT(ADDRESS(9,22+COLUMNS($T5:V5),,,ROWS(V$4:V5)))</f>
        <v>-</v>
      </c>
      <c r="W5" s="213" t="str">
        <f ca="1">INDIRECT(ADDRESS(9,22+COLUMNS($T5:W5),,,ROWS(W$4:W5)))</f>
        <v>-</v>
      </c>
      <c r="X5" s="215" t="str">
        <f ca="1">INDIRECT(ADDRESS(9,22+COLUMNS($T5:X5),,,ROWS(X$4:X5)))</f>
        <v>-</v>
      </c>
      <c r="Y5" s="214" t="str">
        <f ca="1">INDIRECT(ADDRESS(9,22+COLUMNS($T5:Y5)+1,,,ROWS(Y$4:Y5)))</f>
        <v>-</v>
      </c>
      <c r="Z5" s="217" t="str">
        <f ca="1">INDIRECT(ADDRESS(9,22+COLUMNS($T5:Z5)+2,,,ROWS(Z$4:Z5)))</f>
        <v>-</v>
      </c>
      <c r="AA5" s="211" t="str">
        <f ca="1">INDIRECT(ADDRESS(9,22+COLUMNS($T5:AA5)+2,,,ROWS(AA$4:AA5)))</f>
        <v>-</v>
      </c>
      <c r="AB5" s="212">
        <f ca="1">INDIRECT(ADDRESS(9,22+COLUMNS($T5:AB5)+2,,,ROWS(AB$4:AB5)))</f>
        <v>0</v>
      </c>
      <c r="AC5" s="215">
        <f ca="1">INDIRECT(ADDRESS(34,27,,,ROWS(AC$4:AC5)))</f>
        <v>0</v>
      </c>
      <c r="AD5" s="215">
        <f ca="1">INDIRECT(ADDRESS(34,28,,,ROWS(AC$4:AC5)))</f>
        <v>0</v>
      </c>
      <c r="AE5" s="35"/>
      <c r="AF5" s="212">
        <f ca="1">INDIRECT(ADDRESS(13,22+COLUMNS($AF5:AF5),,,ROWS(AF$4:AF5)))</f>
        <v>2</v>
      </c>
      <c r="AG5" s="212">
        <f ca="1">INDIRECT(ADDRESS(13,22+COLUMNS($AF5:AG5),,,ROWS(AG$4:AG5)))</f>
        <v>0</v>
      </c>
      <c r="AH5" s="212">
        <f ca="1">INDIRECT(ADDRESS(13,22+COLUMNS($AF5:AH5),,,ROWS(AH$4:AH5)))</f>
        <v>1</v>
      </c>
      <c r="AI5" s="28">
        <f t="shared" ca="1" si="0"/>
        <v>1.05</v>
      </c>
      <c r="AJ5" s="28">
        <f t="shared" ca="1" si="1"/>
        <v>4.05</v>
      </c>
      <c r="AK5" s="28">
        <f t="shared" ca="1" si="2"/>
        <v>7.05</v>
      </c>
      <c r="AL5" s="28">
        <f t="shared" ca="1" si="3"/>
        <v>0.58447488584474883</v>
      </c>
      <c r="AM5" s="28">
        <f t="shared" ca="1" si="4"/>
        <v>6.05</v>
      </c>
      <c r="AN5" s="28" t="str">
        <f t="shared" ca="1" si="5"/>
        <v/>
      </c>
      <c r="AO5" s="28" t="str">
        <f t="shared" ca="1" si="6"/>
        <v/>
      </c>
      <c r="AP5" s="28" t="str">
        <f t="shared" ca="1" si="7"/>
        <v/>
      </c>
      <c r="AQ5" s="28" t="str">
        <f t="shared" ca="1" si="8"/>
        <v/>
      </c>
    </row>
    <row r="6" spans="1:43" ht="17.100000000000001" customHeight="1">
      <c r="A6" s="198" t="str">
        <f>ROWS($A$4:$A6)&amp;"."</f>
        <v>3.</v>
      </c>
      <c r="B6" s="227" t="str">
        <f ca="1">INDIRECT(ADDRESS(1,1,,,ROWS($B$4:$B6)))</f>
        <v>Adam McCusker</v>
      </c>
      <c r="C6" s="233">
        <f>COUNTIF('3'!$B:$B,C$2)</f>
        <v>7</v>
      </c>
      <c r="D6" s="233">
        <f>COUNTIF('3'!$B:$B,D$2)</f>
        <v>0</v>
      </c>
      <c r="E6" s="233">
        <f>COUNTIF('3'!$B:$B,E$2)</f>
        <v>0</v>
      </c>
      <c r="F6" s="212">
        <f ca="1">INDIRECT(ADDRESS(5,22+COLUMNS($F6:F6),,,ROWS(F$4:F6)))</f>
        <v>7</v>
      </c>
      <c r="G6" s="212">
        <f ca="1">INDIRECT(ADDRESS(5,22+COLUMNS($F6:G6),,,ROWS(G$4:G6)))</f>
        <v>5</v>
      </c>
      <c r="H6" s="212">
        <f ca="1">INDIRECT(ADDRESS(5,22+COLUMNS($F6:H6),,,ROWS(H$4:H6)))</f>
        <v>1</v>
      </c>
      <c r="I6" s="213">
        <f ca="1">INDIRECT(ADDRESS(5,22+COLUMNS($F6:I6),,,ROWS(I$4:I6)))</f>
        <v>145</v>
      </c>
      <c r="J6" s="212" t="str">
        <f ca="1">INDIRECT(ADDRESS(5,22+COLUMNS($F6:J6),,,ROWS(J$4:J6)))</f>
        <v>55(36)</v>
      </c>
      <c r="K6" s="214">
        <f ca="1">INDIRECT(ADDRESS(5,22+COLUMNS($F6:K6)+1,,,ROWS(K$4:K6)))</f>
        <v>36.25</v>
      </c>
      <c r="L6" s="211">
        <f ca="1">INDIRECT(ADDRESS(5,22+COLUMNS($F6:L6)+2,,,ROWS(L$4:L6)))</f>
        <v>98.639455782312922</v>
      </c>
      <c r="M6" s="212">
        <f ca="1">INDIRECT(ADDRESS(5,22+COLUMNS($F6:M6)+2,,,ROWS(M$4:M6)))</f>
        <v>9</v>
      </c>
      <c r="N6" s="212">
        <f ca="1">INDIRECT(ADDRESS(5,22+COLUMNS($F6:N6)+2,,,ROWS(N$4:N6)))</f>
        <v>5</v>
      </c>
      <c r="O6" s="212">
        <f ca="1">INDIRECT(ADDRESS(5,22+COLUMNS($F6:O6)+2,,,ROWS(O$4:O6)))</f>
        <v>1</v>
      </c>
      <c r="P6" s="212">
        <f ca="1">INDIRECT(ADDRESS(5,22+COLUMNS($F6:P6)+2,,,ROWS(P$4:P6)))</f>
        <v>0</v>
      </c>
      <c r="Q6" s="212">
        <f ca="1">INDIRECT(ADDRESS(33,27,,,ROWS(Q$4:Q6)))</f>
        <v>0</v>
      </c>
      <c r="R6" s="212">
        <f ca="1">INDIRECT(ADDRESS(33,28,,,ROWS(Q$4:Q6)))</f>
        <v>0</v>
      </c>
      <c r="S6" s="35"/>
      <c r="T6" s="215" t="str">
        <f ca="1">INDIRECT(ADDRESS(9,22+COLUMNS($T6:T6),,,ROWS(T$4:T6)))</f>
        <v>-</v>
      </c>
      <c r="U6" s="216" t="str">
        <f ca="1">INDIRECT(ADDRESS(9,22+COLUMNS($T6:U6),,,ROWS(U$4:U6)))</f>
        <v>-</v>
      </c>
      <c r="V6" s="216" t="str">
        <f ca="1">INDIRECT(ADDRESS(9,22+COLUMNS($T6:V6),,,ROWS(V$4:V6)))</f>
        <v>-</v>
      </c>
      <c r="W6" s="213" t="str">
        <f ca="1">INDIRECT(ADDRESS(9,22+COLUMNS($T6:W6),,,ROWS(W$4:W6)))</f>
        <v>-</v>
      </c>
      <c r="X6" s="215" t="str">
        <f ca="1">INDIRECT(ADDRESS(9,22+COLUMNS($T6:X6),,,ROWS(X$4:X6)))</f>
        <v>-</v>
      </c>
      <c r="Y6" s="214" t="str">
        <f ca="1">INDIRECT(ADDRESS(9,22+COLUMNS($T6:Y6)+1,,,ROWS(Y$4:Y6)))</f>
        <v>-</v>
      </c>
      <c r="Z6" s="217" t="str">
        <f ca="1">INDIRECT(ADDRESS(9,22+COLUMNS($T6:Z6)+2,,,ROWS(Z$4:Z6)))</f>
        <v>-</v>
      </c>
      <c r="AA6" s="211" t="str">
        <f ca="1">INDIRECT(ADDRESS(9,22+COLUMNS($T6:AA6)+2,,,ROWS(AA$4:AA6)))</f>
        <v>-</v>
      </c>
      <c r="AB6" s="212">
        <f ca="1">INDIRECT(ADDRESS(9,22+COLUMNS($T6:AB6)+2,,,ROWS(AB$4:AB6)))</f>
        <v>0</v>
      </c>
      <c r="AC6" s="215">
        <f ca="1">INDIRECT(ADDRESS(34,27,,,ROWS(AC$4:AC6)))</f>
        <v>0</v>
      </c>
      <c r="AD6" s="215">
        <f ca="1">INDIRECT(ADDRESS(34,28,,,ROWS(AC$4:AC6)))</f>
        <v>0</v>
      </c>
      <c r="AE6" s="35"/>
      <c r="AF6" s="212">
        <f ca="1">INDIRECT(ADDRESS(13,22+COLUMNS($AF6:AF6),,,ROWS(AF$4:AF6)))</f>
        <v>7</v>
      </c>
      <c r="AG6" s="212">
        <f ca="1">INDIRECT(ADDRESS(13,22+COLUMNS($AF6:AG6),,,ROWS(AG$4:AG6)))</f>
        <v>0</v>
      </c>
      <c r="AH6" s="212">
        <f ca="1">INDIRECT(ADDRESS(13,22+COLUMNS($AF6:AH6),,,ROWS(AH$4:AH6)))</f>
        <v>0</v>
      </c>
      <c r="AI6" s="28">
        <f t="shared" ca="1" si="0"/>
        <v>2.06</v>
      </c>
      <c r="AJ6" s="28">
        <f t="shared" ca="1" si="1"/>
        <v>6.06</v>
      </c>
      <c r="AK6" s="28">
        <f t="shared" ca="1" si="2"/>
        <v>6.06</v>
      </c>
      <c r="AL6" s="28">
        <f t="shared" ca="1" si="3"/>
        <v>0.45517241379310347</v>
      </c>
      <c r="AM6" s="28">
        <f t="shared" ca="1" si="4"/>
        <v>13.06</v>
      </c>
      <c r="AN6" s="28" t="str">
        <f t="shared" ca="1" si="5"/>
        <v/>
      </c>
      <c r="AO6" s="28" t="str">
        <f t="shared" ca="1" si="6"/>
        <v/>
      </c>
      <c r="AP6" s="28" t="str">
        <f t="shared" ca="1" si="7"/>
        <v/>
      </c>
      <c r="AQ6" s="28" t="str">
        <f t="shared" ca="1" si="8"/>
        <v/>
      </c>
    </row>
    <row r="7" spans="1:43" ht="17.100000000000001" customHeight="1">
      <c r="A7" s="198" t="str">
        <f>ROWS($A$4:$A7)&amp;"."</f>
        <v>4.</v>
      </c>
      <c r="B7" s="227" t="str">
        <f ca="1">INDIRECT(ADDRESS(1,1,,,ROWS($B$4:$B7)))</f>
        <v>Michael Martin</v>
      </c>
      <c r="C7" s="233">
        <f>COUNTIF('4'!$B:$B,C$2)</f>
        <v>6</v>
      </c>
      <c r="D7" s="233">
        <f>COUNTIF('4'!$B:$B,D$2)</f>
        <v>0</v>
      </c>
      <c r="E7" s="233">
        <f>COUNTIF('4'!$B:$B,E$2)</f>
        <v>0</v>
      </c>
      <c r="F7" s="212">
        <f ca="1">INDIRECT(ADDRESS(5,22+COLUMNS($F7:F7),,,ROWS(F$4:F7)))</f>
        <v>6</v>
      </c>
      <c r="G7" s="212">
        <f ca="1">INDIRECT(ADDRESS(5,22+COLUMNS($F7:G7),,,ROWS(G$4:G7)))</f>
        <v>5</v>
      </c>
      <c r="H7" s="212">
        <f ca="1">INDIRECT(ADDRESS(5,22+COLUMNS($F7:H7),,,ROWS(H$4:H7)))</f>
        <v>0</v>
      </c>
      <c r="I7" s="213">
        <f ca="1">INDIRECT(ADDRESS(5,22+COLUMNS($F7:I7),,,ROWS(I$4:I7)))</f>
        <v>30</v>
      </c>
      <c r="J7" s="212" t="str">
        <f ca="1">INDIRECT(ADDRESS(5,22+COLUMNS($F7:J7),,,ROWS(J$4:J7)))</f>
        <v>20(21)</v>
      </c>
      <c r="K7" s="214">
        <f ca="1">INDIRECT(ADDRESS(5,22+COLUMNS($F7:K7)+1,,,ROWS(K$4:K7)))</f>
        <v>6</v>
      </c>
      <c r="L7" s="211">
        <f ca="1">INDIRECT(ADDRESS(5,22+COLUMNS($F7:L7)+2,,,ROWS(L$4:L7)))</f>
        <v>47.619047619047613</v>
      </c>
      <c r="M7" s="212">
        <f ca="1">INDIRECT(ADDRESS(5,22+COLUMNS($F7:M7)+2,,,ROWS(M$4:M7)))</f>
        <v>5</v>
      </c>
      <c r="N7" s="212">
        <f ca="1">INDIRECT(ADDRESS(5,22+COLUMNS($F7:N7)+2,,,ROWS(N$4:N7)))</f>
        <v>0</v>
      </c>
      <c r="O7" s="212">
        <f ca="1">INDIRECT(ADDRESS(5,22+COLUMNS($F7:O7)+2,,,ROWS(O$4:O7)))</f>
        <v>0</v>
      </c>
      <c r="P7" s="212">
        <f ca="1">INDIRECT(ADDRESS(5,22+COLUMNS($F7:P7)+2,,,ROWS(P$4:P7)))</f>
        <v>0</v>
      </c>
      <c r="Q7" s="212">
        <f ca="1">INDIRECT(ADDRESS(33,27,,,ROWS(Q$4:Q7)))</f>
        <v>1</v>
      </c>
      <c r="R7" s="212">
        <f ca="1">INDIRECT(ADDRESS(33,28,,,ROWS(Q$4:Q7)))</f>
        <v>0</v>
      </c>
      <c r="S7" s="35"/>
      <c r="T7" s="215">
        <f ca="1">INDIRECT(ADDRESS(9,22+COLUMNS($T7:T7),,,ROWS(T$4:T7)))</f>
        <v>2</v>
      </c>
      <c r="U7" s="216">
        <f ca="1">INDIRECT(ADDRESS(9,22+COLUMNS($T7:U7),,,ROWS(U$4:U7)))</f>
        <v>0</v>
      </c>
      <c r="V7" s="216">
        <f ca="1">INDIRECT(ADDRESS(9,22+COLUMNS($T7:V7),,,ROWS(V$4:V7)))</f>
        <v>14</v>
      </c>
      <c r="W7" s="213">
        <f ca="1">INDIRECT(ADDRESS(9,22+COLUMNS($T7:W7),,,ROWS(W$4:W7)))</f>
        <v>1</v>
      </c>
      <c r="X7" s="215" t="str">
        <f ca="1">INDIRECT(ADDRESS(9,22+COLUMNS($T7:X7),,,ROWS(X$4:X7)))</f>
        <v>1/14(2)</v>
      </c>
      <c r="Y7" s="214">
        <f ca="1">INDIRECT(ADDRESS(9,22+COLUMNS($T7:Y7)+1,,,ROWS(Y$4:Y7)))</f>
        <v>14</v>
      </c>
      <c r="Z7" s="217">
        <f ca="1">INDIRECT(ADDRESS(9,22+COLUMNS($T7:Z7)+2,,,ROWS(Z$4:Z7)))</f>
        <v>12</v>
      </c>
      <c r="AA7" s="211">
        <f ca="1">INDIRECT(ADDRESS(9,22+COLUMNS($T7:AA7)+2,,,ROWS(AA$4:AA7)))</f>
        <v>7</v>
      </c>
      <c r="AB7" s="212">
        <f ca="1">INDIRECT(ADDRESS(9,22+COLUMNS($T7:AB7)+2,,,ROWS(AB$4:AB7)))</f>
        <v>0</v>
      </c>
      <c r="AC7" s="215">
        <f ca="1">INDIRECT(ADDRESS(34,27,,,ROWS(AC$4:AC7)))</f>
        <v>0</v>
      </c>
      <c r="AD7" s="215">
        <f ca="1">INDIRECT(ADDRESS(34,28,,,ROWS(AC$4:AC7)))</f>
        <v>0</v>
      </c>
      <c r="AE7" s="35"/>
      <c r="AF7" s="212">
        <f ca="1">INDIRECT(ADDRESS(13,22+COLUMNS($AF7:AF7),,,ROWS(AF$4:AF7)))</f>
        <v>3</v>
      </c>
      <c r="AG7" s="212">
        <f ca="1">INDIRECT(ADDRESS(13,22+COLUMNS($AF7:AG7),,,ROWS(AG$4:AG7)))</f>
        <v>0</v>
      </c>
      <c r="AH7" s="212">
        <f ca="1">INDIRECT(ADDRESS(13,22+COLUMNS($AF7:AH7),,,ROWS(AH$4:AH7)))</f>
        <v>1</v>
      </c>
      <c r="AI7" s="28">
        <f t="shared" ca="1" si="0"/>
        <v>19.07</v>
      </c>
      <c r="AJ7" s="28">
        <f t="shared" ca="1" si="1"/>
        <v>29.07</v>
      </c>
      <c r="AK7" s="28">
        <f t="shared" ca="1" si="2"/>
        <v>11.07</v>
      </c>
      <c r="AL7" s="28">
        <f t="shared" ca="1" si="3"/>
        <v>0.66666666666666663</v>
      </c>
      <c r="AM7" s="28">
        <f t="shared" ca="1" si="4"/>
        <v>2.0699999999999998</v>
      </c>
      <c r="AN7" s="28">
        <f t="shared" ca="1" si="5"/>
        <v>18.07</v>
      </c>
      <c r="AO7" s="28">
        <f t="shared" ca="1" si="6"/>
        <v>11.07</v>
      </c>
      <c r="AP7" s="28">
        <f t="shared" ca="1" si="7"/>
        <v>4.07</v>
      </c>
      <c r="AQ7" s="28">
        <f t="shared" ca="1" si="8"/>
        <v>21.07</v>
      </c>
    </row>
    <row r="8" spans="1:43" ht="17.100000000000001" customHeight="1">
      <c r="A8" s="198" t="str">
        <f>ROWS($A$4:$A8)&amp;"."</f>
        <v>5.</v>
      </c>
      <c r="B8" s="227" t="str">
        <f ca="1">INDIRECT(ADDRESS(1,1,,,ROWS($B$4:$B8)))</f>
        <v>Thomas Boyd</v>
      </c>
      <c r="C8" s="233">
        <f>COUNTIF('5'!$B:$B,C$2)</f>
        <v>2</v>
      </c>
      <c r="D8" s="233">
        <f>COUNTIF('5'!$B:$B,D$2)</f>
        <v>2</v>
      </c>
      <c r="E8" s="233">
        <f>COUNTIF('5'!$B:$B,E$2)</f>
        <v>0</v>
      </c>
      <c r="F8" s="212">
        <f ca="1">INDIRECT(ADDRESS(5,22+COLUMNS($F8:F8),,,ROWS(F$4:F8)))</f>
        <v>4</v>
      </c>
      <c r="G8" s="212">
        <f ca="1">INDIRECT(ADDRESS(5,22+COLUMNS($F8:G8),,,ROWS(G$4:G8)))</f>
        <v>2</v>
      </c>
      <c r="H8" s="212">
        <f ca="1">INDIRECT(ADDRESS(5,22+COLUMNS($F8:H8),,,ROWS(H$4:H8)))</f>
        <v>0</v>
      </c>
      <c r="I8" s="213">
        <f ca="1">INDIRECT(ADDRESS(5,22+COLUMNS($F8:I8),,,ROWS(I$4:I8)))</f>
        <v>32</v>
      </c>
      <c r="J8" s="212" t="str">
        <f ca="1">INDIRECT(ADDRESS(5,22+COLUMNS($F8:J8),,,ROWS(J$4:J8)))</f>
        <v>31(0)</v>
      </c>
      <c r="K8" s="214">
        <f ca="1">INDIRECT(ADDRESS(5,22+COLUMNS($F8:K8)+1,,,ROWS(K$4:K8)))</f>
        <v>16</v>
      </c>
      <c r="L8" s="211" t="str">
        <f ca="1">INDIRECT(ADDRESS(5,22+COLUMNS($F8:L8)+2,,,ROWS(L$4:L8)))</f>
        <v>-</v>
      </c>
      <c r="M8" s="212">
        <f ca="1">INDIRECT(ADDRESS(5,22+COLUMNS($F8:M8)+2,,,ROWS(M$4:M8)))</f>
        <v>0</v>
      </c>
      <c r="N8" s="212">
        <f ca="1">INDIRECT(ADDRESS(5,22+COLUMNS($F8:N8)+2,,,ROWS(N$4:N8)))</f>
        <v>0</v>
      </c>
      <c r="O8" s="212">
        <f ca="1">INDIRECT(ADDRESS(5,22+COLUMNS($F8:O8)+2,,,ROWS(O$4:O8)))</f>
        <v>0</v>
      </c>
      <c r="P8" s="212">
        <f ca="1">INDIRECT(ADDRESS(5,22+COLUMNS($F8:P8)+2,,,ROWS(P$4:P8)))</f>
        <v>0</v>
      </c>
      <c r="Q8" s="212">
        <f ca="1">INDIRECT(ADDRESS(33,27,,,ROWS(Q$4:Q8)))</f>
        <v>0</v>
      </c>
      <c r="R8" s="212">
        <f ca="1">INDIRECT(ADDRESS(33,28,,,ROWS(Q$4:Q8)))</f>
        <v>0</v>
      </c>
      <c r="S8" s="35"/>
      <c r="T8" s="215">
        <f ca="1">INDIRECT(ADDRESS(9,22+COLUMNS($T8:T8),,,ROWS(T$4:T8)))</f>
        <v>4</v>
      </c>
      <c r="U8" s="216">
        <f ca="1">INDIRECT(ADDRESS(9,22+COLUMNS($T8:U8),,,ROWS(U$4:U8)))</f>
        <v>0</v>
      </c>
      <c r="V8" s="216">
        <f ca="1">INDIRECT(ADDRESS(9,22+COLUMNS($T8:V8),,,ROWS(V$4:V8)))</f>
        <v>27</v>
      </c>
      <c r="W8" s="213">
        <f ca="1">INDIRECT(ADDRESS(9,22+COLUMNS($T8:W8),,,ROWS(W$4:W8)))</f>
        <v>0</v>
      </c>
      <c r="X8" s="215" t="str">
        <f ca="1">INDIRECT(ADDRESS(9,22+COLUMNS($T8:X8),,,ROWS(X$4:X8)))</f>
        <v>-</v>
      </c>
      <c r="Y8" s="214" t="str">
        <f ca="1">INDIRECT(ADDRESS(9,22+COLUMNS($T8:Y8)+1,,,ROWS(Y$4:Y8)))</f>
        <v>-</v>
      </c>
      <c r="Z8" s="217" t="str">
        <f ca="1">INDIRECT(ADDRESS(9,22+COLUMNS($T8:Z8)+2,,,ROWS(Z$4:Z8)))</f>
        <v>-</v>
      </c>
      <c r="AA8" s="211">
        <f ca="1">INDIRECT(ADDRESS(9,22+COLUMNS($T8:AA8)+2,,,ROWS(AA$4:AA8)))</f>
        <v>6.75</v>
      </c>
      <c r="AB8" s="212">
        <f ca="1">INDIRECT(ADDRESS(9,22+COLUMNS($T8:AB8)+2,,,ROWS(AB$4:AB8)))</f>
        <v>0</v>
      </c>
      <c r="AC8" s="215">
        <f ca="1">INDIRECT(ADDRESS(34,27,,,ROWS(AC$4:AC8)))</f>
        <v>0</v>
      </c>
      <c r="AD8" s="215">
        <f ca="1">INDIRECT(ADDRESS(34,28,,,ROWS(AC$4:AC8)))</f>
        <v>0</v>
      </c>
      <c r="AE8" s="35"/>
      <c r="AF8" s="212">
        <f ca="1">INDIRECT(ADDRESS(13,22+COLUMNS($AF8:AF8),,,ROWS(AF$4:AF8)))</f>
        <v>0</v>
      </c>
      <c r="AG8" s="212">
        <f ca="1">INDIRECT(ADDRESS(13,22+COLUMNS($AF8:AG8),,,ROWS(AG$4:AG8)))</f>
        <v>0</v>
      </c>
      <c r="AH8" s="212">
        <f ca="1">INDIRECT(ADDRESS(13,22+COLUMNS($AF8:AH8),,,ROWS(AH$4:AH8)))</f>
        <v>0</v>
      </c>
      <c r="AI8" s="28">
        <f t="shared" ca="1" si="0"/>
        <v>17.079999999999998</v>
      </c>
      <c r="AJ8" s="28">
        <f t="shared" ca="1" si="1"/>
        <v>14.08</v>
      </c>
      <c r="AK8" s="28" t="str">
        <f t="shared" ca="1" si="2"/>
        <v/>
      </c>
      <c r="AL8" s="28">
        <f t="shared" ca="1" si="3"/>
        <v>0</v>
      </c>
      <c r="AM8" s="28" t="str">
        <f t="shared" ca="1" si="4"/>
        <v/>
      </c>
      <c r="AN8" s="28" t="str">
        <f t="shared" ca="1" si="5"/>
        <v/>
      </c>
      <c r="AO8" s="28" t="str">
        <f t="shared" ca="1" si="6"/>
        <v/>
      </c>
      <c r="AP8" s="28" t="str">
        <f t="shared" ca="1" si="7"/>
        <v/>
      </c>
      <c r="AQ8" s="28">
        <f t="shared" ca="1" si="8"/>
        <v>18.079999999999998</v>
      </c>
    </row>
    <row r="9" spans="1:43" ht="17.100000000000001" customHeight="1">
      <c r="A9" s="198" t="str">
        <f>ROWS($A$4:$A9)&amp;"."</f>
        <v>6.</v>
      </c>
      <c r="B9" s="227" t="str">
        <f ca="1">INDIRECT(ADDRESS(1,1,,,ROWS($B$4:$B9)))</f>
        <v>Zach Kerr</v>
      </c>
      <c r="C9" s="233">
        <f>COUNTIF('6'!$B:$B,C$2)</f>
        <v>3</v>
      </c>
      <c r="D9" s="233">
        <f>COUNTIF('6'!$B:$B,D$2)</f>
        <v>1</v>
      </c>
      <c r="E9" s="233">
        <f>COUNTIF('6'!$B:$B,E$2)</f>
        <v>1</v>
      </c>
      <c r="F9" s="212">
        <f ca="1">INDIRECT(ADDRESS(5,22+COLUMNS($F9:F9),,,ROWS(F$4:F9)))</f>
        <v>5</v>
      </c>
      <c r="G9" s="212">
        <f ca="1">INDIRECT(ADDRESS(5,22+COLUMNS($F9:G9),,,ROWS(G$4:G9)))</f>
        <v>4</v>
      </c>
      <c r="H9" s="212">
        <f ca="1">INDIRECT(ADDRESS(5,22+COLUMNS($F9:H9),,,ROWS(H$4:H9)))</f>
        <v>1</v>
      </c>
      <c r="I9" s="213">
        <f ca="1">INDIRECT(ADDRESS(5,22+COLUMNS($F9:I9),,,ROWS(I$4:I9)))</f>
        <v>40</v>
      </c>
      <c r="J9" s="212" t="str">
        <f ca="1">INDIRECT(ADDRESS(5,22+COLUMNS($F9:J9),,,ROWS(J$4:J9)))</f>
        <v>25(0)</v>
      </c>
      <c r="K9" s="214">
        <f ca="1">INDIRECT(ADDRESS(5,22+COLUMNS($F9:K9)+1,,,ROWS(K$4:K9)))</f>
        <v>13.333333333333334</v>
      </c>
      <c r="L9" s="211">
        <f ca="1">INDIRECT(ADDRESS(5,22+COLUMNS($F9:L9)+2,,,ROWS(L$4:L9)))</f>
        <v>333.33333333333337</v>
      </c>
      <c r="M9" s="212">
        <f ca="1">INDIRECT(ADDRESS(5,22+COLUMNS($F9:M9)+2,,,ROWS(M$4:M9)))</f>
        <v>6</v>
      </c>
      <c r="N9" s="212">
        <f ca="1">INDIRECT(ADDRESS(5,22+COLUMNS($F9:N9)+2,,,ROWS(N$4:N9)))</f>
        <v>0</v>
      </c>
      <c r="O9" s="212">
        <f ca="1">INDIRECT(ADDRESS(5,22+COLUMNS($F9:O9)+2,,,ROWS(O$4:O9)))</f>
        <v>0</v>
      </c>
      <c r="P9" s="212">
        <f ca="1">INDIRECT(ADDRESS(5,22+COLUMNS($F9:P9)+2,,,ROWS(P$4:P9)))</f>
        <v>0</v>
      </c>
      <c r="Q9" s="212">
        <f ca="1">INDIRECT(ADDRESS(33,27,,,ROWS(Q$4:Q9)))</f>
        <v>0</v>
      </c>
      <c r="R9" s="212">
        <f ca="1">INDIRECT(ADDRESS(33,28,,,ROWS(Q$4:Q9)))</f>
        <v>0</v>
      </c>
      <c r="S9" s="35"/>
      <c r="T9" s="215" t="str">
        <f ca="1">INDIRECT(ADDRESS(9,22+COLUMNS($T9:T9),,,ROWS(T$4:T9)))</f>
        <v>-</v>
      </c>
      <c r="U9" s="216" t="str">
        <f ca="1">INDIRECT(ADDRESS(9,22+COLUMNS($T9:U9),,,ROWS(U$4:U9)))</f>
        <v>-</v>
      </c>
      <c r="V9" s="216" t="str">
        <f ca="1">INDIRECT(ADDRESS(9,22+COLUMNS($T9:V9),,,ROWS(V$4:V9)))</f>
        <v>-</v>
      </c>
      <c r="W9" s="213" t="str">
        <f ca="1">INDIRECT(ADDRESS(9,22+COLUMNS($T9:W9),,,ROWS(W$4:W9)))</f>
        <v>-</v>
      </c>
      <c r="X9" s="215" t="str">
        <f ca="1">INDIRECT(ADDRESS(9,22+COLUMNS($T9:X9),,,ROWS(X$4:X9)))</f>
        <v>-</v>
      </c>
      <c r="Y9" s="214" t="str">
        <f ca="1">INDIRECT(ADDRESS(9,22+COLUMNS($T9:Y9)+1,,,ROWS(Y$4:Y9)))</f>
        <v>-</v>
      </c>
      <c r="Z9" s="217" t="str">
        <f ca="1">INDIRECT(ADDRESS(9,22+COLUMNS($T9:Z9)+2,,,ROWS(Z$4:Z9)))</f>
        <v>-</v>
      </c>
      <c r="AA9" s="211" t="str">
        <f ca="1">INDIRECT(ADDRESS(9,22+COLUMNS($T9:AA9)+2,,,ROWS(AA$4:AA9)))</f>
        <v>-</v>
      </c>
      <c r="AB9" s="212">
        <f ca="1">INDIRECT(ADDRESS(9,22+COLUMNS($T9:AB9)+2,,,ROWS(AB$4:AB9)))</f>
        <v>0</v>
      </c>
      <c r="AC9" s="215">
        <f ca="1">INDIRECT(ADDRESS(34,27,,,ROWS(AC$4:AC9)))</f>
        <v>0</v>
      </c>
      <c r="AD9" s="215">
        <f ca="1">INDIRECT(ADDRESS(34,28,,,ROWS(AC$4:AC9)))</f>
        <v>0</v>
      </c>
      <c r="AE9" s="35"/>
      <c r="AF9" s="212">
        <f ca="1">INDIRECT(ADDRESS(13,22+COLUMNS($AF9:AF9),,,ROWS(AF$4:AF9)))</f>
        <v>0</v>
      </c>
      <c r="AG9" s="212">
        <f ca="1">INDIRECT(ADDRESS(13,22+COLUMNS($AF9:AG9),,,ROWS(AG$4:AG9)))</f>
        <v>0</v>
      </c>
      <c r="AH9" s="212">
        <f ca="1">INDIRECT(ADDRESS(13,22+COLUMNS($AF9:AH9),,,ROWS(AH$4:AH9)))</f>
        <v>0</v>
      </c>
      <c r="AI9" s="28">
        <f t="shared" ca="1" si="0"/>
        <v>15.09</v>
      </c>
      <c r="AJ9" s="28">
        <f t="shared" ca="1" si="1"/>
        <v>19.09</v>
      </c>
      <c r="AK9" s="28">
        <f t="shared" ca="1" si="2"/>
        <v>3.09</v>
      </c>
      <c r="AL9" s="28">
        <f t="shared" ca="1" si="3"/>
        <v>0.6</v>
      </c>
      <c r="AM9" s="28">
        <f t="shared" ca="1" si="4"/>
        <v>5.09</v>
      </c>
      <c r="AN9" s="28" t="str">
        <f t="shared" ca="1" si="5"/>
        <v/>
      </c>
      <c r="AO9" s="28" t="str">
        <f t="shared" ca="1" si="6"/>
        <v/>
      </c>
      <c r="AP9" s="28" t="str">
        <f t="shared" ca="1" si="7"/>
        <v/>
      </c>
      <c r="AQ9" s="28" t="str">
        <f t="shared" ca="1" si="8"/>
        <v/>
      </c>
    </row>
    <row r="10" spans="1:43" ht="17.100000000000001" customHeight="1">
      <c r="A10" s="198" t="str">
        <f>ROWS($A$4:$A10)&amp;"."</f>
        <v>7.</v>
      </c>
      <c r="B10" s="227" t="str">
        <f ca="1">INDIRECT(ADDRESS(1,1,,,ROWS($B$4:$B10)))</f>
        <v>Taj Onyekwelu</v>
      </c>
      <c r="C10" s="233">
        <f>COUNTIF('7'!$B:$B,C$2)</f>
        <v>7</v>
      </c>
      <c r="D10" s="233">
        <f>COUNTIF('7'!$B:$B,D$2)</f>
        <v>0</v>
      </c>
      <c r="E10" s="233">
        <f>COUNTIF('7'!$B:$B,E$2)</f>
        <v>0</v>
      </c>
      <c r="F10" s="212">
        <f ca="1">INDIRECT(ADDRESS(5,22+COLUMNS($F10:F10),,,ROWS(F$4:F10)))</f>
        <v>7</v>
      </c>
      <c r="G10" s="212">
        <f ca="1">INDIRECT(ADDRESS(5,22+COLUMNS($F10:G10),,,ROWS(G$4:G10)))</f>
        <v>3</v>
      </c>
      <c r="H10" s="212">
        <f ca="1">INDIRECT(ADDRESS(5,22+COLUMNS($F10:H10),,,ROWS(H$4:H10)))</f>
        <v>1</v>
      </c>
      <c r="I10" s="213">
        <f ca="1">INDIRECT(ADDRESS(5,22+COLUMNS($F10:I10),,,ROWS(I$4:I10)))</f>
        <v>32</v>
      </c>
      <c r="J10" s="212" t="str">
        <f ca="1">INDIRECT(ADDRESS(5,22+COLUMNS($F10:J10),,,ROWS(J$4:J10)))</f>
        <v>26*(20)</v>
      </c>
      <c r="K10" s="214">
        <f ca="1">INDIRECT(ADDRESS(5,22+COLUMNS($F10:K10)+1,,,ROWS(K$4:K10)))</f>
        <v>16</v>
      </c>
      <c r="L10" s="211">
        <f ca="1">INDIRECT(ADDRESS(5,22+COLUMNS($F10:L10)+2,,,ROWS(L$4:L10)))</f>
        <v>88.888888888888886</v>
      </c>
      <c r="M10" s="212">
        <f ca="1">INDIRECT(ADDRESS(5,22+COLUMNS($F10:M10)+2,,,ROWS(M$4:M10)))</f>
        <v>4</v>
      </c>
      <c r="N10" s="212">
        <f ca="1">INDIRECT(ADDRESS(5,22+COLUMNS($F10:N10)+2,,,ROWS(N$4:N10)))</f>
        <v>0</v>
      </c>
      <c r="O10" s="212">
        <f ca="1">INDIRECT(ADDRESS(5,22+COLUMNS($F10:O10)+2,,,ROWS(O$4:O10)))</f>
        <v>0</v>
      </c>
      <c r="P10" s="212">
        <f ca="1">INDIRECT(ADDRESS(5,22+COLUMNS($F10:P10)+2,,,ROWS(P$4:P10)))</f>
        <v>0</v>
      </c>
      <c r="Q10" s="212">
        <f ca="1">INDIRECT(ADDRESS(33,27,,,ROWS(Q$4:Q10)))</f>
        <v>1</v>
      </c>
      <c r="R10" s="212">
        <f ca="1">INDIRECT(ADDRESS(33,28,,,ROWS(Q$4:Q10)))</f>
        <v>0</v>
      </c>
      <c r="S10" s="35"/>
      <c r="T10" s="215">
        <f ca="1">INDIRECT(ADDRESS(9,22+COLUMNS($T10:T10),,,ROWS(T$4:T10)))</f>
        <v>25</v>
      </c>
      <c r="U10" s="216">
        <f ca="1">INDIRECT(ADDRESS(9,22+COLUMNS($T10:U10),,,ROWS(U$4:U10)))</f>
        <v>3</v>
      </c>
      <c r="V10" s="216">
        <f ca="1">INDIRECT(ADDRESS(9,22+COLUMNS($T10:V10),,,ROWS(V$4:V10)))</f>
        <v>81</v>
      </c>
      <c r="W10" s="213">
        <f ca="1">INDIRECT(ADDRESS(9,22+COLUMNS($T10:W10),,,ROWS(W$4:W10)))</f>
        <v>10</v>
      </c>
      <c r="X10" s="215" t="str">
        <f ca="1">INDIRECT(ADDRESS(9,22+COLUMNS($T10:X10),,,ROWS(X$4:X10)))</f>
        <v>4/13(4)</v>
      </c>
      <c r="Y10" s="214">
        <f ca="1">INDIRECT(ADDRESS(9,22+COLUMNS($T10:Y10)+1,,,ROWS(Y$4:Y10)))</f>
        <v>8.1</v>
      </c>
      <c r="Z10" s="217">
        <f ca="1">INDIRECT(ADDRESS(9,22+COLUMNS($T10:Z10)+2,,,ROWS(Z$4:Z10)))</f>
        <v>15</v>
      </c>
      <c r="AA10" s="211">
        <f ca="1">INDIRECT(ADDRESS(9,22+COLUMNS($T10:AA10)+2,,,ROWS(AA$4:AA10)))</f>
        <v>3.24</v>
      </c>
      <c r="AB10" s="212">
        <f ca="1">INDIRECT(ADDRESS(9,22+COLUMNS($T10:AB10)+2,,,ROWS(AB$4:AB10)))</f>
        <v>0</v>
      </c>
      <c r="AC10" s="215">
        <f ca="1">INDIRECT(ADDRESS(34,27,,,ROWS(AC$4:AC10)))</f>
        <v>0</v>
      </c>
      <c r="AD10" s="215">
        <f ca="1">INDIRECT(ADDRESS(34,28,,,ROWS(AC$4:AC10)))</f>
        <v>4</v>
      </c>
      <c r="AE10" s="35"/>
      <c r="AF10" s="212">
        <f ca="1">INDIRECT(ADDRESS(13,22+COLUMNS($AF10:AF10),,,ROWS(AF$4:AF10)))</f>
        <v>0</v>
      </c>
      <c r="AG10" s="212">
        <f ca="1">INDIRECT(ADDRESS(13,22+COLUMNS($AF10:AG10),,,ROWS(AG$4:AG10)))</f>
        <v>0</v>
      </c>
      <c r="AH10" s="212">
        <f ca="1">INDIRECT(ADDRESS(13,22+COLUMNS($AF10:AH10),,,ROWS(AH$4:AH10)))</f>
        <v>0</v>
      </c>
      <c r="AI10" s="28">
        <f t="shared" ca="1" si="0"/>
        <v>17.100000000000001</v>
      </c>
      <c r="AJ10" s="28">
        <f t="shared" ca="1" si="1"/>
        <v>14.1</v>
      </c>
      <c r="AK10" s="28">
        <f t="shared" ca="1" si="2"/>
        <v>8.1</v>
      </c>
      <c r="AL10" s="28">
        <f t="shared" ca="1" si="3"/>
        <v>0.5</v>
      </c>
      <c r="AM10" s="28">
        <f t="shared" ca="1" si="4"/>
        <v>9.1</v>
      </c>
      <c r="AN10" s="28">
        <f t="shared" ca="1" si="5"/>
        <v>4.0999999999999996</v>
      </c>
      <c r="AO10" s="28">
        <f t="shared" ca="1" si="6"/>
        <v>3.1</v>
      </c>
      <c r="AP10" s="28">
        <f t="shared" ca="1" si="7"/>
        <v>9.1</v>
      </c>
      <c r="AQ10" s="28">
        <f t="shared" ca="1" si="8"/>
        <v>4.0999999999999996</v>
      </c>
    </row>
    <row r="11" spans="1:43" ht="17.100000000000001" customHeight="1">
      <c r="A11" s="198" t="str">
        <f>ROWS($A$4:$A11)&amp;"."</f>
        <v>8.</v>
      </c>
      <c r="B11" s="227" t="str">
        <f ca="1">INDIRECT(ADDRESS(1,1,,,ROWS($B$4:$B11)))</f>
        <v>George Prince</v>
      </c>
      <c r="C11" s="233">
        <f>COUNTIF('8'!$B:$B,C$2)</f>
        <v>7</v>
      </c>
      <c r="D11" s="233">
        <f>COUNTIF('8'!$B:$B,D$2)</f>
        <v>0</v>
      </c>
      <c r="E11" s="233">
        <f>COUNTIF('8'!$B:$B,E$2)</f>
        <v>0</v>
      </c>
      <c r="F11" s="212">
        <f ca="1">INDIRECT(ADDRESS(5,22+COLUMNS($F11:F11),,,ROWS(F$4:F11)))</f>
        <v>7</v>
      </c>
      <c r="G11" s="212">
        <f ca="1">INDIRECT(ADDRESS(5,22+COLUMNS($F11:G11),,,ROWS(G$4:G11)))</f>
        <v>0</v>
      </c>
      <c r="H11" s="212">
        <f ca="1">INDIRECT(ADDRESS(5,22+COLUMNS($F11:H11),,,ROWS(H$4:H11)))</f>
        <v>0</v>
      </c>
      <c r="I11" s="213" t="str">
        <f ca="1">INDIRECT(ADDRESS(5,22+COLUMNS($F11:I11),,,ROWS(I$4:I11)))</f>
        <v>-</v>
      </c>
      <c r="J11" s="212">
        <f ca="1">INDIRECT(ADDRESS(5,22+COLUMNS($F11:J11),,,ROWS(J$4:J11)))</f>
        <v>0</v>
      </c>
      <c r="K11" s="214" t="str">
        <f ca="1">INDIRECT(ADDRESS(5,22+COLUMNS($F11:K11)+1,,,ROWS(K$4:K11)))</f>
        <v>-</v>
      </c>
      <c r="L11" s="211" t="str">
        <f ca="1">INDIRECT(ADDRESS(5,22+COLUMNS($F11:L11)+2,,,ROWS(L$4:L11)))</f>
        <v>-</v>
      </c>
      <c r="M11" s="212">
        <f ca="1">INDIRECT(ADDRESS(5,22+COLUMNS($F11:M11)+2,,,ROWS(M$4:M11)))</f>
        <v>0</v>
      </c>
      <c r="N11" s="212">
        <f ca="1">INDIRECT(ADDRESS(5,22+COLUMNS($F11:N11)+2,,,ROWS(N$4:N11)))</f>
        <v>0</v>
      </c>
      <c r="O11" s="212">
        <f ca="1">INDIRECT(ADDRESS(5,22+COLUMNS($F11:O11)+2,,,ROWS(O$4:O11)))</f>
        <v>0</v>
      </c>
      <c r="P11" s="212">
        <f ca="1">INDIRECT(ADDRESS(5,22+COLUMNS($F11:P11)+2,,,ROWS(P$4:P11)))</f>
        <v>0</v>
      </c>
      <c r="Q11" s="212">
        <f ca="1">INDIRECT(ADDRESS(33,27,,,ROWS(Q$4:Q11)))</f>
        <v>0</v>
      </c>
      <c r="R11" s="212">
        <f ca="1">INDIRECT(ADDRESS(33,28,,,ROWS(Q$4:Q11)))</f>
        <v>0</v>
      </c>
      <c r="S11" s="35"/>
      <c r="T11" s="215">
        <f ca="1">INDIRECT(ADDRESS(9,22+COLUMNS($T11:T11),,,ROWS(T$4:T11)))</f>
        <v>22</v>
      </c>
      <c r="U11" s="216">
        <f ca="1">INDIRECT(ADDRESS(9,22+COLUMNS($T11:U11),,,ROWS(U$4:U11)))</f>
        <v>2</v>
      </c>
      <c r="V11" s="216">
        <f ca="1">INDIRECT(ADDRESS(9,22+COLUMNS($T11:V11),,,ROWS(V$4:V11)))</f>
        <v>106</v>
      </c>
      <c r="W11" s="213">
        <f ca="1">INDIRECT(ADDRESS(9,22+COLUMNS($T11:W11),,,ROWS(W$4:W11)))</f>
        <v>12</v>
      </c>
      <c r="X11" s="215" t="str">
        <f ca="1">INDIRECT(ADDRESS(9,22+COLUMNS($T11:X11),,,ROWS(X$4:X11)))</f>
        <v>4/33(4)</v>
      </c>
      <c r="Y11" s="214">
        <f ca="1">INDIRECT(ADDRESS(9,22+COLUMNS($T11:Y11)+1,,,ROWS(Y$4:Y11)))</f>
        <v>8.8333333333333339</v>
      </c>
      <c r="Z11" s="217">
        <f ca="1">INDIRECT(ADDRESS(9,22+COLUMNS($T11:Z11)+2,,,ROWS(Z$4:Z11)))</f>
        <v>11</v>
      </c>
      <c r="AA11" s="211">
        <f ca="1">INDIRECT(ADDRESS(9,22+COLUMNS($T11:AA11)+2,,,ROWS(AA$4:AA11)))</f>
        <v>4.82</v>
      </c>
      <c r="AB11" s="212">
        <f ca="1">INDIRECT(ADDRESS(9,22+COLUMNS($T11:AB11)+2,,,ROWS(AB$4:AB11)))</f>
        <v>0</v>
      </c>
      <c r="AC11" s="215">
        <f ca="1">INDIRECT(ADDRESS(34,27,,,ROWS(AC$4:AC11)))</f>
        <v>1</v>
      </c>
      <c r="AD11" s="215">
        <f ca="1">INDIRECT(ADDRESS(34,28,,,ROWS(AC$4:AC11)))</f>
        <v>2</v>
      </c>
      <c r="AE11" s="35"/>
      <c r="AF11" s="212">
        <f ca="1">INDIRECT(ADDRESS(13,22+COLUMNS($AF11:AF11),,,ROWS(AF$4:AF11)))</f>
        <v>1</v>
      </c>
      <c r="AG11" s="212">
        <f ca="1">INDIRECT(ADDRESS(13,22+COLUMNS($AF11:AG11),,,ROWS(AG$4:AG11)))</f>
        <v>0</v>
      </c>
      <c r="AH11" s="212">
        <f ca="1">INDIRECT(ADDRESS(13,22+COLUMNS($AF11:AH11),,,ROWS(AH$4:AH11)))</f>
        <v>2</v>
      </c>
      <c r="AI11" s="28" t="str">
        <f t="shared" ca="1" si="0"/>
        <v/>
      </c>
      <c r="AJ11" s="28" t="str">
        <f t="shared" ca="1" si="1"/>
        <v/>
      </c>
      <c r="AK11" s="28" t="str">
        <f t="shared" ca="1" si="2"/>
        <v/>
      </c>
      <c r="AL11" s="28" t="str">
        <f t="shared" ca="1" si="3"/>
        <v/>
      </c>
      <c r="AM11" s="28" t="str">
        <f t="shared" ca="1" si="4"/>
        <v/>
      </c>
      <c r="AN11" s="28">
        <f t="shared" ca="1" si="5"/>
        <v>2.11</v>
      </c>
      <c r="AO11" s="28">
        <f t="shared" ca="1" si="6"/>
        <v>7.11</v>
      </c>
      <c r="AP11" s="28">
        <f t="shared" ca="1" si="7"/>
        <v>3.11</v>
      </c>
      <c r="AQ11" s="28">
        <f t="shared" ca="1" si="8"/>
        <v>10.11</v>
      </c>
    </row>
    <row r="12" spans="1:43" ht="17.100000000000001" customHeight="1">
      <c r="A12" s="198" t="str">
        <f>ROWS($A$4:$A12)&amp;"."</f>
        <v>9.</v>
      </c>
      <c r="B12" s="227" t="str">
        <f ca="1">INDIRECT(ADDRESS(1,1,,,ROWS($B$4:$B12)))</f>
        <v>Josh Bates</v>
      </c>
      <c r="C12" s="233">
        <f>COUNTIF('9'!$B:$B,C$2)</f>
        <v>6</v>
      </c>
      <c r="D12" s="233">
        <f>COUNTIF('9'!$B:$B,D$2)</f>
        <v>0</v>
      </c>
      <c r="E12" s="233">
        <f>COUNTIF('9'!$B:$B,E$2)</f>
        <v>0</v>
      </c>
      <c r="F12" s="212">
        <f ca="1">INDIRECT(ADDRESS(5,22+COLUMNS($F12:F12),,,ROWS(F$4:F12)))</f>
        <v>6</v>
      </c>
      <c r="G12" s="212">
        <f ca="1">INDIRECT(ADDRESS(5,22+COLUMNS($F12:G12),,,ROWS(G$4:G12)))</f>
        <v>1</v>
      </c>
      <c r="H12" s="212">
        <f ca="1">INDIRECT(ADDRESS(5,22+COLUMNS($F12:H12),,,ROWS(H$4:H12)))</f>
        <v>1</v>
      </c>
      <c r="I12" s="213">
        <f ca="1">INDIRECT(ADDRESS(5,22+COLUMNS($F12:I12),,,ROWS(I$4:I12)))</f>
        <v>0</v>
      </c>
      <c r="J12" s="212" t="str">
        <f ca="1">INDIRECT(ADDRESS(5,22+COLUMNS($F12:J12),,,ROWS(J$4:J12)))</f>
        <v>0*(0)</v>
      </c>
      <c r="K12" s="214" t="str">
        <f ca="1">INDIRECT(ADDRESS(5,22+COLUMNS($F12:K12)+1,,,ROWS(K$4:K12)))</f>
        <v>-</v>
      </c>
      <c r="L12" s="211" t="str">
        <f ca="1">INDIRECT(ADDRESS(5,22+COLUMNS($F12:L12)+2,,,ROWS(L$4:L12)))</f>
        <v>-</v>
      </c>
      <c r="M12" s="212">
        <f ca="1">INDIRECT(ADDRESS(5,22+COLUMNS($F12:M12)+2,,,ROWS(M$4:M12)))</f>
        <v>0</v>
      </c>
      <c r="N12" s="212">
        <f ca="1">INDIRECT(ADDRESS(5,22+COLUMNS($F12:N12)+2,,,ROWS(N$4:N12)))</f>
        <v>0</v>
      </c>
      <c r="O12" s="212">
        <f ca="1">INDIRECT(ADDRESS(5,22+COLUMNS($F12:O12)+2,,,ROWS(O$4:O12)))</f>
        <v>0</v>
      </c>
      <c r="P12" s="212">
        <f ca="1">INDIRECT(ADDRESS(5,22+COLUMNS($F12:P12)+2,,,ROWS(P$4:P12)))</f>
        <v>0</v>
      </c>
      <c r="Q12" s="212">
        <f ca="1">INDIRECT(ADDRESS(33,27,,,ROWS(Q$4:Q12)))</f>
        <v>0</v>
      </c>
      <c r="R12" s="212">
        <f ca="1">INDIRECT(ADDRESS(33,28,,,ROWS(Q$4:Q12)))</f>
        <v>0</v>
      </c>
      <c r="S12" s="35"/>
      <c r="T12" s="215">
        <f ca="1">INDIRECT(ADDRESS(9,22+COLUMNS($T12:T12),,,ROWS(T$4:T12)))</f>
        <v>21</v>
      </c>
      <c r="U12" s="216">
        <f ca="1">INDIRECT(ADDRESS(9,22+COLUMNS($T12:U12),,,ROWS(U$4:U12)))</f>
        <v>1</v>
      </c>
      <c r="V12" s="216">
        <f ca="1">INDIRECT(ADDRESS(9,22+COLUMNS($T12:V12),,,ROWS(V$4:V12)))</f>
        <v>86</v>
      </c>
      <c r="W12" s="213">
        <f ca="1">INDIRECT(ADDRESS(9,22+COLUMNS($T12:W12),,,ROWS(W$4:W12)))</f>
        <v>7</v>
      </c>
      <c r="X12" s="215" t="str">
        <f ca="1">INDIRECT(ADDRESS(9,22+COLUMNS($T12:X12),,,ROWS(X$4:X12)))</f>
        <v>3/7(3)</v>
      </c>
      <c r="Y12" s="214">
        <f ca="1">INDIRECT(ADDRESS(9,22+COLUMNS($T12:Y12)+1,,,ROWS(Y$4:Y12)))</f>
        <v>12.285714285714286</v>
      </c>
      <c r="Z12" s="217">
        <f ca="1">INDIRECT(ADDRESS(9,22+COLUMNS($T12:Z12)+2,,,ROWS(Z$4:Z12)))</f>
        <v>18</v>
      </c>
      <c r="AA12" s="211">
        <f ca="1">INDIRECT(ADDRESS(9,22+COLUMNS($T12:AA12)+2,,,ROWS(AA$4:AA12)))</f>
        <v>4.0999999999999996</v>
      </c>
      <c r="AB12" s="212">
        <f ca="1">INDIRECT(ADDRESS(9,22+COLUMNS($T12:AB12)+2,,,ROWS(AB$4:AB12)))</f>
        <v>0</v>
      </c>
      <c r="AC12" s="215">
        <f ca="1">INDIRECT(ADDRESS(34,27,,,ROWS(AC$4:AC12)))</f>
        <v>0</v>
      </c>
      <c r="AD12" s="215">
        <f ca="1">INDIRECT(ADDRESS(34,28,,,ROWS(AC$4:AC12)))</f>
        <v>0</v>
      </c>
      <c r="AE12" s="35"/>
      <c r="AF12" s="212">
        <f ca="1">INDIRECT(ADDRESS(13,22+COLUMNS($AF12:AF12),,,ROWS(AF$4:AF12)))</f>
        <v>2</v>
      </c>
      <c r="AG12" s="212">
        <f ca="1">INDIRECT(ADDRESS(13,22+COLUMNS($AF12:AG12),,,ROWS(AG$4:AG12)))</f>
        <v>0</v>
      </c>
      <c r="AH12" s="212">
        <f ca="1">INDIRECT(ADDRESS(13,22+COLUMNS($AF12:AH12),,,ROWS(AH$4:AH12)))</f>
        <v>0</v>
      </c>
      <c r="AI12" s="28" t="str">
        <f t="shared" ca="1" si="0"/>
        <v/>
      </c>
      <c r="AJ12" s="28" t="str">
        <f t="shared" ca="1" si="1"/>
        <v/>
      </c>
      <c r="AK12" s="28" t="str">
        <f t="shared" ca="1" si="2"/>
        <v/>
      </c>
      <c r="AL12" s="28" t="str">
        <f t="shared" ca="1" si="3"/>
        <v/>
      </c>
      <c r="AM12" s="28" t="str">
        <f t="shared" ca="1" si="4"/>
        <v/>
      </c>
      <c r="AN12" s="28">
        <f t="shared" ca="1" si="5"/>
        <v>6.12</v>
      </c>
      <c r="AO12" s="28">
        <f t="shared" ca="1" si="6"/>
        <v>10.119999999999999</v>
      </c>
      <c r="AP12" s="28">
        <f t="shared" ca="1" si="7"/>
        <v>13.12</v>
      </c>
      <c r="AQ12" s="28">
        <f t="shared" ca="1" si="8"/>
        <v>7.12</v>
      </c>
    </row>
    <row r="13" spans="1:43" ht="17.100000000000001" customHeight="1">
      <c r="A13" s="198" t="str">
        <f>ROWS($A$4:$A13)&amp;"."</f>
        <v>10.</v>
      </c>
      <c r="B13" s="227" t="str">
        <f ca="1">INDIRECT(ADDRESS(1,1,,,ROWS($B$4:$B13)))</f>
        <v>Chris Walton</v>
      </c>
      <c r="C13" s="233">
        <f>COUNTIF('10'!$B:$B,C$2)</f>
        <v>6</v>
      </c>
      <c r="D13" s="233">
        <f>COUNTIF('10'!$B:$B,D$2)</f>
        <v>0</v>
      </c>
      <c r="E13" s="233">
        <f>COUNTIF('10'!$B:$B,E$2)</f>
        <v>0</v>
      </c>
      <c r="F13" s="212">
        <f ca="1">INDIRECT(ADDRESS(5,22+COLUMNS($F13:F13),,,ROWS(F$4:F13)))</f>
        <v>6</v>
      </c>
      <c r="G13" s="212">
        <f ca="1">INDIRECT(ADDRESS(5,22+COLUMNS($F13:G13),,,ROWS(G$4:G13)))</f>
        <v>0</v>
      </c>
      <c r="H13" s="212">
        <f ca="1">INDIRECT(ADDRESS(5,22+COLUMNS($F13:H13),,,ROWS(H$4:H13)))</f>
        <v>0</v>
      </c>
      <c r="I13" s="213" t="str">
        <f ca="1">INDIRECT(ADDRESS(5,22+COLUMNS($F13:I13),,,ROWS(I$4:I13)))</f>
        <v>-</v>
      </c>
      <c r="J13" s="212">
        <f ca="1">INDIRECT(ADDRESS(5,22+COLUMNS($F13:J13),,,ROWS(J$4:J13)))</f>
        <v>0</v>
      </c>
      <c r="K13" s="214" t="str">
        <f ca="1">INDIRECT(ADDRESS(5,22+COLUMNS($F13:K13)+1,,,ROWS(K$4:K13)))</f>
        <v>-</v>
      </c>
      <c r="L13" s="211" t="str">
        <f ca="1">INDIRECT(ADDRESS(5,22+COLUMNS($F13:L13)+2,,,ROWS(L$4:L13)))</f>
        <v>-</v>
      </c>
      <c r="M13" s="212">
        <f ca="1">INDIRECT(ADDRESS(5,22+COLUMNS($F13:M13)+2,,,ROWS(M$4:M13)))</f>
        <v>0</v>
      </c>
      <c r="N13" s="212">
        <f ca="1">INDIRECT(ADDRESS(5,22+COLUMNS($F13:N13)+2,,,ROWS(N$4:N13)))</f>
        <v>0</v>
      </c>
      <c r="O13" s="212">
        <f ca="1">INDIRECT(ADDRESS(5,22+COLUMNS($F13:O13)+2,,,ROWS(O$4:O13)))</f>
        <v>0</v>
      </c>
      <c r="P13" s="212">
        <f ca="1">INDIRECT(ADDRESS(5,22+COLUMNS($F13:P13)+2,,,ROWS(P$4:P13)))</f>
        <v>0</v>
      </c>
      <c r="Q13" s="212">
        <f ca="1">INDIRECT(ADDRESS(33,27,,,ROWS(Q$4:Q13)))</f>
        <v>0</v>
      </c>
      <c r="R13" s="212">
        <f ca="1">INDIRECT(ADDRESS(33,28,,,ROWS(Q$4:Q13)))</f>
        <v>0</v>
      </c>
      <c r="S13" s="35"/>
      <c r="T13" s="215">
        <f ca="1">INDIRECT(ADDRESS(9,22+COLUMNS($T13:T13),,,ROWS(T$4:T13)))</f>
        <v>18.100000000000001</v>
      </c>
      <c r="U13" s="216">
        <f ca="1">INDIRECT(ADDRESS(9,22+COLUMNS($T13:U13),,,ROWS(U$4:U13)))</f>
        <v>0</v>
      </c>
      <c r="V13" s="216">
        <f ca="1">INDIRECT(ADDRESS(9,22+COLUMNS($T13:V13),,,ROWS(V$4:V13)))</f>
        <v>57</v>
      </c>
      <c r="W13" s="213">
        <f ca="1">INDIRECT(ADDRESS(9,22+COLUMNS($T13:W13),,,ROWS(W$4:W13)))</f>
        <v>7</v>
      </c>
      <c r="X13" s="215" t="str">
        <f ca="1">INDIRECT(ADDRESS(9,22+COLUMNS($T13:X13),,,ROWS(X$4:X13)))</f>
        <v>2/8(3.1)</v>
      </c>
      <c r="Y13" s="214">
        <f ca="1">INDIRECT(ADDRESS(9,22+COLUMNS($T13:Y13)+1,,,ROWS(Y$4:Y13)))</f>
        <v>8.1428571428571423</v>
      </c>
      <c r="Z13" s="217">
        <f ca="1">INDIRECT(ADDRESS(9,22+COLUMNS($T13:Z13)+2,,,ROWS(Z$4:Z13)))</f>
        <v>15.57</v>
      </c>
      <c r="AA13" s="211">
        <f ca="1">INDIRECT(ADDRESS(9,22+COLUMNS($T13:AA13)+2,,,ROWS(AA$4:AA13)))</f>
        <v>3.14</v>
      </c>
      <c r="AB13" s="212">
        <f ca="1">INDIRECT(ADDRESS(9,22+COLUMNS($T13:AB13)+2,,,ROWS(AB$4:AB13)))</f>
        <v>0</v>
      </c>
      <c r="AC13" s="215">
        <f ca="1">INDIRECT(ADDRESS(34,27,,,ROWS(AC$4:AC13)))</f>
        <v>0</v>
      </c>
      <c r="AD13" s="215">
        <f ca="1">INDIRECT(ADDRESS(34,28,,,ROWS(AC$4:AC13)))</f>
        <v>3</v>
      </c>
      <c r="AE13" s="35"/>
      <c r="AF13" s="212">
        <f ca="1">INDIRECT(ADDRESS(13,22+COLUMNS($AF13:AF13),,,ROWS(AF$4:AF13)))</f>
        <v>2</v>
      </c>
      <c r="AG13" s="212">
        <f ca="1">INDIRECT(ADDRESS(13,22+COLUMNS($AF13:AG13),,,ROWS(AG$4:AG13)))</f>
        <v>0</v>
      </c>
      <c r="AH13" s="212">
        <f ca="1">INDIRECT(ADDRESS(13,22+COLUMNS($AF13:AH13),,,ROWS(AH$4:AH13)))</f>
        <v>0</v>
      </c>
      <c r="AI13" s="28" t="str">
        <f t="shared" ca="1" si="0"/>
        <v/>
      </c>
      <c r="AJ13" s="28" t="str">
        <f t="shared" ca="1" si="1"/>
        <v/>
      </c>
      <c r="AK13" s="28" t="str">
        <f t="shared" ca="1" si="2"/>
        <v/>
      </c>
      <c r="AL13" s="28" t="str">
        <f t="shared" ca="1" si="3"/>
        <v/>
      </c>
      <c r="AM13" s="28" t="str">
        <f t="shared" ca="1" si="4"/>
        <v/>
      </c>
      <c r="AN13" s="28">
        <f t="shared" ca="1" si="5"/>
        <v>6.13</v>
      </c>
      <c r="AO13" s="28">
        <f t="shared" ca="1" si="6"/>
        <v>4.13</v>
      </c>
      <c r="AP13" s="28">
        <f t="shared" ca="1" si="7"/>
        <v>10.130000000000001</v>
      </c>
      <c r="AQ13" s="28">
        <f t="shared" ca="1" si="8"/>
        <v>3.13</v>
      </c>
    </row>
    <row r="14" spans="1:43" ht="17.100000000000001" customHeight="1">
      <c r="A14" s="198" t="str">
        <f>ROWS($A$4:$A14)&amp;"."</f>
        <v>11.</v>
      </c>
      <c r="B14" s="227" t="str">
        <f ca="1">INDIRECT(ADDRESS(1,1,,,ROWS($B$4:$B14)))</f>
        <v>Chris Pyper</v>
      </c>
      <c r="C14" s="233">
        <f>COUNTIF('11'!$B:$B,C$2)</f>
        <v>7</v>
      </c>
      <c r="D14" s="233">
        <f>COUNTIF('11'!$B:$B,D$2)</f>
        <v>1</v>
      </c>
      <c r="E14" s="233">
        <f>COUNTIF('11'!$B:$B,E$2)</f>
        <v>0</v>
      </c>
      <c r="F14" s="212">
        <f ca="1">INDIRECT(ADDRESS(5,22+COLUMNS($F14:F14),,,ROWS(F$4:F14)))</f>
        <v>8</v>
      </c>
      <c r="G14" s="212">
        <f ca="1">INDIRECT(ADDRESS(5,22+COLUMNS($F14:G14),,,ROWS(G$4:G14)))</f>
        <v>4</v>
      </c>
      <c r="H14" s="212">
        <f ca="1">INDIRECT(ADDRESS(5,22+COLUMNS($F14:H14),,,ROWS(H$4:H14)))</f>
        <v>2</v>
      </c>
      <c r="I14" s="213">
        <f ca="1">INDIRECT(ADDRESS(5,22+COLUMNS($F14:I14),,,ROWS(I$4:I14)))</f>
        <v>19</v>
      </c>
      <c r="J14" s="212" t="str">
        <f ca="1">INDIRECT(ADDRESS(5,22+COLUMNS($F14:J14),,,ROWS(J$4:J14)))</f>
        <v>13(11)</v>
      </c>
      <c r="K14" s="214">
        <f ca="1">INDIRECT(ADDRESS(5,22+COLUMNS($F14:K14)+1,,,ROWS(K$4:K14)))</f>
        <v>9.5</v>
      </c>
      <c r="L14" s="211">
        <f ca="1">INDIRECT(ADDRESS(5,22+COLUMNS($F14:L14)+2,,,ROWS(L$4:L14)))</f>
        <v>105.55555555555556</v>
      </c>
      <c r="M14" s="212">
        <f ca="1">INDIRECT(ADDRESS(5,22+COLUMNS($F14:M14)+2,,,ROWS(M$4:M14)))</f>
        <v>1</v>
      </c>
      <c r="N14" s="212">
        <f ca="1">INDIRECT(ADDRESS(5,22+COLUMNS($F14:N14)+2,,,ROWS(N$4:N14)))</f>
        <v>0</v>
      </c>
      <c r="O14" s="212">
        <f ca="1">INDIRECT(ADDRESS(5,22+COLUMNS($F14:O14)+2,,,ROWS(O$4:O14)))</f>
        <v>0</v>
      </c>
      <c r="P14" s="212">
        <f ca="1">INDIRECT(ADDRESS(5,22+COLUMNS($F14:P14)+2,,,ROWS(P$4:P14)))</f>
        <v>0</v>
      </c>
      <c r="Q14" s="212">
        <f ca="1">INDIRECT(ADDRESS(33,27,,,ROWS(Q$4:Q14)))</f>
        <v>0</v>
      </c>
      <c r="R14" s="212">
        <f ca="1">INDIRECT(ADDRESS(33,28,,,ROWS(Q$4:Q14)))</f>
        <v>0</v>
      </c>
      <c r="S14" s="35"/>
      <c r="T14" s="215">
        <f ca="1">INDIRECT(ADDRESS(9,22+COLUMNS($T14:T14),,,ROWS(T$4:T14)))</f>
        <v>26</v>
      </c>
      <c r="U14" s="216">
        <f ca="1">INDIRECT(ADDRESS(9,22+COLUMNS($T14:U14),,,ROWS(U$4:U14)))</f>
        <v>1</v>
      </c>
      <c r="V14" s="216">
        <f ca="1">INDIRECT(ADDRESS(9,22+COLUMNS($T14:V14),,,ROWS(V$4:V14)))</f>
        <v>106</v>
      </c>
      <c r="W14" s="213">
        <f ca="1">INDIRECT(ADDRESS(9,22+COLUMNS($T14:W14),,,ROWS(W$4:W14)))</f>
        <v>9</v>
      </c>
      <c r="X14" s="215" t="str">
        <f ca="1">INDIRECT(ADDRESS(9,22+COLUMNS($T14:X14),,,ROWS(X$4:X14)))</f>
        <v>3/13(4)</v>
      </c>
      <c r="Y14" s="214">
        <f ca="1">INDIRECT(ADDRESS(9,22+COLUMNS($T14:Y14)+1,,,ROWS(Y$4:Y14)))</f>
        <v>11.777777777777779</v>
      </c>
      <c r="Z14" s="217">
        <f ca="1">INDIRECT(ADDRESS(9,22+COLUMNS($T14:Z14)+2,,,ROWS(Z$4:Z14)))</f>
        <v>17.329999999999998</v>
      </c>
      <c r="AA14" s="211">
        <f ca="1">INDIRECT(ADDRESS(9,22+COLUMNS($T14:AA14)+2,,,ROWS(AA$4:AA14)))</f>
        <v>4.08</v>
      </c>
      <c r="AB14" s="212">
        <f ca="1">INDIRECT(ADDRESS(9,22+COLUMNS($T14:AB14)+2,,,ROWS(AB$4:AB14)))</f>
        <v>0</v>
      </c>
      <c r="AC14" s="215">
        <f ca="1">INDIRECT(ADDRESS(34,27,,,ROWS(AC$4:AC14)))</f>
        <v>0</v>
      </c>
      <c r="AD14" s="215">
        <f ca="1">INDIRECT(ADDRESS(34,28,,,ROWS(AC$4:AC14)))</f>
        <v>2</v>
      </c>
      <c r="AE14" s="35"/>
      <c r="AF14" s="212">
        <f ca="1">INDIRECT(ADDRESS(13,22+COLUMNS($AF14:AF14),,,ROWS(AF$4:AF14)))</f>
        <v>2</v>
      </c>
      <c r="AG14" s="212">
        <f ca="1">INDIRECT(ADDRESS(13,22+COLUMNS($AF14:AG14),,,ROWS(AG$4:AG14)))</f>
        <v>0</v>
      </c>
      <c r="AH14" s="212">
        <f ca="1">INDIRECT(ADDRESS(13,22+COLUMNS($AF14:AH14),,,ROWS(AH$4:AH14)))</f>
        <v>0</v>
      </c>
      <c r="AI14" s="28">
        <f t="shared" ca="1" si="0"/>
        <v>24.14</v>
      </c>
      <c r="AJ14" s="28">
        <f t="shared" ca="1" si="1"/>
        <v>23.14</v>
      </c>
      <c r="AK14" s="28">
        <f t="shared" ca="1" si="2"/>
        <v>5.14</v>
      </c>
      <c r="AL14" s="28">
        <f t="shared" ca="1" si="3"/>
        <v>0.21052631578947367</v>
      </c>
      <c r="AM14" s="28">
        <f t="shared" ca="1" si="4"/>
        <v>19.14</v>
      </c>
      <c r="AN14" s="28">
        <f t="shared" ca="1" si="5"/>
        <v>5.14</v>
      </c>
      <c r="AO14" s="28">
        <f t="shared" ca="1" si="6"/>
        <v>8.14</v>
      </c>
      <c r="AP14" s="28">
        <f t="shared" ca="1" si="7"/>
        <v>12.14</v>
      </c>
      <c r="AQ14" s="28">
        <f t="shared" ca="1" si="8"/>
        <v>5.14</v>
      </c>
    </row>
    <row r="15" spans="1:43" ht="17.100000000000001" customHeight="1">
      <c r="A15" s="198" t="str">
        <f>ROWS($A$4:$A15)&amp;"."</f>
        <v>12.</v>
      </c>
      <c r="B15" s="227" t="str">
        <f ca="1">INDIRECT(ADDRESS(1,1,,,ROWS($B$4:$B15)))</f>
        <v>Mike Grossett</v>
      </c>
      <c r="C15" s="233">
        <f>COUNTIF('12'!$B:$B,C$2)</f>
        <v>6</v>
      </c>
      <c r="D15" s="233">
        <f>COUNTIF('12'!$B:$B,D$2)</f>
        <v>0</v>
      </c>
      <c r="E15" s="233">
        <f>COUNTIF('12'!$B:$B,E$2)</f>
        <v>0</v>
      </c>
      <c r="F15" s="212">
        <f ca="1">INDIRECT(ADDRESS(5,22+COLUMNS($F15:F15),,,ROWS(F$4:F15)))</f>
        <v>6</v>
      </c>
      <c r="G15" s="212">
        <f ca="1">INDIRECT(ADDRESS(5,22+COLUMNS($F15:G15),,,ROWS(G$4:G15)))</f>
        <v>3</v>
      </c>
      <c r="H15" s="212">
        <f ca="1">INDIRECT(ADDRESS(5,22+COLUMNS($F15:H15),,,ROWS(H$4:H15)))</f>
        <v>0</v>
      </c>
      <c r="I15" s="213">
        <f ca="1">INDIRECT(ADDRESS(5,22+COLUMNS($F15:I15),,,ROWS(I$4:I15)))</f>
        <v>29</v>
      </c>
      <c r="J15" s="212" t="str">
        <f ca="1">INDIRECT(ADDRESS(5,22+COLUMNS($F15:J15),,,ROWS(J$4:J15)))</f>
        <v>23(30)</v>
      </c>
      <c r="K15" s="214">
        <f ca="1">INDIRECT(ADDRESS(5,22+COLUMNS($F15:K15)+1,,,ROWS(K$4:K15)))</f>
        <v>9.6666666666666661</v>
      </c>
      <c r="L15" s="211">
        <f ca="1">INDIRECT(ADDRESS(5,22+COLUMNS($F15:L15)+2,,,ROWS(L$4:L15)))</f>
        <v>69.047619047619051</v>
      </c>
      <c r="M15" s="212">
        <f ca="1">INDIRECT(ADDRESS(5,22+COLUMNS($F15:M15)+2,,,ROWS(M$4:M15)))</f>
        <v>3</v>
      </c>
      <c r="N15" s="212">
        <f ca="1">INDIRECT(ADDRESS(5,22+COLUMNS($F15:N15)+2,,,ROWS(N$4:N15)))</f>
        <v>1</v>
      </c>
      <c r="O15" s="212">
        <f ca="1">INDIRECT(ADDRESS(5,22+COLUMNS($F15:O15)+2,,,ROWS(O$4:O15)))</f>
        <v>0</v>
      </c>
      <c r="P15" s="212">
        <f ca="1">INDIRECT(ADDRESS(5,22+COLUMNS($F15:P15)+2,,,ROWS(P$4:P15)))</f>
        <v>0</v>
      </c>
      <c r="Q15" s="212">
        <f ca="1">INDIRECT(ADDRESS(33,27,,,ROWS(Q$4:Q15)))</f>
        <v>1</v>
      </c>
      <c r="R15" s="212">
        <f ca="1">INDIRECT(ADDRESS(33,28,,,ROWS(Q$4:Q15)))</f>
        <v>0</v>
      </c>
      <c r="S15" s="35"/>
      <c r="T15" s="215">
        <f ca="1">INDIRECT(ADDRESS(9,22+COLUMNS($T15:T15),,,ROWS(T$4:T15)))</f>
        <v>18.2</v>
      </c>
      <c r="U15" s="216">
        <f ca="1">INDIRECT(ADDRESS(9,22+COLUMNS($T15:U15),,,ROWS(U$4:U15)))</f>
        <v>2</v>
      </c>
      <c r="V15" s="216">
        <f ca="1">INDIRECT(ADDRESS(9,22+COLUMNS($T15:V15),,,ROWS(V$4:V15)))</f>
        <v>51</v>
      </c>
      <c r="W15" s="213">
        <f ca="1">INDIRECT(ADDRESS(9,22+COLUMNS($T15:W15),,,ROWS(W$4:W15)))</f>
        <v>7</v>
      </c>
      <c r="X15" s="215" t="str">
        <f ca="1">INDIRECT(ADDRESS(9,22+COLUMNS($T15:X15),,,ROWS(X$4:X15)))</f>
        <v>2/5(1.2)</v>
      </c>
      <c r="Y15" s="214">
        <f ca="1">INDIRECT(ADDRESS(9,22+COLUMNS($T15:Y15)+1,,,ROWS(Y$4:Y15)))</f>
        <v>7.2857142857142856</v>
      </c>
      <c r="Z15" s="217">
        <f ca="1">INDIRECT(ADDRESS(9,22+COLUMNS($T15:Z15)+2,,,ROWS(Z$4:Z15)))</f>
        <v>15.71</v>
      </c>
      <c r="AA15" s="211">
        <f ca="1">INDIRECT(ADDRESS(9,22+COLUMNS($T15:AA15)+2,,,ROWS(AA$4:AA15)))</f>
        <v>2.78</v>
      </c>
      <c r="AB15" s="212">
        <f ca="1">INDIRECT(ADDRESS(9,22+COLUMNS($T15:AB15)+2,,,ROWS(AB$4:AB15)))</f>
        <v>0</v>
      </c>
      <c r="AC15" s="215">
        <f ca="1">INDIRECT(ADDRESS(34,27,,,ROWS(AC$4:AC15)))</f>
        <v>0</v>
      </c>
      <c r="AD15" s="215">
        <f ca="1">INDIRECT(ADDRESS(34,28,,,ROWS(AC$4:AC15)))</f>
        <v>2</v>
      </c>
      <c r="AE15" s="35"/>
      <c r="AF15" s="212">
        <f ca="1">INDIRECT(ADDRESS(13,22+COLUMNS($AF15:AF15),,,ROWS(AF$4:AF15)))</f>
        <v>2</v>
      </c>
      <c r="AG15" s="212">
        <f ca="1">INDIRECT(ADDRESS(13,22+COLUMNS($AF15:AG15),,,ROWS(AG$4:AG15)))</f>
        <v>0</v>
      </c>
      <c r="AH15" s="212">
        <f ca="1">INDIRECT(ADDRESS(13,22+COLUMNS($AF15:AH15),,,ROWS(AH$4:AH15)))</f>
        <v>0</v>
      </c>
      <c r="AI15" s="28">
        <f t="shared" ca="1" si="0"/>
        <v>20.149999999999999</v>
      </c>
      <c r="AJ15" s="28">
        <f t="shared" ca="1" si="1"/>
        <v>22.15</v>
      </c>
      <c r="AK15" s="28">
        <f t="shared" ca="1" si="2"/>
        <v>10.15</v>
      </c>
      <c r="AL15" s="28">
        <f t="shared" ca="1" si="3"/>
        <v>0.62068965517241381</v>
      </c>
      <c r="AM15" s="28">
        <f t="shared" ca="1" si="4"/>
        <v>4.1500000000000004</v>
      </c>
      <c r="AN15" s="28">
        <f t="shared" ca="1" si="5"/>
        <v>6.15</v>
      </c>
      <c r="AO15" s="28">
        <f t="shared" ca="1" si="6"/>
        <v>2.15</v>
      </c>
      <c r="AP15" s="28">
        <f t="shared" ca="1" si="7"/>
        <v>11.15</v>
      </c>
      <c r="AQ15" s="28">
        <f t="shared" ca="1" si="8"/>
        <v>2.15</v>
      </c>
    </row>
    <row r="16" spans="1:43" ht="17.100000000000001" customHeight="1">
      <c r="A16" s="198" t="str">
        <f>ROWS($A$4:$A16)&amp;"."</f>
        <v>13.</v>
      </c>
      <c r="B16" s="227" t="str">
        <f ca="1">INDIRECT(ADDRESS(1,1,,,ROWS($B$4:$B16)))</f>
        <v>Calum McDaid</v>
      </c>
      <c r="C16" s="233">
        <f>COUNTIF('13'!$B:$B,C$2)</f>
        <v>2</v>
      </c>
      <c r="D16" s="233">
        <f>COUNTIF('13'!$B:$B,D$2)</f>
        <v>3</v>
      </c>
      <c r="E16" s="233">
        <f>COUNTIF('13'!$B:$B,E$2)</f>
        <v>0</v>
      </c>
      <c r="F16" s="212">
        <f ca="1">INDIRECT(ADDRESS(5,22+COLUMNS($F16:F16),,,ROWS(F$4:F16)))</f>
        <v>5</v>
      </c>
      <c r="G16" s="212">
        <f ca="1">INDIRECT(ADDRESS(5,22+COLUMNS($F16:G16),,,ROWS(G$4:G16)))</f>
        <v>4</v>
      </c>
      <c r="H16" s="212">
        <f ca="1">INDIRECT(ADDRESS(5,22+COLUMNS($F16:H16),,,ROWS(H$4:H16)))</f>
        <v>1</v>
      </c>
      <c r="I16" s="213">
        <f ca="1">INDIRECT(ADDRESS(5,22+COLUMNS($F16:I16),,,ROWS(I$4:I16)))</f>
        <v>4</v>
      </c>
      <c r="J16" s="212" t="str">
        <f ca="1">INDIRECT(ADDRESS(5,22+COLUMNS($F16:J16),,,ROWS(J$4:J16)))</f>
        <v>3(8)</v>
      </c>
      <c r="K16" s="214">
        <f ca="1">INDIRECT(ADDRESS(5,22+COLUMNS($F16:K16)+1,,,ROWS(K$4:K16)))</f>
        <v>1.3333333333333333</v>
      </c>
      <c r="L16" s="211">
        <f ca="1">INDIRECT(ADDRESS(5,22+COLUMNS($F16:L16)+2,,,ROWS(L$4:L16)))</f>
        <v>44.444444444444443</v>
      </c>
      <c r="M16" s="212">
        <f ca="1">INDIRECT(ADDRESS(5,22+COLUMNS($F16:M16)+2,,,ROWS(M$4:M16)))</f>
        <v>0</v>
      </c>
      <c r="N16" s="212">
        <f ca="1">INDIRECT(ADDRESS(5,22+COLUMNS($F16:N16)+2,,,ROWS(N$4:N16)))</f>
        <v>0</v>
      </c>
      <c r="O16" s="212">
        <f ca="1">INDIRECT(ADDRESS(5,22+COLUMNS($F16:O16)+2,,,ROWS(O$4:O16)))</f>
        <v>0</v>
      </c>
      <c r="P16" s="212">
        <f ca="1">INDIRECT(ADDRESS(5,22+COLUMNS($F16:P16)+2,,,ROWS(P$4:P16)))</f>
        <v>0</v>
      </c>
      <c r="Q16" s="212">
        <f ca="1">INDIRECT(ADDRESS(33,27,,,ROWS(Q$4:Q16)))</f>
        <v>2</v>
      </c>
      <c r="R16" s="212">
        <f ca="1">INDIRECT(ADDRESS(33,28,,,ROWS(Q$4:Q16)))</f>
        <v>1</v>
      </c>
      <c r="S16" s="35"/>
      <c r="T16" s="215">
        <f ca="1">INDIRECT(ADDRESS(9,22+COLUMNS($T16:T16),,,ROWS(T$4:T16)))</f>
        <v>12</v>
      </c>
      <c r="U16" s="216">
        <f ca="1">INDIRECT(ADDRESS(9,22+COLUMNS($T16:U16),,,ROWS(U$4:U16)))</f>
        <v>0</v>
      </c>
      <c r="V16" s="216">
        <f ca="1">INDIRECT(ADDRESS(9,22+COLUMNS($T16:V16),,,ROWS(V$4:V16)))</f>
        <v>72</v>
      </c>
      <c r="W16" s="213">
        <f ca="1">INDIRECT(ADDRESS(9,22+COLUMNS($T16:W16),,,ROWS(W$4:W16)))</f>
        <v>5</v>
      </c>
      <c r="X16" s="215" t="str">
        <f ca="1">INDIRECT(ADDRESS(9,22+COLUMNS($T16:X16),,,ROWS(X$4:X16)))</f>
        <v>2/18(4)</v>
      </c>
      <c r="Y16" s="214">
        <f ca="1">INDIRECT(ADDRESS(9,22+COLUMNS($T16:Y16)+1,,,ROWS(Y$4:Y16)))</f>
        <v>14.4</v>
      </c>
      <c r="Z16" s="217">
        <f ca="1">INDIRECT(ADDRESS(9,22+COLUMNS($T16:Z16)+2,,,ROWS(Z$4:Z16)))</f>
        <v>14.4</v>
      </c>
      <c r="AA16" s="211">
        <f ca="1">INDIRECT(ADDRESS(9,22+COLUMNS($T16:AA16)+2,,,ROWS(AA$4:AA16)))</f>
        <v>6</v>
      </c>
      <c r="AB16" s="212">
        <f ca="1">INDIRECT(ADDRESS(9,22+COLUMNS($T16:AB16)+2,,,ROWS(AB$4:AB16)))</f>
        <v>0</v>
      </c>
      <c r="AC16" s="215">
        <f ca="1">INDIRECT(ADDRESS(34,27,,,ROWS(AC$4:AC16)))</f>
        <v>0</v>
      </c>
      <c r="AD16" s="215">
        <f ca="1">INDIRECT(ADDRESS(34,28,,,ROWS(AC$4:AC16)))</f>
        <v>0</v>
      </c>
      <c r="AE16" s="35"/>
      <c r="AF16" s="212">
        <f ca="1">INDIRECT(ADDRESS(13,22+COLUMNS($AF16:AF16),,,ROWS(AF$4:AF16)))</f>
        <v>0</v>
      </c>
      <c r="AG16" s="212">
        <f ca="1">INDIRECT(ADDRESS(13,22+COLUMNS($AF16:AG16),,,ROWS(AG$4:AG16)))</f>
        <v>0</v>
      </c>
      <c r="AH16" s="212">
        <f ca="1">INDIRECT(ADDRESS(13,22+COLUMNS($AF16:AH16),,,ROWS(AH$4:AH16)))</f>
        <v>0</v>
      </c>
      <c r="AI16" s="28">
        <f t="shared" ca="1" si="0"/>
        <v>33.159999999999997</v>
      </c>
      <c r="AJ16" s="28">
        <f t="shared" ca="1" si="1"/>
        <v>34.159999999999997</v>
      </c>
      <c r="AK16" s="28">
        <f t="shared" ca="1" si="2"/>
        <v>12.16</v>
      </c>
      <c r="AL16" s="28">
        <f t="shared" ca="1" si="3"/>
        <v>0</v>
      </c>
      <c r="AM16" s="28" t="str">
        <f t="shared" ca="1" si="4"/>
        <v/>
      </c>
      <c r="AN16" s="28">
        <f t="shared" ca="1" si="5"/>
        <v>10.16</v>
      </c>
      <c r="AO16" s="28">
        <f t="shared" ca="1" si="6"/>
        <v>12.16</v>
      </c>
      <c r="AP16" s="28">
        <f t="shared" ca="1" si="7"/>
        <v>8.16</v>
      </c>
      <c r="AQ16" s="28">
        <f t="shared" ca="1" si="8"/>
        <v>14.16</v>
      </c>
    </row>
    <row r="17" spans="1:43" ht="17.100000000000001" customHeight="1">
      <c r="A17" s="198" t="str">
        <f>ROWS($A$4:$A17)&amp;"."</f>
        <v>14.</v>
      </c>
      <c r="B17" s="227" t="str">
        <f ca="1">INDIRECT(ADDRESS(1,1,,,ROWS($B$4:$B17)))</f>
        <v>Ben Escott</v>
      </c>
      <c r="C17" s="233">
        <f>COUNTIF('14'!$B:$B,C$2)</f>
        <v>2</v>
      </c>
      <c r="D17" s="233">
        <f>COUNTIF('14'!$B:$B,D$2)</f>
        <v>3</v>
      </c>
      <c r="E17" s="233">
        <f>COUNTIF('14'!$B:$B,E$2)</f>
        <v>1</v>
      </c>
      <c r="F17" s="212">
        <f ca="1">INDIRECT(ADDRESS(5,22+COLUMNS($F17:F17),,,ROWS(F$4:F17)))</f>
        <v>6</v>
      </c>
      <c r="G17" s="212">
        <f ca="1">INDIRECT(ADDRESS(5,22+COLUMNS($F17:G17),,,ROWS(G$4:G17)))</f>
        <v>6</v>
      </c>
      <c r="H17" s="212">
        <f ca="1">INDIRECT(ADDRESS(5,22+COLUMNS($F17:H17),,,ROWS(H$4:H17)))</f>
        <v>1</v>
      </c>
      <c r="I17" s="213">
        <f ca="1">INDIRECT(ADDRESS(5,22+COLUMNS($F17:I17),,,ROWS(I$4:I17)))</f>
        <v>94</v>
      </c>
      <c r="J17" s="212" t="str">
        <f ca="1">INDIRECT(ADDRESS(5,22+COLUMNS($F17:J17),,,ROWS(J$4:J17)))</f>
        <v>33(0)</v>
      </c>
      <c r="K17" s="214">
        <f ca="1">INDIRECT(ADDRESS(5,22+COLUMNS($F17:K17)+1,,,ROWS(K$4:K17)))</f>
        <v>18.8</v>
      </c>
      <c r="L17" s="211">
        <f ca="1">INDIRECT(ADDRESS(5,22+COLUMNS($F17:L17)+2,,,ROWS(L$4:L17)))</f>
        <v>1175</v>
      </c>
      <c r="M17" s="212">
        <f ca="1">INDIRECT(ADDRESS(5,22+COLUMNS($F17:M17)+2,,,ROWS(M$4:M17)))</f>
        <v>3</v>
      </c>
      <c r="N17" s="212">
        <f ca="1">INDIRECT(ADDRESS(5,22+COLUMNS($F17:N17)+2,,,ROWS(N$4:N17)))</f>
        <v>1</v>
      </c>
      <c r="O17" s="212">
        <f ca="1">INDIRECT(ADDRESS(5,22+COLUMNS($F17:O17)+2,,,ROWS(O$4:O17)))</f>
        <v>0</v>
      </c>
      <c r="P17" s="212">
        <f ca="1">INDIRECT(ADDRESS(5,22+COLUMNS($F17:P17)+2,,,ROWS(P$4:P17)))</f>
        <v>0</v>
      </c>
      <c r="Q17" s="212">
        <f ca="1">INDIRECT(ADDRESS(33,27,,,ROWS(Q$4:Q17)))</f>
        <v>1</v>
      </c>
      <c r="R17" s="212">
        <f ca="1">INDIRECT(ADDRESS(33,28,,,ROWS(Q$4:Q17)))</f>
        <v>1</v>
      </c>
      <c r="S17" s="35"/>
      <c r="T17" s="215">
        <f ca="1">INDIRECT(ADDRESS(9,22+COLUMNS($T17:T17),,,ROWS(T$4:T17)))</f>
        <v>13</v>
      </c>
      <c r="U17" s="216">
        <f ca="1">INDIRECT(ADDRESS(9,22+COLUMNS($T17:U17),,,ROWS(U$4:U17)))</f>
        <v>1</v>
      </c>
      <c r="V17" s="216">
        <f ca="1">INDIRECT(ADDRESS(9,22+COLUMNS($T17:V17),,,ROWS(V$4:V17)))</f>
        <v>101</v>
      </c>
      <c r="W17" s="213">
        <f ca="1">INDIRECT(ADDRESS(9,22+COLUMNS($T17:W17),,,ROWS(W$4:W17)))</f>
        <v>3</v>
      </c>
      <c r="X17" s="215" t="str">
        <f ca="1">INDIRECT(ADDRESS(9,22+COLUMNS($T17:X17),,,ROWS(X$4:X17)))</f>
        <v>2/13(4)</v>
      </c>
      <c r="Y17" s="214">
        <f ca="1">INDIRECT(ADDRESS(9,22+COLUMNS($T17:Y17)+1,,,ROWS(Y$4:Y17)))</f>
        <v>33.666666666666664</v>
      </c>
      <c r="Z17" s="217">
        <f ca="1">INDIRECT(ADDRESS(9,22+COLUMNS($T17:Z17)+2,,,ROWS(Z$4:Z17)))</f>
        <v>26</v>
      </c>
      <c r="AA17" s="211">
        <f ca="1">INDIRECT(ADDRESS(9,22+COLUMNS($T17:AA17)+2,,,ROWS(AA$4:AA17)))</f>
        <v>7.77</v>
      </c>
      <c r="AB17" s="212">
        <f ca="1">INDIRECT(ADDRESS(9,22+COLUMNS($T17:AB17)+2,,,ROWS(AB$4:AB17)))</f>
        <v>0</v>
      </c>
      <c r="AC17" s="215">
        <f ca="1">INDIRECT(ADDRESS(34,27,,,ROWS(AC$4:AC17)))</f>
        <v>0</v>
      </c>
      <c r="AD17" s="215">
        <f ca="1">INDIRECT(ADDRESS(34,28,,,ROWS(AC$4:AC17)))</f>
        <v>0</v>
      </c>
      <c r="AE17" s="35"/>
      <c r="AF17" s="212">
        <f ca="1">INDIRECT(ADDRESS(13,22+COLUMNS($AF17:AF17),,,ROWS(AF$4:AF17)))</f>
        <v>0</v>
      </c>
      <c r="AG17" s="212">
        <f ca="1">INDIRECT(ADDRESS(13,22+COLUMNS($AF17:AG17),,,ROWS(AG$4:AG17)))</f>
        <v>0</v>
      </c>
      <c r="AH17" s="212">
        <f ca="1">INDIRECT(ADDRESS(13,22+COLUMNS($AF17:AH17),,,ROWS(AH$4:AH17)))</f>
        <v>0</v>
      </c>
      <c r="AI17" s="28">
        <f t="shared" ca="1" si="0"/>
        <v>7.17</v>
      </c>
      <c r="AJ17" s="28">
        <f t="shared" ca="1" si="1"/>
        <v>12.17</v>
      </c>
      <c r="AK17" s="28">
        <f t="shared" ca="1" si="2"/>
        <v>1.17</v>
      </c>
      <c r="AL17" s="28">
        <f t="shared" ca="1" si="3"/>
        <v>0.19148936170212766</v>
      </c>
      <c r="AM17" s="28">
        <f t="shared" ca="1" si="4"/>
        <v>20.170000000000002</v>
      </c>
      <c r="AN17" s="28">
        <f t="shared" ca="1" si="5"/>
        <v>13.17</v>
      </c>
      <c r="AO17" s="28">
        <f t="shared" ca="1" si="6"/>
        <v>18.170000000000002</v>
      </c>
      <c r="AP17" s="28">
        <f t="shared" ca="1" si="7"/>
        <v>17.170000000000002</v>
      </c>
      <c r="AQ17" s="28">
        <f t="shared" ca="1" si="8"/>
        <v>25.17</v>
      </c>
    </row>
    <row r="18" spans="1:43" ht="17.100000000000001" customHeight="1">
      <c r="A18" s="198" t="str">
        <f>ROWS($A$4:$A18)&amp;"."</f>
        <v>15.</v>
      </c>
      <c r="B18" s="227" t="str">
        <f ca="1">INDIRECT(ADDRESS(1,1,,,ROWS($B$4:$B18)))</f>
        <v>Callum Houstoun</v>
      </c>
      <c r="C18" s="233">
        <f>COUNTIF('15'!$B:$B,C$2)</f>
        <v>2</v>
      </c>
      <c r="D18" s="233">
        <f>COUNTIF('15'!$B:$B,D$2)</f>
        <v>4</v>
      </c>
      <c r="E18" s="233">
        <f>COUNTIF('15'!$B:$B,E$2)</f>
        <v>2</v>
      </c>
      <c r="F18" s="212">
        <f ca="1">INDIRECT(ADDRESS(5,22+COLUMNS($F18:F18),,,ROWS(F$4:F18)))</f>
        <v>8</v>
      </c>
      <c r="G18" s="212">
        <f ca="1">INDIRECT(ADDRESS(5,22+COLUMNS($F18:G18),,,ROWS(G$4:G18)))</f>
        <v>7</v>
      </c>
      <c r="H18" s="212">
        <f ca="1">INDIRECT(ADDRESS(5,22+COLUMNS($F18:H18),,,ROWS(H$4:H18)))</f>
        <v>0</v>
      </c>
      <c r="I18" s="213">
        <f ca="1">INDIRECT(ADDRESS(5,22+COLUMNS($F18:I18),,,ROWS(I$4:I18)))</f>
        <v>103</v>
      </c>
      <c r="J18" s="212" t="str">
        <f ca="1">INDIRECT(ADDRESS(5,22+COLUMNS($F18:J18),,,ROWS(J$4:J18)))</f>
        <v>44(0)</v>
      </c>
      <c r="K18" s="214">
        <f ca="1">INDIRECT(ADDRESS(5,22+COLUMNS($F18:K18)+1,,,ROWS(K$4:K18)))</f>
        <v>14.714285714285714</v>
      </c>
      <c r="L18" s="211">
        <f ca="1">INDIRECT(ADDRESS(5,22+COLUMNS($F18:L18)+2,,,ROWS(L$4:L18)))</f>
        <v>396.15384615384619</v>
      </c>
      <c r="M18" s="212">
        <f ca="1">INDIRECT(ADDRESS(5,22+COLUMNS($F18:M18)+2,,,ROWS(M$4:M18)))</f>
        <v>3</v>
      </c>
      <c r="N18" s="212">
        <f ca="1">INDIRECT(ADDRESS(5,22+COLUMNS($F18:N18)+2,,,ROWS(N$4:N18)))</f>
        <v>0</v>
      </c>
      <c r="O18" s="212">
        <f ca="1">INDIRECT(ADDRESS(5,22+COLUMNS($F18:O18)+2,,,ROWS(O$4:O18)))</f>
        <v>0</v>
      </c>
      <c r="P18" s="212">
        <f ca="1">INDIRECT(ADDRESS(5,22+COLUMNS($F18:P18)+2,,,ROWS(P$4:P18)))</f>
        <v>0</v>
      </c>
      <c r="Q18" s="212">
        <f ca="1">INDIRECT(ADDRESS(33,27,,,ROWS(Q$4:Q18)))</f>
        <v>1</v>
      </c>
      <c r="R18" s="212">
        <f ca="1">INDIRECT(ADDRESS(33,28,,,ROWS(Q$4:Q18)))</f>
        <v>0</v>
      </c>
      <c r="S18" s="35"/>
      <c r="T18" s="215">
        <f ca="1">INDIRECT(ADDRESS(9,22+COLUMNS($T18:T18),,,ROWS(T$4:T18)))</f>
        <v>21</v>
      </c>
      <c r="U18" s="216">
        <f ca="1">INDIRECT(ADDRESS(9,22+COLUMNS($T18:U18),,,ROWS(U$4:U18)))</f>
        <v>1</v>
      </c>
      <c r="V18" s="216">
        <f ca="1">INDIRECT(ADDRESS(9,22+COLUMNS($T18:V18),,,ROWS(V$4:V18)))</f>
        <v>106</v>
      </c>
      <c r="W18" s="213">
        <f ca="1">INDIRECT(ADDRESS(9,22+COLUMNS($T18:W18),,,ROWS(W$4:W18)))</f>
        <v>13</v>
      </c>
      <c r="X18" s="215" t="str">
        <f ca="1">INDIRECT(ADDRESS(9,22+COLUMNS($T18:X18),,,ROWS(X$4:X18)))</f>
        <v>4/18(4)</v>
      </c>
      <c r="Y18" s="214">
        <f ca="1">INDIRECT(ADDRESS(9,22+COLUMNS($T18:Y18)+1,,,ROWS(Y$4:Y18)))</f>
        <v>8.1538461538461533</v>
      </c>
      <c r="Z18" s="217">
        <f ca="1">INDIRECT(ADDRESS(9,22+COLUMNS($T18:Z18)+2,,,ROWS(Z$4:Z18)))</f>
        <v>9.69</v>
      </c>
      <c r="AA18" s="211">
        <f ca="1">INDIRECT(ADDRESS(9,22+COLUMNS($T18:AA18)+2,,,ROWS(AA$4:AA18)))</f>
        <v>5.05</v>
      </c>
      <c r="AB18" s="212">
        <f ca="1">INDIRECT(ADDRESS(9,22+COLUMNS($T18:AB18)+2,,,ROWS(AB$4:AB18)))</f>
        <v>0</v>
      </c>
      <c r="AC18" s="215">
        <f ca="1">INDIRECT(ADDRESS(34,27,,,ROWS(AC$4:AC18)))</f>
        <v>0</v>
      </c>
      <c r="AD18" s="215">
        <f ca="1">INDIRECT(ADDRESS(34,28,,,ROWS(AC$4:AC18)))</f>
        <v>0</v>
      </c>
      <c r="AE18" s="35"/>
      <c r="AF18" s="212">
        <f ca="1">INDIRECT(ADDRESS(13,22+COLUMNS($AF18:AF18),,,ROWS(AF$4:AF18)))</f>
        <v>2</v>
      </c>
      <c r="AG18" s="212">
        <f ca="1">INDIRECT(ADDRESS(13,22+COLUMNS($AF18:AG18),,,ROWS(AG$4:AG18)))</f>
        <v>0</v>
      </c>
      <c r="AH18" s="212">
        <f ca="1">INDIRECT(ADDRESS(13,22+COLUMNS($AF18:AH18),,,ROWS(AH$4:AH18)))</f>
        <v>0</v>
      </c>
      <c r="AI18" s="28">
        <f t="shared" ca="1" si="0"/>
        <v>6.18</v>
      </c>
      <c r="AJ18" s="28">
        <f t="shared" ca="1" si="1"/>
        <v>17.18</v>
      </c>
      <c r="AK18" s="28">
        <f t="shared" ca="1" si="2"/>
        <v>2.1800000000000002</v>
      </c>
      <c r="AL18" s="28">
        <f t="shared" ca="1" si="3"/>
        <v>0.11650485436893204</v>
      </c>
      <c r="AM18" s="28">
        <f t="shared" ca="1" si="4"/>
        <v>21.18</v>
      </c>
      <c r="AN18" s="28">
        <f t="shared" ca="1" si="5"/>
        <v>1.18</v>
      </c>
      <c r="AO18" s="28">
        <f t="shared" ca="1" si="6"/>
        <v>5.18</v>
      </c>
      <c r="AP18" s="28">
        <f t="shared" ca="1" si="7"/>
        <v>2.1800000000000002</v>
      </c>
      <c r="AQ18" s="28">
        <f t="shared" ca="1" si="8"/>
        <v>11.18</v>
      </c>
    </row>
    <row r="19" spans="1:43" ht="17.100000000000001" customHeight="1">
      <c r="A19" s="198" t="str">
        <f>ROWS($A$4:$A19)&amp;"."</f>
        <v>16.</v>
      </c>
      <c r="B19" s="227" t="str">
        <f ca="1">INDIRECT(ADDRESS(1,1,,,ROWS($B$4:$B19)))</f>
        <v>Paddy English</v>
      </c>
      <c r="C19" s="233">
        <f>COUNTIF('16'!$B:$B,C$2)</f>
        <v>2</v>
      </c>
      <c r="D19" s="233">
        <f>COUNTIF('16'!$B:$B,D$2)</f>
        <v>0</v>
      </c>
      <c r="E19" s="233">
        <f>COUNTIF('16'!$B:$B,E$2)</f>
        <v>0</v>
      </c>
      <c r="F19" s="212">
        <f ca="1">INDIRECT(ADDRESS(5,22+COLUMNS($F19:F19),,,ROWS(F$4:F19)))</f>
        <v>2</v>
      </c>
      <c r="G19" s="212">
        <f ca="1">INDIRECT(ADDRESS(5,22+COLUMNS($F19:G19),,,ROWS(G$4:G19)))</f>
        <v>2</v>
      </c>
      <c r="H19" s="212">
        <f ca="1">INDIRECT(ADDRESS(5,22+COLUMNS($F19:H19),,,ROWS(H$4:H19)))</f>
        <v>0</v>
      </c>
      <c r="I19" s="213">
        <f ca="1">INDIRECT(ADDRESS(5,22+COLUMNS($F19:I19),,,ROWS(I$4:I19)))</f>
        <v>27</v>
      </c>
      <c r="J19" s="212" t="str">
        <f ca="1">INDIRECT(ADDRESS(5,22+COLUMNS($F19:J19),,,ROWS(J$4:J19)))</f>
        <v>23(28)</v>
      </c>
      <c r="K19" s="214">
        <f ca="1">INDIRECT(ADDRESS(5,22+COLUMNS($F19:K19)+1,,,ROWS(K$4:K19)))</f>
        <v>13.5</v>
      </c>
      <c r="L19" s="211">
        <f ca="1">INDIRECT(ADDRESS(5,22+COLUMNS($F19:L19)+2,,,ROWS(L$4:L19)))</f>
        <v>79.411764705882348</v>
      </c>
      <c r="M19" s="212">
        <f ca="1">INDIRECT(ADDRESS(5,22+COLUMNS($F19:M19)+2,,,ROWS(M$4:M19)))</f>
        <v>2</v>
      </c>
      <c r="N19" s="212">
        <f ca="1">INDIRECT(ADDRESS(5,22+COLUMNS($F19:N19)+2,,,ROWS(N$4:N19)))</f>
        <v>1</v>
      </c>
      <c r="O19" s="212">
        <f ca="1">INDIRECT(ADDRESS(5,22+COLUMNS($F19:O19)+2,,,ROWS(O$4:O19)))</f>
        <v>0</v>
      </c>
      <c r="P19" s="212">
        <f ca="1">INDIRECT(ADDRESS(5,22+COLUMNS($F19:P19)+2,,,ROWS(P$4:P19)))</f>
        <v>0</v>
      </c>
      <c r="Q19" s="212">
        <f ca="1">INDIRECT(ADDRESS(33,27,,,ROWS(Q$4:Q19)))</f>
        <v>0</v>
      </c>
      <c r="R19" s="212">
        <f ca="1">INDIRECT(ADDRESS(33,28,,,ROWS(Q$4:Q19)))</f>
        <v>0</v>
      </c>
      <c r="S19" s="35"/>
      <c r="T19" s="215" t="str">
        <f ca="1">INDIRECT(ADDRESS(9,22+COLUMNS($T19:T19),,,ROWS(T$4:T19)))</f>
        <v>-</v>
      </c>
      <c r="U19" s="216" t="str">
        <f ca="1">INDIRECT(ADDRESS(9,22+COLUMNS($T19:U19),,,ROWS(U$4:U19)))</f>
        <v>-</v>
      </c>
      <c r="V19" s="216" t="str">
        <f ca="1">INDIRECT(ADDRESS(9,22+COLUMNS($T19:V19),,,ROWS(V$4:V19)))</f>
        <v>-</v>
      </c>
      <c r="W19" s="213" t="str">
        <f ca="1">INDIRECT(ADDRESS(9,22+COLUMNS($T19:W19),,,ROWS(W$4:W19)))</f>
        <v>-</v>
      </c>
      <c r="X19" s="215" t="str">
        <f ca="1">INDIRECT(ADDRESS(9,22+COLUMNS($T19:X19),,,ROWS(X$4:X19)))</f>
        <v>-</v>
      </c>
      <c r="Y19" s="214" t="str">
        <f ca="1">INDIRECT(ADDRESS(9,22+COLUMNS($T19:Y19)+1,,,ROWS(Y$4:Y19)))</f>
        <v>-</v>
      </c>
      <c r="Z19" s="217" t="str">
        <f ca="1">INDIRECT(ADDRESS(9,22+COLUMNS($T19:Z19)+2,,,ROWS(Z$4:Z19)))</f>
        <v>-</v>
      </c>
      <c r="AA19" s="211" t="str">
        <f ca="1">INDIRECT(ADDRESS(9,22+COLUMNS($T19:AA19)+2,,,ROWS(AA$4:AA19)))</f>
        <v>-</v>
      </c>
      <c r="AB19" s="212">
        <f ca="1">INDIRECT(ADDRESS(9,22+COLUMNS($T19:AB19)+2,,,ROWS(AB$4:AB19)))</f>
        <v>0</v>
      </c>
      <c r="AC19" s="215">
        <f ca="1">INDIRECT(ADDRESS(34,27,,,ROWS(AC$4:AC19)))</f>
        <v>0</v>
      </c>
      <c r="AD19" s="215">
        <f ca="1">INDIRECT(ADDRESS(34,28,,,ROWS(AC$4:AC19)))</f>
        <v>0</v>
      </c>
      <c r="AE19" s="35"/>
      <c r="AF19" s="212">
        <f ca="1">INDIRECT(ADDRESS(13,22+COLUMNS($AF19:AF19),,,ROWS(AF$4:AF19)))</f>
        <v>0</v>
      </c>
      <c r="AG19" s="212">
        <f ca="1">INDIRECT(ADDRESS(13,22+COLUMNS($AF19:AG19),,,ROWS(AG$4:AG19)))</f>
        <v>0</v>
      </c>
      <c r="AH19" s="212">
        <f ca="1">INDIRECT(ADDRESS(13,22+COLUMNS($AF19:AH19),,,ROWS(AH$4:AH19)))</f>
        <v>0</v>
      </c>
      <c r="AI19" s="28">
        <f t="shared" ca="1" si="0"/>
        <v>21.19</v>
      </c>
      <c r="AJ19" s="28">
        <f t="shared" ca="1" si="1"/>
        <v>18.190000000000001</v>
      </c>
      <c r="AK19" s="28">
        <f t="shared" ca="1" si="2"/>
        <v>9.19</v>
      </c>
      <c r="AL19" s="28">
        <f t="shared" ca="1" si="3"/>
        <v>0.51851851851851849</v>
      </c>
      <c r="AM19" s="28">
        <f t="shared" ca="1" si="4"/>
        <v>8.19</v>
      </c>
      <c r="AN19" s="28" t="str">
        <f t="shared" ca="1" si="5"/>
        <v/>
      </c>
      <c r="AO19" s="28" t="str">
        <f t="shared" ca="1" si="6"/>
        <v/>
      </c>
      <c r="AP19" s="28" t="str">
        <f t="shared" ca="1" si="7"/>
        <v/>
      </c>
      <c r="AQ19" s="28" t="str">
        <f t="shared" ca="1" si="8"/>
        <v/>
      </c>
    </row>
    <row r="20" spans="1:43" ht="17.100000000000001" customHeight="1">
      <c r="A20" s="198" t="str">
        <f>ROWS($A$4:$A20)&amp;"."</f>
        <v>17.</v>
      </c>
      <c r="B20" s="227" t="str">
        <f ca="1">INDIRECT(ADDRESS(1,1,,,ROWS($B$4:$B20)))</f>
        <v>James Griffin</v>
      </c>
      <c r="C20" s="233">
        <f>COUNTIF('17'!$B:$B,C$2)</f>
        <v>0</v>
      </c>
      <c r="D20" s="233">
        <f>COUNTIF('17'!$B:$B,D$2)</f>
        <v>4</v>
      </c>
      <c r="E20" s="233">
        <f>COUNTIF('17'!$B:$B,E$2)</f>
        <v>0</v>
      </c>
      <c r="F20" s="212">
        <f ca="1">INDIRECT(ADDRESS(5,22+COLUMNS($F20:F20),,,ROWS(F$4:F20)))</f>
        <v>4</v>
      </c>
      <c r="G20" s="212">
        <f ca="1">INDIRECT(ADDRESS(5,22+COLUMNS($F20:G20),,,ROWS(G$4:G20)))</f>
        <v>4</v>
      </c>
      <c r="H20" s="212">
        <f ca="1">INDIRECT(ADDRESS(5,22+COLUMNS($F20:H20),,,ROWS(H$4:H20)))</f>
        <v>1</v>
      </c>
      <c r="I20" s="213">
        <f ca="1">INDIRECT(ADDRESS(5,22+COLUMNS($F20:I20),,,ROWS(I$4:I20)))</f>
        <v>20</v>
      </c>
      <c r="J20" s="212" t="str">
        <f ca="1">INDIRECT(ADDRESS(5,22+COLUMNS($F20:J20),,,ROWS(J$4:J20)))</f>
        <v>9(0)</v>
      </c>
      <c r="K20" s="214">
        <f ca="1">INDIRECT(ADDRESS(5,22+COLUMNS($F20:K20)+1,,,ROWS(K$4:K20)))</f>
        <v>6.666666666666667</v>
      </c>
      <c r="L20" s="211" t="str">
        <f ca="1">INDIRECT(ADDRESS(5,22+COLUMNS($F20:L20)+2,,,ROWS(L$4:L20)))</f>
        <v>-</v>
      </c>
      <c r="M20" s="212">
        <f ca="1">INDIRECT(ADDRESS(5,22+COLUMNS($F20:M20)+2,,,ROWS(M$4:M20)))</f>
        <v>0</v>
      </c>
      <c r="N20" s="212">
        <f ca="1">INDIRECT(ADDRESS(5,22+COLUMNS($F20:N20)+2,,,ROWS(N$4:N20)))</f>
        <v>0</v>
      </c>
      <c r="O20" s="212">
        <f ca="1">INDIRECT(ADDRESS(5,22+COLUMNS($F20:O20)+2,,,ROWS(O$4:O20)))</f>
        <v>0</v>
      </c>
      <c r="P20" s="212">
        <f ca="1">INDIRECT(ADDRESS(5,22+COLUMNS($F20:P20)+2,,,ROWS(P$4:P20)))</f>
        <v>0</v>
      </c>
      <c r="Q20" s="212">
        <f ca="1">INDIRECT(ADDRESS(33,27,,,ROWS(Q$4:Q20)))</f>
        <v>0</v>
      </c>
      <c r="R20" s="212">
        <f ca="1">INDIRECT(ADDRESS(33,28,,,ROWS(Q$4:Q20)))</f>
        <v>0</v>
      </c>
      <c r="S20" s="35"/>
      <c r="T20" s="215" t="str">
        <f ca="1">INDIRECT(ADDRESS(9,22+COLUMNS($T20:T20),,,ROWS(T$4:T20)))</f>
        <v>-</v>
      </c>
      <c r="U20" s="216" t="str">
        <f ca="1">INDIRECT(ADDRESS(9,22+COLUMNS($T20:U20),,,ROWS(U$4:U20)))</f>
        <v>-</v>
      </c>
      <c r="V20" s="216" t="str">
        <f ca="1">INDIRECT(ADDRESS(9,22+COLUMNS($T20:V20),,,ROWS(V$4:V20)))</f>
        <v>-</v>
      </c>
      <c r="W20" s="213" t="str">
        <f ca="1">INDIRECT(ADDRESS(9,22+COLUMNS($T20:W20),,,ROWS(W$4:W20)))</f>
        <v>-</v>
      </c>
      <c r="X20" s="215" t="str">
        <f ca="1">INDIRECT(ADDRESS(9,22+COLUMNS($T20:X20),,,ROWS(X$4:X20)))</f>
        <v>-</v>
      </c>
      <c r="Y20" s="214" t="str">
        <f ca="1">INDIRECT(ADDRESS(9,22+COLUMNS($T20:Y20)+1,,,ROWS(Y$4:Y20)))</f>
        <v>-</v>
      </c>
      <c r="Z20" s="217" t="str">
        <f ca="1">INDIRECT(ADDRESS(9,22+COLUMNS($T20:Z20)+2,,,ROWS(Z$4:Z20)))</f>
        <v>-</v>
      </c>
      <c r="AA20" s="211" t="str">
        <f ca="1">INDIRECT(ADDRESS(9,22+COLUMNS($T20:AA20)+2,,,ROWS(AA$4:AA20)))</f>
        <v>-</v>
      </c>
      <c r="AB20" s="212">
        <f ca="1">INDIRECT(ADDRESS(9,22+COLUMNS($T20:AB20)+2,,,ROWS(AB$4:AB20)))</f>
        <v>0</v>
      </c>
      <c r="AC20" s="215">
        <f ca="1">INDIRECT(ADDRESS(34,27,,,ROWS(AC$4:AC20)))</f>
        <v>0</v>
      </c>
      <c r="AD20" s="215">
        <f ca="1">INDIRECT(ADDRESS(34,28,,,ROWS(AC$4:AC20)))</f>
        <v>0</v>
      </c>
      <c r="AE20" s="35"/>
      <c r="AF20" s="212">
        <f ca="1">INDIRECT(ADDRESS(13,22+COLUMNS($AF20:AF20),,,ROWS(AF$4:AF20)))</f>
        <v>0</v>
      </c>
      <c r="AG20" s="212">
        <f ca="1">INDIRECT(ADDRESS(13,22+COLUMNS($AF20:AG20),,,ROWS(AG$4:AG20)))</f>
        <v>0</v>
      </c>
      <c r="AH20" s="212">
        <f ca="1">INDIRECT(ADDRESS(13,22+COLUMNS($AF20:AH20),,,ROWS(AH$4:AH20)))</f>
        <v>0</v>
      </c>
      <c r="AI20" s="28">
        <f t="shared" ca="1" si="0"/>
        <v>23.2</v>
      </c>
      <c r="AJ20" s="28">
        <f t="shared" ca="1" si="1"/>
        <v>26.2</v>
      </c>
      <c r="AK20" s="28" t="str">
        <f t="shared" ca="1" si="2"/>
        <v/>
      </c>
      <c r="AL20" s="28">
        <f t="shared" ca="1" si="3"/>
        <v>0</v>
      </c>
      <c r="AM20" s="28" t="str">
        <f t="shared" ca="1" si="4"/>
        <v/>
      </c>
      <c r="AN20" s="28" t="str">
        <f t="shared" ca="1" si="5"/>
        <v/>
      </c>
      <c r="AO20" s="28" t="str">
        <f t="shared" ca="1" si="6"/>
        <v/>
      </c>
      <c r="AP20" s="28" t="str">
        <f t="shared" ca="1" si="7"/>
        <v/>
      </c>
      <c r="AQ20" s="28" t="str">
        <f t="shared" ca="1" si="8"/>
        <v/>
      </c>
    </row>
    <row r="21" spans="1:43" ht="17.100000000000001" customHeight="1">
      <c r="A21" s="198" t="str">
        <f>ROWS($A$4:$A21)&amp;"."</f>
        <v>18.</v>
      </c>
      <c r="B21" s="227" t="str">
        <f ca="1">INDIRECT(ADDRESS(1,1,,,ROWS($B$4:$B21)))</f>
        <v>Kris King</v>
      </c>
      <c r="C21" s="233">
        <f>COUNTIF('18'!$B:$B,C$2)</f>
        <v>0</v>
      </c>
      <c r="D21" s="233">
        <f>COUNTIF('18'!$B:$B,D$2)</f>
        <v>5</v>
      </c>
      <c r="E21" s="233">
        <f>COUNTIF('18'!$B:$B,E$2)</f>
        <v>0</v>
      </c>
      <c r="F21" s="212">
        <f ca="1">INDIRECT(ADDRESS(5,22+COLUMNS($F21:F21),,,ROWS(F$4:F21)))</f>
        <v>5</v>
      </c>
      <c r="G21" s="212">
        <f ca="1">INDIRECT(ADDRESS(5,22+COLUMNS($F21:G21),,,ROWS(G$4:G21)))</f>
        <v>5</v>
      </c>
      <c r="H21" s="212">
        <f ca="1">INDIRECT(ADDRESS(5,22+COLUMNS($F21:H21),,,ROWS(H$4:H21)))</f>
        <v>0</v>
      </c>
      <c r="I21" s="213">
        <f ca="1">INDIRECT(ADDRESS(5,22+COLUMNS($F21:I21),,,ROWS(I$4:I21)))</f>
        <v>126</v>
      </c>
      <c r="J21" s="212" t="str">
        <f ca="1">INDIRECT(ADDRESS(5,22+COLUMNS($F21:J21),,,ROWS(J$4:J21)))</f>
        <v>41(0)</v>
      </c>
      <c r="K21" s="214">
        <f ca="1">INDIRECT(ADDRESS(5,22+COLUMNS($F21:K21)+1,,,ROWS(K$4:K21)))</f>
        <v>25.2</v>
      </c>
      <c r="L21" s="211" t="str">
        <f ca="1">INDIRECT(ADDRESS(5,22+COLUMNS($F21:L21)+2,,,ROWS(L$4:L21)))</f>
        <v>-</v>
      </c>
      <c r="M21" s="212">
        <f ca="1">INDIRECT(ADDRESS(5,22+COLUMNS($F21:M21)+2,,,ROWS(M$4:M21)))</f>
        <v>0</v>
      </c>
      <c r="N21" s="212">
        <f ca="1">INDIRECT(ADDRESS(5,22+COLUMNS($F21:N21)+2,,,ROWS(N$4:N21)))</f>
        <v>0</v>
      </c>
      <c r="O21" s="212">
        <f ca="1">INDIRECT(ADDRESS(5,22+COLUMNS($F21:O21)+2,,,ROWS(O$4:O21)))</f>
        <v>0</v>
      </c>
      <c r="P21" s="212">
        <f ca="1">INDIRECT(ADDRESS(5,22+COLUMNS($F21:P21)+2,,,ROWS(P$4:P21)))</f>
        <v>0</v>
      </c>
      <c r="Q21" s="212">
        <f ca="1">INDIRECT(ADDRESS(33,27,,,ROWS(Q$4:Q21)))</f>
        <v>0</v>
      </c>
      <c r="R21" s="212">
        <f ca="1">INDIRECT(ADDRESS(33,28,,,ROWS(Q$4:Q21)))</f>
        <v>0</v>
      </c>
      <c r="S21" s="35"/>
      <c r="T21" s="215" t="str">
        <f ca="1">INDIRECT(ADDRESS(9,22+COLUMNS($T21:T21),,,ROWS(T$4:T21)))</f>
        <v>-</v>
      </c>
      <c r="U21" s="216" t="str">
        <f ca="1">INDIRECT(ADDRESS(9,22+COLUMNS($T21:U21),,,ROWS(U$4:U21)))</f>
        <v>-</v>
      </c>
      <c r="V21" s="216" t="str">
        <f ca="1">INDIRECT(ADDRESS(9,22+COLUMNS($T21:V21),,,ROWS(V$4:V21)))</f>
        <v>-</v>
      </c>
      <c r="W21" s="213" t="str">
        <f ca="1">INDIRECT(ADDRESS(9,22+COLUMNS($T21:W21),,,ROWS(W$4:W21)))</f>
        <v>-</v>
      </c>
      <c r="X21" s="215" t="str">
        <f ca="1">INDIRECT(ADDRESS(9,22+COLUMNS($T21:X21),,,ROWS(X$4:X21)))</f>
        <v>-</v>
      </c>
      <c r="Y21" s="214" t="str">
        <f ca="1">INDIRECT(ADDRESS(9,22+COLUMNS($T21:Y21)+1,,,ROWS(Y$4:Y21)))</f>
        <v>-</v>
      </c>
      <c r="Z21" s="217" t="str">
        <f ca="1">INDIRECT(ADDRESS(9,22+COLUMNS($T21:Z21)+2,,,ROWS(Z$4:Z21)))</f>
        <v>-</v>
      </c>
      <c r="AA21" s="211" t="str">
        <f ca="1">INDIRECT(ADDRESS(9,22+COLUMNS($T21:AA21)+2,,,ROWS(AA$4:AA21)))</f>
        <v>-</v>
      </c>
      <c r="AB21" s="212">
        <f ca="1">INDIRECT(ADDRESS(9,22+COLUMNS($T21:AB21)+2,,,ROWS(AB$4:AB21)))</f>
        <v>0</v>
      </c>
      <c r="AC21" s="215">
        <f ca="1">INDIRECT(ADDRESS(34,27,,,ROWS(AC$4:AC21)))</f>
        <v>0</v>
      </c>
      <c r="AD21" s="215">
        <f ca="1">INDIRECT(ADDRESS(34,28,,,ROWS(AC$4:AC21)))</f>
        <v>0</v>
      </c>
      <c r="AE21" s="35"/>
      <c r="AF21" s="212">
        <f ca="1">INDIRECT(ADDRESS(13,22+COLUMNS($AF21:AF21),,,ROWS(AF$4:AF21)))</f>
        <v>0</v>
      </c>
      <c r="AG21" s="212">
        <f ca="1">INDIRECT(ADDRESS(13,22+COLUMNS($AF21:AG21),,,ROWS(AG$4:AG21)))</f>
        <v>0</v>
      </c>
      <c r="AH21" s="212">
        <f ca="1">INDIRECT(ADDRESS(13,22+COLUMNS($AF21:AH21),,,ROWS(AH$4:AH21)))</f>
        <v>0</v>
      </c>
      <c r="AI21" s="28">
        <f t="shared" ca="1" si="0"/>
        <v>3.21</v>
      </c>
      <c r="AJ21" s="28">
        <f t="shared" ca="1" si="1"/>
        <v>8.2100000000000009</v>
      </c>
      <c r="AK21" s="28" t="str">
        <f t="shared" ca="1" si="2"/>
        <v/>
      </c>
      <c r="AL21" s="28">
        <f t="shared" ca="1" si="3"/>
        <v>0</v>
      </c>
      <c r="AM21" s="28" t="str">
        <f t="shared" ca="1" si="4"/>
        <v/>
      </c>
      <c r="AN21" s="28" t="str">
        <f t="shared" ca="1" si="5"/>
        <v/>
      </c>
      <c r="AO21" s="28" t="str">
        <f t="shared" ca="1" si="6"/>
        <v/>
      </c>
      <c r="AP21" s="28" t="str">
        <f t="shared" ca="1" si="7"/>
        <v/>
      </c>
      <c r="AQ21" s="28" t="str">
        <f t="shared" ca="1" si="8"/>
        <v/>
      </c>
    </row>
    <row r="22" spans="1:43" ht="17.100000000000001" customHeight="1">
      <c r="A22" s="198" t="str">
        <f>ROWS($A$4:$A22)&amp;"."</f>
        <v>19.</v>
      </c>
      <c r="B22" s="227" t="str">
        <f ca="1">INDIRECT(ADDRESS(1,1,,,ROWS($B$4:$B22)))</f>
        <v>Andy Pyper</v>
      </c>
      <c r="C22" s="233">
        <f>COUNTIF('19'!$B:$B,C$2)</f>
        <v>0</v>
      </c>
      <c r="D22" s="233">
        <f>COUNTIF('19'!$B:$B,D$2)</f>
        <v>5</v>
      </c>
      <c r="E22" s="233">
        <f>COUNTIF('19'!$B:$B,E$2)</f>
        <v>2</v>
      </c>
      <c r="F22" s="212">
        <f ca="1">INDIRECT(ADDRESS(5,22+COLUMNS($F22:F22),,,ROWS(F$4:F22)))</f>
        <v>7</v>
      </c>
      <c r="G22" s="212">
        <f ca="1">INDIRECT(ADDRESS(5,22+COLUMNS($F22:G22),,,ROWS(G$4:G22)))</f>
        <v>7</v>
      </c>
      <c r="H22" s="212">
        <f ca="1">INDIRECT(ADDRESS(5,22+COLUMNS($F22:H22),,,ROWS(H$4:H22)))</f>
        <v>1</v>
      </c>
      <c r="I22" s="213">
        <f ca="1">INDIRECT(ADDRESS(5,22+COLUMNS($F22:I22),,,ROWS(I$4:I22)))</f>
        <v>57</v>
      </c>
      <c r="J22" s="212" t="str">
        <f ca="1">INDIRECT(ADDRESS(5,22+COLUMNS($F22:J22),,,ROWS(J$4:J22)))</f>
        <v>16(0)</v>
      </c>
      <c r="K22" s="214">
        <f ca="1">INDIRECT(ADDRESS(5,22+COLUMNS($F22:K22)+1,,,ROWS(K$4:K22)))</f>
        <v>9.5</v>
      </c>
      <c r="L22" s="211" t="str">
        <f ca="1">INDIRECT(ADDRESS(5,22+COLUMNS($F22:L22)+2,,,ROWS(L$4:L22)))</f>
        <v>-</v>
      </c>
      <c r="M22" s="212">
        <f ca="1">INDIRECT(ADDRESS(5,22+COLUMNS($F22:M22)+2,,,ROWS(M$4:M22)))</f>
        <v>1</v>
      </c>
      <c r="N22" s="212">
        <f ca="1">INDIRECT(ADDRESS(5,22+COLUMNS($F22:N22)+2,,,ROWS(N$4:N22)))</f>
        <v>0</v>
      </c>
      <c r="O22" s="212">
        <f ca="1">INDIRECT(ADDRESS(5,22+COLUMNS($F22:O22)+2,,,ROWS(O$4:O22)))</f>
        <v>0</v>
      </c>
      <c r="P22" s="212">
        <f ca="1">INDIRECT(ADDRESS(5,22+COLUMNS($F22:P22)+2,,,ROWS(P$4:P22)))</f>
        <v>0</v>
      </c>
      <c r="Q22" s="212">
        <f ca="1">INDIRECT(ADDRESS(33,27,,,ROWS(Q$4:Q22)))</f>
        <v>0</v>
      </c>
      <c r="R22" s="212">
        <f ca="1">INDIRECT(ADDRESS(33,28,,,ROWS(Q$4:Q22)))</f>
        <v>0</v>
      </c>
      <c r="S22" s="35"/>
      <c r="T22" s="215">
        <f ca="1">INDIRECT(ADDRESS(9,22+COLUMNS($T22:T22),,,ROWS(T$4:T22)))</f>
        <v>4</v>
      </c>
      <c r="U22" s="216">
        <f ca="1">INDIRECT(ADDRESS(9,22+COLUMNS($T22:U22),,,ROWS(U$4:U22)))</f>
        <v>0</v>
      </c>
      <c r="V22" s="216">
        <f ca="1">INDIRECT(ADDRESS(9,22+COLUMNS($T22:V22),,,ROWS(V$4:V22)))</f>
        <v>22</v>
      </c>
      <c r="W22" s="213">
        <f ca="1">INDIRECT(ADDRESS(9,22+COLUMNS($T22:W22),,,ROWS(W$4:W22)))</f>
        <v>0</v>
      </c>
      <c r="X22" s="215" t="str">
        <f ca="1">INDIRECT(ADDRESS(9,22+COLUMNS($T22:X22),,,ROWS(X$4:X22)))</f>
        <v>-</v>
      </c>
      <c r="Y22" s="214" t="str">
        <f ca="1">INDIRECT(ADDRESS(9,22+COLUMNS($T22:Y22)+1,,,ROWS(Y$4:Y22)))</f>
        <v>-</v>
      </c>
      <c r="Z22" s="217" t="str">
        <f ca="1">INDIRECT(ADDRESS(9,22+COLUMNS($T22:Z22)+2,,,ROWS(Z$4:Z22)))</f>
        <v>-</v>
      </c>
      <c r="AA22" s="211">
        <f ca="1">INDIRECT(ADDRESS(9,22+COLUMNS($T22:AA22)+2,,,ROWS(AA$4:AA22)))</f>
        <v>5.5</v>
      </c>
      <c r="AB22" s="212">
        <f ca="1">INDIRECT(ADDRESS(9,22+COLUMNS($T22:AB22)+2,,,ROWS(AB$4:AB22)))</f>
        <v>0</v>
      </c>
      <c r="AC22" s="215">
        <f ca="1">INDIRECT(ADDRESS(34,27,,,ROWS(AC$4:AC22)))</f>
        <v>0</v>
      </c>
      <c r="AD22" s="215">
        <f ca="1">INDIRECT(ADDRESS(34,28,,,ROWS(AC$4:AC22)))</f>
        <v>0</v>
      </c>
      <c r="AE22" s="35"/>
      <c r="AF22" s="212">
        <f ca="1">INDIRECT(ADDRESS(13,22+COLUMNS($AF22:AF22),,,ROWS(AF$4:AF22)))</f>
        <v>0</v>
      </c>
      <c r="AG22" s="212">
        <f ca="1">INDIRECT(ADDRESS(13,22+COLUMNS($AF22:AG22),,,ROWS(AG$4:AG22)))</f>
        <v>0</v>
      </c>
      <c r="AH22" s="212">
        <f ca="1">INDIRECT(ADDRESS(13,22+COLUMNS($AF22:AH22),,,ROWS(AH$4:AH22)))</f>
        <v>0</v>
      </c>
      <c r="AI22" s="28">
        <f t="shared" ca="1" si="0"/>
        <v>11.22</v>
      </c>
      <c r="AJ22" s="28">
        <f t="shared" ca="1" si="1"/>
        <v>23.22</v>
      </c>
      <c r="AK22" s="28" t="str">
        <f t="shared" ca="1" si="2"/>
        <v/>
      </c>
      <c r="AL22" s="28">
        <f t="shared" ca="1" si="3"/>
        <v>7.0175438596491224E-2</v>
      </c>
      <c r="AM22" s="28">
        <f t="shared" ca="1" si="4"/>
        <v>23.22</v>
      </c>
      <c r="AN22" s="28" t="str">
        <f t="shared" ca="1" si="5"/>
        <v/>
      </c>
      <c r="AO22" s="28" t="str">
        <f t="shared" ca="1" si="6"/>
        <v/>
      </c>
      <c r="AP22" s="28" t="str">
        <f t="shared" ca="1" si="7"/>
        <v/>
      </c>
      <c r="AQ22" s="28">
        <f t="shared" ca="1" si="8"/>
        <v>12.22</v>
      </c>
    </row>
    <row r="23" spans="1:43" ht="17.100000000000001" customHeight="1">
      <c r="A23" s="198" t="str">
        <f>ROWS($A$4:$A23)&amp;"."</f>
        <v>20.</v>
      </c>
      <c r="B23" s="227" t="str">
        <f ca="1">INDIRECT(ADDRESS(1,1,,,ROWS($B$4:$B23)))</f>
        <v>Daniel Young</v>
      </c>
      <c r="C23" s="233">
        <f>COUNTIF('20'!$B:$B,C$2)</f>
        <v>0</v>
      </c>
      <c r="D23" s="233">
        <f>COUNTIF('20'!$B:$B,D$2)</f>
        <v>5</v>
      </c>
      <c r="E23" s="233">
        <f>COUNTIF('20'!$B:$B,E$2)</f>
        <v>0</v>
      </c>
      <c r="F23" s="212">
        <f ca="1">INDIRECT(ADDRESS(5,22+COLUMNS($F23:F23),,,ROWS(F$4:F23)))</f>
        <v>5</v>
      </c>
      <c r="G23" s="212">
        <f ca="1">INDIRECT(ADDRESS(5,22+COLUMNS($F23:G23),,,ROWS(G$4:G23)))</f>
        <v>5</v>
      </c>
      <c r="H23" s="212">
        <f ca="1">INDIRECT(ADDRESS(5,22+COLUMNS($F23:H23),,,ROWS(H$4:H23)))</f>
        <v>0</v>
      </c>
      <c r="I23" s="213">
        <f ca="1">INDIRECT(ADDRESS(5,22+COLUMNS($F23:I23),,,ROWS(I$4:I23)))</f>
        <v>125</v>
      </c>
      <c r="J23" s="212" t="str">
        <f ca="1">INDIRECT(ADDRESS(5,22+COLUMNS($F23:J23),,,ROWS(J$4:J23)))</f>
        <v>41(0)</v>
      </c>
      <c r="K23" s="214">
        <f ca="1">INDIRECT(ADDRESS(5,22+COLUMNS($F23:K23)+1,,,ROWS(K$4:K23)))</f>
        <v>25</v>
      </c>
      <c r="L23" s="211" t="str">
        <f ca="1">INDIRECT(ADDRESS(5,22+COLUMNS($F23:L23)+2,,,ROWS(L$4:L23)))</f>
        <v>-</v>
      </c>
      <c r="M23" s="212">
        <f ca="1">INDIRECT(ADDRESS(5,22+COLUMNS($F23:M23)+2,,,ROWS(M$4:M23)))</f>
        <v>0</v>
      </c>
      <c r="N23" s="212">
        <f ca="1">INDIRECT(ADDRESS(5,22+COLUMNS($F23:N23)+2,,,ROWS(N$4:N23)))</f>
        <v>0</v>
      </c>
      <c r="O23" s="212">
        <f ca="1">INDIRECT(ADDRESS(5,22+COLUMNS($F23:O23)+2,,,ROWS(O$4:O23)))</f>
        <v>0</v>
      </c>
      <c r="P23" s="212">
        <f ca="1">INDIRECT(ADDRESS(5,22+COLUMNS($F23:P23)+2,,,ROWS(P$4:P23)))</f>
        <v>0</v>
      </c>
      <c r="Q23" s="212">
        <f ca="1">INDIRECT(ADDRESS(33,27,,,ROWS(Q$4:Q23)))</f>
        <v>0</v>
      </c>
      <c r="R23" s="212">
        <f ca="1">INDIRECT(ADDRESS(33,28,,,ROWS(Q$4:Q23)))</f>
        <v>0</v>
      </c>
      <c r="S23" s="35"/>
      <c r="T23" s="215" t="str">
        <f ca="1">INDIRECT(ADDRESS(9,22+COLUMNS($T23:T23),,,ROWS(T$4:T23)))</f>
        <v>-</v>
      </c>
      <c r="U23" s="216" t="str">
        <f ca="1">INDIRECT(ADDRESS(9,22+COLUMNS($T23:U23),,,ROWS(U$4:U23)))</f>
        <v>-</v>
      </c>
      <c r="V23" s="216" t="str">
        <f ca="1">INDIRECT(ADDRESS(9,22+COLUMNS($T23:V23),,,ROWS(V$4:V23)))</f>
        <v>-</v>
      </c>
      <c r="W23" s="213" t="str">
        <f ca="1">INDIRECT(ADDRESS(9,22+COLUMNS($T23:W23),,,ROWS(W$4:W23)))</f>
        <v>-</v>
      </c>
      <c r="X23" s="215" t="str">
        <f ca="1">INDIRECT(ADDRESS(9,22+COLUMNS($T23:X23),,,ROWS(X$4:X23)))</f>
        <v>-</v>
      </c>
      <c r="Y23" s="214" t="str">
        <f ca="1">INDIRECT(ADDRESS(9,22+COLUMNS($T23:Y23)+1,,,ROWS(Y$4:Y23)))</f>
        <v>-</v>
      </c>
      <c r="Z23" s="217" t="str">
        <f ca="1">INDIRECT(ADDRESS(9,22+COLUMNS($T23:Z23)+2,,,ROWS(Z$4:Z23)))</f>
        <v>-</v>
      </c>
      <c r="AA23" s="211" t="str">
        <f ca="1">INDIRECT(ADDRESS(9,22+COLUMNS($T23:AA23)+2,,,ROWS(AA$4:AA23)))</f>
        <v>-</v>
      </c>
      <c r="AB23" s="212">
        <f ca="1">INDIRECT(ADDRESS(9,22+COLUMNS($T23:AB23)+2,,,ROWS(AB$4:AB23)))</f>
        <v>0</v>
      </c>
      <c r="AC23" s="215">
        <f ca="1">INDIRECT(ADDRESS(34,27,,,ROWS(AC$4:AC23)))</f>
        <v>0</v>
      </c>
      <c r="AD23" s="215">
        <f ca="1">INDIRECT(ADDRESS(34,28,,,ROWS(AC$4:AC23)))</f>
        <v>0</v>
      </c>
      <c r="AE23" s="35"/>
      <c r="AF23" s="212">
        <f ca="1">INDIRECT(ADDRESS(13,22+COLUMNS($AF23:AF23),,,ROWS(AF$4:AF23)))</f>
        <v>0</v>
      </c>
      <c r="AG23" s="212">
        <f ca="1">INDIRECT(ADDRESS(13,22+COLUMNS($AF23:AG23),,,ROWS(AG$4:AG23)))</f>
        <v>0</v>
      </c>
      <c r="AH23" s="212">
        <f ca="1">INDIRECT(ADDRESS(13,22+COLUMNS($AF23:AH23),,,ROWS(AH$4:AH23)))</f>
        <v>0</v>
      </c>
      <c r="AI23" s="28">
        <f t="shared" ca="1" si="0"/>
        <v>4.2300000000000004</v>
      </c>
      <c r="AJ23" s="28">
        <f t="shared" ca="1" si="1"/>
        <v>9.23</v>
      </c>
      <c r="AK23" s="28" t="str">
        <f t="shared" ca="1" si="2"/>
        <v/>
      </c>
      <c r="AL23" s="28">
        <f t="shared" ca="1" si="3"/>
        <v>0</v>
      </c>
      <c r="AM23" s="28" t="str">
        <f t="shared" ca="1" si="4"/>
        <v/>
      </c>
      <c r="AN23" s="28" t="str">
        <f t="shared" ca="1" si="5"/>
        <v/>
      </c>
      <c r="AO23" s="28" t="str">
        <f t="shared" ca="1" si="6"/>
        <v/>
      </c>
      <c r="AP23" s="28" t="str">
        <f t="shared" ca="1" si="7"/>
        <v/>
      </c>
      <c r="AQ23" s="28" t="str">
        <f t="shared" ca="1" si="8"/>
        <v/>
      </c>
    </row>
    <row r="24" spans="1:43" ht="17.100000000000001" customHeight="1">
      <c r="A24" s="198" t="str">
        <f>ROWS($A$4:$A24)&amp;"."</f>
        <v>21.</v>
      </c>
      <c r="B24" s="227" t="str">
        <f ca="1">INDIRECT(ADDRESS(1,1,,,ROWS($B$4:$B24)))</f>
        <v>Stuart Johnstone</v>
      </c>
      <c r="C24" s="233">
        <f>COUNTIF('21'!$B:$B,C$2)</f>
        <v>0</v>
      </c>
      <c r="D24" s="233">
        <f>COUNTIF('21'!$B:$B,D$2)</f>
        <v>1</v>
      </c>
      <c r="E24" s="233">
        <f>COUNTIF('21'!$B:$B,E$2)</f>
        <v>1</v>
      </c>
      <c r="F24" s="212">
        <f ca="1">INDIRECT(ADDRESS(5,22+COLUMNS($F24:F24),,,ROWS(F$4:F24)))</f>
        <v>2</v>
      </c>
      <c r="G24" s="212">
        <f ca="1">INDIRECT(ADDRESS(5,22+COLUMNS($F24:G24),,,ROWS(G$4:G24)))</f>
        <v>2</v>
      </c>
      <c r="H24" s="212">
        <f ca="1">INDIRECT(ADDRESS(5,22+COLUMNS($F24:H24),,,ROWS(H$4:H24)))</f>
        <v>1</v>
      </c>
      <c r="I24" s="213">
        <f ca="1">INDIRECT(ADDRESS(5,22+COLUMNS($F24:I24),,,ROWS(I$4:I24)))</f>
        <v>69</v>
      </c>
      <c r="J24" s="212" t="str">
        <f ca="1">INDIRECT(ADDRESS(5,22+COLUMNS($F24:J24),,,ROWS(J$4:J24)))</f>
        <v>50*(0)</v>
      </c>
      <c r="K24" s="214">
        <f ca="1">INDIRECT(ADDRESS(5,22+COLUMNS($F24:K24)+1,,,ROWS(K$4:K24)))</f>
        <v>69</v>
      </c>
      <c r="L24" s="211" t="str">
        <f ca="1">INDIRECT(ADDRESS(5,22+COLUMNS($F24:L24)+2,,,ROWS(L$4:L24)))</f>
        <v>-</v>
      </c>
      <c r="M24" s="212">
        <f ca="1">INDIRECT(ADDRESS(5,22+COLUMNS($F24:M24)+2,,,ROWS(M$4:M24)))</f>
        <v>8</v>
      </c>
      <c r="N24" s="212">
        <f ca="1">INDIRECT(ADDRESS(5,22+COLUMNS($F24:N24)+2,,,ROWS(N$4:N24)))</f>
        <v>0</v>
      </c>
      <c r="O24" s="212">
        <f ca="1">INDIRECT(ADDRESS(5,22+COLUMNS($F24:O24)+2,,,ROWS(O$4:O24)))</f>
        <v>1</v>
      </c>
      <c r="P24" s="212">
        <f ca="1">INDIRECT(ADDRESS(5,22+COLUMNS($F24:P24)+2,,,ROWS(P$4:P24)))</f>
        <v>0</v>
      </c>
      <c r="Q24" s="212">
        <f ca="1">INDIRECT(ADDRESS(33,27,,,ROWS(Q$4:Q24)))</f>
        <v>0</v>
      </c>
      <c r="R24" s="212">
        <f ca="1">INDIRECT(ADDRESS(33,28,,,ROWS(Q$4:Q24)))</f>
        <v>0</v>
      </c>
      <c r="S24" s="35"/>
      <c r="T24" s="215">
        <f ca="1">INDIRECT(ADDRESS(9,22+COLUMNS($T24:T24),,,ROWS(T$4:T24)))</f>
        <v>3</v>
      </c>
      <c r="U24" s="216">
        <f ca="1">INDIRECT(ADDRESS(9,22+COLUMNS($T24:U24),,,ROWS(U$4:U24)))</f>
        <v>0</v>
      </c>
      <c r="V24" s="216">
        <f ca="1">INDIRECT(ADDRESS(9,22+COLUMNS($T24:V24),,,ROWS(V$4:V24)))</f>
        <v>21</v>
      </c>
      <c r="W24" s="213">
        <f ca="1">INDIRECT(ADDRESS(9,22+COLUMNS($T24:W24),,,ROWS(W$4:W24)))</f>
        <v>1</v>
      </c>
      <c r="X24" s="215" t="str">
        <f ca="1">INDIRECT(ADDRESS(9,22+COLUMNS($T24:X24),,,ROWS(X$4:X24)))</f>
        <v>1/21(3)</v>
      </c>
      <c r="Y24" s="214">
        <f ca="1">INDIRECT(ADDRESS(9,22+COLUMNS($T24:Y24)+1,,,ROWS(Y$4:Y24)))</f>
        <v>21</v>
      </c>
      <c r="Z24" s="217">
        <f ca="1">INDIRECT(ADDRESS(9,22+COLUMNS($T24:Z24)+2,,,ROWS(Z$4:Z24)))</f>
        <v>18</v>
      </c>
      <c r="AA24" s="211">
        <f ca="1">INDIRECT(ADDRESS(9,22+COLUMNS($T24:AA24)+2,,,ROWS(AA$4:AA24)))</f>
        <v>7</v>
      </c>
      <c r="AB24" s="212">
        <f ca="1">INDIRECT(ADDRESS(9,22+COLUMNS($T24:AB24)+2,,,ROWS(AB$4:AB24)))</f>
        <v>0</v>
      </c>
      <c r="AC24" s="215">
        <f ca="1">INDIRECT(ADDRESS(34,27,,,ROWS(AC$4:AC24)))</f>
        <v>0</v>
      </c>
      <c r="AD24" s="215">
        <f ca="1">INDIRECT(ADDRESS(34,28,,,ROWS(AC$4:AC24)))</f>
        <v>0</v>
      </c>
      <c r="AE24" s="35"/>
      <c r="AF24" s="212">
        <f ca="1">INDIRECT(ADDRESS(13,22+COLUMNS($AF24:AF24),,,ROWS(AF$4:AF24)))</f>
        <v>0</v>
      </c>
      <c r="AG24" s="212">
        <f ca="1">INDIRECT(ADDRESS(13,22+COLUMNS($AF24:AG24),,,ROWS(AG$4:AG24)))</f>
        <v>0</v>
      </c>
      <c r="AH24" s="212">
        <f ca="1">INDIRECT(ADDRESS(13,22+COLUMNS($AF24:AH24),,,ROWS(AH$4:AH24)))</f>
        <v>0</v>
      </c>
      <c r="AI24" s="28">
        <f t="shared" ca="1" si="0"/>
        <v>10.24</v>
      </c>
      <c r="AJ24" s="28">
        <f t="shared" ca="1" si="1"/>
        <v>2.2400000000000002</v>
      </c>
      <c r="AK24" s="28" t="str">
        <f t="shared" ca="1" si="2"/>
        <v/>
      </c>
      <c r="AL24" s="28">
        <f t="shared" ca="1" si="3"/>
        <v>0.46376811594202899</v>
      </c>
      <c r="AM24" s="28">
        <f t="shared" ca="1" si="4"/>
        <v>10.24</v>
      </c>
      <c r="AN24" s="28">
        <f t="shared" ca="1" si="5"/>
        <v>18.239999999999998</v>
      </c>
      <c r="AO24" s="28">
        <f t="shared" ca="1" si="6"/>
        <v>15.24</v>
      </c>
      <c r="AP24" s="28">
        <f t="shared" ca="1" si="7"/>
        <v>13.24</v>
      </c>
      <c r="AQ24" s="28">
        <f t="shared" ca="1" si="8"/>
        <v>21.24</v>
      </c>
    </row>
    <row r="25" spans="1:43" ht="17.100000000000001" customHeight="1">
      <c r="A25" s="198" t="str">
        <f>ROWS($A$4:$A25)&amp;"."</f>
        <v>22.</v>
      </c>
      <c r="B25" s="227" t="str">
        <f ca="1">INDIRECT(ADDRESS(1,1,,,ROWS($B$4:$B25)))</f>
        <v>Matthew Quinn</v>
      </c>
      <c r="C25" s="233">
        <f>COUNTIF('22'!$B:$B,C$2)</f>
        <v>0</v>
      </c>
      <c r="D25" s="233">
        <f>COUNTIF('22'!$B:$B,D$2)</f>
        <v>1</v>
      </c>
      <c r="E25" s="233">
        <f>COUNTIF('22'!$B:$B,E$2)</f>
        <v>2</v>
      </c>
      <c r="F25" s="212">
        <f ca="1">INDIRECT(ADDRESS(5,22+COLUMNS($F25:F25),,,ROWS(F$4:F25)))</f>
        <v>3</v>
      </c>
      <c r="G25" s="212">
        <f ca="1">INDIRECT(ADDRESS(5,22+COLUMNS($F25:G25),,,ROWS(G$4:G25)))</f>
        <v>3</v>
      </c>
      <c r="H25" s="212">
        <f ca="1">INDIRECT(ADDRESS(5,22+COLUMNS($F25:H25),,,ROWS(H$4:H25)))</f>
        <v>2</v>
      </c>
      <c r="I25" s="213">
        <f ca="1">INDIRECT(ADDRESS(5,22+COLUMNS($F25:I25),,,ROWS(I$4:I25)))</f>
        <v>90</v>
      </c>
      <c r="J25" s="212" t="str">
        <f ca="1">INDIRECT(ADDRESS(5,22+COLUMNS($F25:J25),,,ROWS(J$4:J25)))</f>
        <v>50(0)</v>
      </c>
      <c r="K25" s="214">
        <f ca="1">INDIRECT(ADDRESS(5,22+COLUMNS($F25:K25)+1,,,ROWS(K$4:K25)))</f>
        <v>90</v>
      </c>
      <c r="L25" s="211" t="str">
        <f ca="1">INDIRECT(ADDRESS(5,22+COLUMNS($F25:L25)+2,,,ROWS(L$4:L25)))</f>
        <v>-</v>
      </c>
      <c r="M25" s="212">
        <f ca="1">INDIRECT(ADDRESS(5,22+COLUMNS($F25:M25)+2,,,ROWS(M$4:M25)))</f>
        <v>9</v>
      </c>
      <c r="N25" s="212">
        <f ca="1">INDIRECT(ADDRESS(5,22+COLUMNS($F25:N25)+2,,,ROWS(N$4:N25)))</f>
        <v>0</v>
      </c>
      <c r="O25" s="212">
        <f ca="1">INDIRECT(ADDRESS(5,22+COLUMNS($F25:O25)+2,,,ROWS(O$4:O25)))</f>
        <v>1</v>
      </c>
      <c r="P25" s="212">
        <f ca="1">INDIRECT(ADDRESS(5,22+COLUMNS($F25:P25)+2,,,ROWS(P$4:P25)))</f>
        <v>0</v>
      </c>
      <c r="Q25" s="212">
        <f ca="1">INDIRECT(ADDRESS(33,27,,,ROWS(Q$4:Q25)))</f>
        <v>0</v>
      </c>
      <c r="R25" s="212">
        <f ca="1">INDIRECT(ADDRESS(33,28,,,ROWS(Q$4:Q25)))</f>
        <v>0</v>
      </c>
      <c r="S25" s="35"/>
      <c r="T25" s="215" t="str">
        <f ca="1">INDIRECT(ADDRESS(9,22+COLUMNS($T25:T25),,,ROWS(T$4:T25)))</f>
        <v>-</v>
      </c>
      <c r="U25" s="216" t="str">
        <f ca="1">INDIRECT(ADDRESS(9,22+COLUMNS($T25:U25),,,ROWS(U$4:U25)))</f>
        <v>-</v>
      </c>
      <c r="V25" s="216" t="str">
        <f ca="1">INDIRECT(ADDRESS(9,22+COLUMNS($T25:V25),,,ROWS(V$4:V25)))</f>
        <v>-</v>
      </c>
      <c r="W25" s="213" t="str">
        <f ca="1">INDIRECT(ADDRESS(9,22+COLUMNS($T25:W25),,,ROWS(W$4:W25)))</f>
        <v>-</v>
      </c>
      <c r="X25" s="215" t="str">
        <f ca="1">INDIRECT(ADDRESS(9,22+COLUMNS($T25:X25),,,ROWS(X$4:X25)))</f>
        <v>-</v>
      </c>
      <c r="Y25" s="214" t="str">
        <f ca="1">INDIRECT(ADDRESS(9,22+COLUMNS($T25:Y25)+1,,,ROWS(Y$4:Y25)))</f>
        <v>-</v>
      </c>
      <c r="Z25" s="217" t="str">
        <f ca="1">INDIRECT(ADDRESS(9,22+COLUMNS($T25:Z25)+2,,,ROWS(Z$4:Z25)))</f>
        <v>-</v>
      </c>
      <c r="AA25" s="211" t="str">
        <f ca="1">INDIRECT(ADDRESS(9,22+COLUMNS($T25:AA25)+2,,,ROWS(AA$4:AA25)))</f>
        <v>-</v>
      </c>
      <c r="AB25" s="212">
        <f ca="1">INDIRECT(ADDRESS(9,22+COLUMNS($T25:AB25)+2,,,ROWS(AB$4:AB25)))</f>
        <v>0</v>
      </c>
      <c r="AC25" s="215">
        <f ca="1">INDIRECT(ADDRESS(34,27,,,ROWS(AC$4:AC25)))</f>
        <v>0</v>
      </c>
      <c r="AD25" s="215">
        <f ca="1">INDIRECT(ADDRESS(34,28,,,ROWS(AC$4:AC25)))</f>
        <v>0</v>
      </c>
      <c r="AE25" s="35"/>
      <c r="AF25" s="212">
        <f ca="1">INDIRECT(ADDRESS(13,22+COLUMNS($AF25:AF25),,,ROWS(AF$4:AF25)))</f>
        <v>1</v>
      </c>
      <c r="AG25" s="212">
        <f ca="1">INDIRECT(ADDRESS(13,22+COLUMNS($AF25:AG25),,,ROWS(AG$4:AG25)))</f>
        <v>0</v>
      </c>
      <c r="AH25" s="212">
        <f ca="1">INDIRECT(ADDRESS(13,22+COLUMNS($AF25:AH25),,,ROWS(AH$4:AH25)))</f>
        <v>0</v>
      </c>
      <c r="AI25" s="28">
        <f t="shared" ca="1" si="0"/>
        <v>8.25</v>
      </c>
      <c r="AJ25" s="28">
        <f t="shared" ca="1" si="1"/>
        <v>1.25</v>
      </c>
      <c r="AK25" s="28" t="str">
        <f t="shared" ca="1" si="2"/>
        <v/>
      </c>
      <c r="AL25" s="28">
        <f t="shared" ca="1" si="3"/>
        <v>0.4</v>
      </c>
      <c r="AM25" s="28">
        <f t="shared" ca="1" si="4"/>
        <v>14.25</v>
      </c>
      <c r="AN25" s="28" t="str">
        <f t="shared" ca="1" si="5"/>
        <v/>
      </c>
      <c r="AO25" s="28" t="str">
        <f t="shared" ca="1" si="6"/>
        <v/>
      </c>
      <c r="AP25" s="28" t="str">
        <f t="shared" ca="1" si="7"/>
        <v/>
      </c>
      <c r="AQ25" s="28" t="str">
        <f t="shared" ca="1" si="8"/>
        <v/>
      </c>
    </row>
    <row r="26" spans="1:43" ht="17.100000000000001" customHeight="1">
      <c r="A26" s="198" t="str">
        <f>ROWS($A$4:$A26)&amp;"."</f>
        <v>23.</v>
      </c>
      <c r="B26" s="227" t="str">
        <f ca="1">INDIRECT(ADDRESS(1,1,,,ROWS($B$4:$B26)))</f>
        <v>Andy Beech</v>
      </c>
      <c r="C26" s="233">
        <f>COUNTIF('23'!$B:$B,C$2)</f>
        <v>0</v>
      </c>
      <c r="D26" s="233">
        <f>COUNTIF('23'!$B:$B,D$2)</f>
        <v>2</v>
      </c>
      <c r="E26" s="233">
        <f>COUNTIF('23'!$B:$B,E$2)</f>
        <v>3</v>
      </c>
      <c r="F26" s="212">
        <f ca="1">INDIRECT(ADDRESS(5,22+COLUMNS($F26:F26),,,ROWS(F$4:F26)))</f>
        <v>5</v>
      </c>
      <c r="G26" s="212">
        <f ca="1">INDIRECT(ADDRESS(5,22+COLUMNS($F26:G26),,,ROWS(G$4:G26)))</f>
        <v>4</v>
      </c>
      <c r="H26" s="212">
        <f ca="1">INDIRECT(ADDRESS(5,22+COLUMNS($F26:H26),,,ROWS(H$4:H26)))</f>
        <v>2</v>
      </c>
      <c r="I26" s="213">
        <f ca="1">INDIRECT(ADDRESS(5,22+COLUMNS($F26:I26),,,ROWS(I$4:I26)))</f>
        <v>13</v>
      </c>
      <c r="J26" s="212" t="str">
        <f ca="1">INDIRECT(ADDRESS(5,22+COLUMNS($F26:J26),,,ROWS(J$4:J26)))</f>
        <v>7(0)</v>
      </c>
      <c r="K26" s="214">
        <f ca="1">INDIRECT(ADDRESS(5,22+COLUMNS($F26:K26)+1,,,ROWS(K$4:K26)))</f>
        <v>6.5</v>
      </c>
      <c r="L26" s="211" t="str">
        <f ca="1">INDIRECT(ADDRESS(5,22+COLUMNS($F26:L26)+2,,,ROWS(L$4:L26)))</f>
        <v>-</v>
      </c>
      <c r="M26" s="212">
        <f ca="1">INDIRECT(ADDRESS(5,22+COLUMNS($F26:M26)+2,,,ROWS(M$4:M26)))</f>
        <v>0</v>
      </c>
      <c r="N26" s="212">
        <f ca="1">INDIRECT(ADDRESS(5,22+COLUMNS($F26:N26)+2,,,ROWS(N$4:N26)))</f>
        <v>1</v>
      </c>
      <c r="O26" s="212">
        <f ca="1">INDIRECT(ADDRESS(5,22+COLUMNS($F26:O26)+2,,,ROWS(O$4:O26)))</f>
        <v>0</v>
      </c>
      <c r="P26" s="212">
        <f ca="1">INDIRECT(ADDRESS(5,22+COLUMNS($F26:P26)+2,,,ROWS(P$4:P26)))</f>
        <v>0</v>
      </c>
      <c r="Q26" s="212">
        <f ca="1">INDIRECT(ADDRESS(33,27,,,ROWS(Q$4:Q26)))</f>
        <v>1</v>
      </c>
      <c r="R26" s="212">
        <f ca="1">INDIRECT(ADDRESS(33,28,,,ROWS(Q$4:Q26)))</f>
        <v>0</v>
      </c>
      <c r="S26" s="35"/>
      <c r="T26" s="215">
        <f ca="1">INDIRECT(ADDRESS(9,22+COLUMNS($T26:T26),,,ROWS(T$4:T26)))</f>
        <v>20</v>
      </c>
      <c r="U26" s="216">
        <f ca="1">INDIRECT(ADDRESS(9,22+COLUMNS($T26:U26),,,ROWS(U$4:U26)))</f>
        <v>2</v>
      </c>
      <c r="V26" s="216">
        <f ca="1">INDIRECT(ADDRESS(9,22+COLUMNS($T26:V26),,,ROWS(V$4:V26)))</f>
        <v>123</v>
      </c>
      <c r="W26" s="213">
        <f ca="1">INDIRECT(ADDRESS(9,22+COLUMNS($T26:W26),,,ROWS(W$4:W26)))</f>
        <v>6</v>
      </c>
      <c r="X26" s="215" t="str">
        <f ca="1">INDIRECT(ADDRESS(9,22+COLUMNS($T26:X26),,,ROWS(X$4:X26)))</f>
        <v>2/17(4)</v>
      </c>
      <c r="Y26" s="214">
        <f ca="1">INDIRECT(ADDRESS(9,22+COLUMNS($T26:Y26)+1,,,ROWS(Y$4:Y26)))</f>
        <v>20.5</v>
      </c>
      <c r="Z26" s="217">
        <f ca="1">INDIRECT(ADDRESS(9,22+COLUMNS($T26:Z26)+2,,,ROWS(Z$4:Z26)))</f>
        <v>20</v>
      </c>
      <c r="AA26" s="211">
        <f ca="1">INDIRECT(ADDRESS(9,22+COLUMNS($T26:AA26)+2,,,ROWS(AA$4:AA26)))</f>
        <v>6.15</v>
      </c>
      <c r="AB26" s="212">
        <f ca="1">INDIRECT(ADDRESS(9,22+COLUMNS($T26:AB26)+2,,,ROWS(AB$4:AB26)))</f>
        <v>0</v>
      </c>
      <c r="AC26" s="215">
        <f ca="1">INDIRECT(ADDRESS(34,27,,,ROWS(AC$4:AC26)))</f>
        <v>0</v>
      </c>
      <c r="AD26" s="215">
        <f ca="1">INDIRECT(ADDRESS(34,28,,,ROWS(AC$4:AC26)))</f>
        <v>0</v>
      </c>
      <c r="AE26" s="35"/>
      <c r="AF26" s="212">
        <f ca="1">INDIRECT(ADDRESS(13,22+COLUMNS($AF26:AF26),,,ROWS(AF$4:AF26)))</f>
        <v>0</v>
      </c>
      <c r="AG26" s="212">
        <f ca="1">INDIRECT(ADDRESS(13,22+COLUMNS($AF26:AG26),,,ROWS(AG$4:AG26)))</f>
        <v>0</v>
      </c>
      <c r="AH26" s="212">
        <f ca="1">INDIRECT(ADDRESS(13,22+COLUMNS($AF26:AH26),,,ROWS(AH$4:AH26)))</f>
        <v>0</v>
      </c>
      <c r="AI26" s="28">
        <f t="shared" ca="1" si="0"/>
        <v>28.26</v>
      </c>
      <c r="AJ26" s="28">
        <f t="shared" ca="1" si="1"/>
        <v>27.26</v>
      </c>
      <c r="AK26" s="28" t="str">
        <f t="shared" ca="1" si="2"/>
        <v/>
      </c>
      <c r="AL26" s="28">
        <f t="shared" ca="1" si="3"/>
        <v>0.46153846153846156</v>
      </c>
      <c r="AM26" s="28">
        <f t="shared" ca="1" si="4"/>
        <v>11.26</v>
      </c>
      <c r="AN26" s="28">
        <f t="shared" ca="1" si="5"/>
        <v>9.26</v>
      </c>
      <c r="AO26" s="28">
        <f t="shared" ca="1" si="6"/>
        <v>14.26</v>
      </c>
      <c r="AP26" s="28">
        <f t="shared" ca="1" si="7"/>
        <v>15.26</v>
      </c>
      <c r="AQ26" s="28">
        <f t="shared" ca="1" si="8"/>
        <v>16.260000000000002</v>
      </c>
    </row>
    <row r="27" spans="1:43" ht="17.100000000000001" customHeight="1">
      <c r="A27" s="198" t="str">
        <f>ROWS($A$4:$A27)&amp;"."</f>
        <v>24.</v>
      </c>
      <c r="B27" s="227" t="str">
        <f ca="1">INDIRECT(ADDRESS(1,1,,,ROWS($B$4:$B27)))</f>
        <v>Michael Skelly</v>
      </c>
      <c r="C27" s="233">
        <f>COUNTIF('24'!$B:$B,C$2)</f>
        <v>0</v>
      </c>
      <c r="D27" s="233">
        <f>COUNTIF('24'!$B:$B,D$2)</f>
        <v>3</v>
      </c>
      <c r="E27" s="233">
        <f>COUNTIF('24'!$B:$B,E$2)</f>
        <v>3</v>
      </c>
      <c r="F27" s="212">
        <f ca="1">INDIRECT(ADDRESS(5,22+COLUMNS($F27:F27),,,ROWS(F$4:F27)))</f>
        <v>6</v>
      </c>
      <c r="G27" s="212">
        <f ca="1">INDIRECT(ADDRESS(5,22+COLUMNS($F27:G27),,,ROWS(G$4:G27)))</f>
        <v>2</v>
      </c>
      <c r="H27" s="212">
        <f ca="1">INDIRECT(ADDRESS(5,22+COLUMNS($F27:H27),,,ROWS(H$4:H27)))</f>
        <v>1</v>
      </c>
      <c r="I27" s="213">
        <f ca="1">INDIRECT(ADDRESS(5,22+COLUMNS($F27:I27),,,ROWS(I$4:I27)))</f>
        <v>5</v>
      </c>
      <c r="J27" s="212" t="str">
        <f ca="1">INDIRECT(ADDRESS(5,22+COLUMNS($F27:J27),,,ROWS(J$4:J27)))</f>
        <v>3*(0)</v>
      </c>
      <c r="K27" s="214">
        <f ca="1">INDIRECT(ADDRESS(5,22+COLUMNS($F27:K27)+1,,,ROWS(K$4:K27)))</f>
        <v>5</v>
      </c>
      <c r="L27" s="211" t="str">
        <f ca="1">INDIRECT(ADDRESS(5,22+COLUMNS($F27:L27)+2,,,ROWS(L$4:L27)))</f>
        <v>-</v>
      </c>
      <c r="M27" s="212">
        <f ca="1">INDIRECT(ADDRESS(5,22+COLUMNS($F27:M27)+2,,,ROWS(M$4:M27)))</f>
        <v>0</v>
      </c>
      <c r="N27" s="212">
        <f ca="1">INDIRECT(ADDRESS(5,22+COLUMNS($F27:N27)+2,,,ROWS(N$4:N27)))</f>
        <v>0</v>
      </c>
      <c r="O27" s="212">
        <f ca="1">INDIRECT(ADDRESS(5,22+COLUMNS($F27:O27)+2,,,ROWS(O$4:O27)))</f>
        <v>0</v>
      </c>
      <c r="P27" s="212">
        <f ca="1">INDIRECT(ADDRESS(5,22+COLUMNS($F27:P27)+2,,,ROWS(P$4:P27)))</f>
        <v>0</v>
      </c>
      <c r="Q27" s="212">
        <f ca="1">INDIRECT(ADDRESS(33,27,,,ROWS(Q$4:Q27)))</f>
        <v>0</v>
      </c>
      <c r="R27" s="212">
        <f ca="1">INDIRECT(ADDRESS(33,28,,,ROWS(Q$4:Q27)))</f>
        <v>0</v>
      </c>
      <c r="S27" s="35"/>
      <c r="T27" s="215">
        <f ca="1">INDIRECT(ADDRESS(9,22+COLUMNS($T27:T27),,,ROWS(T$4:T27)))</f>
        <v>20.399999999999999</v>
      </c>
      <c r="U27" s="216">
        <f ca="1">INDIRECT(ADDRESS(9,22+COLUMNS($T27:U27),,,ROWS(U$4:U27)))</f>
        <v>0</v>
      </c>
      <c r="V27" s="216">
        <f ca="1">INDIRECT(ADDRESS(9,22+COLUMNS($T27:V27),,,ROWS(V$4:V27)))</f>
        <v>127</v>
      </c>
      <c r="W27" s="213">
        <f ca="1">INDIRECT(ADDRESS(9,22+COLUMNS($T27:W27),,,ROWS(W$4:W27)))</f>
        <v>4</v>
      </c>
      <c r="X27" s="215" t="str">
        <f ca="1">INDIRECT(ADDRESS(9,22+COLUMNS($T27:X27),,,ROWS(X$4:X27)))</f>
        <v>2/9(3.4)</v>
      </c>
      <c r="Y27" s="214">
        <f ca="1">INDIRECT(ADDRESS(9,22+COLUMNS($T27:Y27)+1,,,ROWS(Y$4:Y27)))</f>
        <v>31.75</v>
      </c>
      <c r="Z27" s="217">
        <f ca="1">INDIRECT(ADDRESS(9,22+COLUMNS($T27:Z27)+2,,,ROWS(Z$4:Z27)))</f>
        <v>31</v>
      </c>
      <c r="AA27" s="211">
        <f ca="1">INDIRECT(ADDRESS(9,22+COLUMNS($T27:AA27)+2,,,ROWS(AA$4:AA27)))</f>
        <v>6.15</v>
      </c>
      <c r="AB27" s="212">
        <f ca="1">INDIRECT(ADDRESS(9,22+COLUMNS($T27:AB27)+2,,,ROWS(AB$4:AB27)))</f>
        <v>0</v>
      </c>
      <c r="AC27" s="215">
        <f ca="1">INDIRECT(ADDRESS(34,27,,,ROWS(AC$4:AC27)))</f>
        <v>0</v>
      </c>
      <c r="AD27" s="215">
        <f ca="1">INDIRECT(ADDRESS(34,28,,,ROWS(AC$4:AC27)))</f>
        <v>0</v>
      </c>
      <c r="AE27" s="35"/>
      <c r="AF27" s="212">
        <f ca="1">INDIRECT(ADDRESS(13,22+COLUMNS($AF27:AF27),,,ROWS(AF$4:AF27)))</f>
        <v>2</v>
      </c>
      <c r="AG27" s="212">
        <f ca="1">INDIRECT(ADDRESS(13,22+COLUMNS($AF27:AG27),,,ROWS(AG$4:AG27)))</f>
        <v>0</v>
      </c>
      <c r="AH27" s="212">
        <f ca="1">INDIRECT(ADDRESS(13,22+COLUMNS($AF27:AH27),,,ROWS(AH$4:AH27)))</f>
        <v>0</v>
      </c>
      <c r="AI27" s="28">
        <f t="shared" ca="1" si="0"/>
        <v>32.270000000000003</v>
      </c>
      <c r="AJ27" s="28">
        <f t="shared" ca="1" si="1"/>
        <v>30.27</v>
      </c>
      <c r="AK27" s="28" t="str">
        <f t="shared" ca="1" si="2"/>
        <v/>
      </c>
      <c r="AL27" s="28">
        <f t="shared" ca="1" si="3"/>
        <v>0</v>
      </c>
      <c r="AM27" s="28" t="str">
        <f t="shared" ca="1" si="4"/>
        <v/>
      </c>
      <c r="AN27" s="28">
        <f t="shared" ca="1" si="5"/>
        <v>12.27</v>
      </c>
      <c r="AO27" s="28">
        <f t="shared" ca="1" si="6"/>
        <v>17.27</v>
      </c>
      <c r="AP27" s="28">
        <f t="shared" ca="1" si="7"/>
        <v>18.27</v>
      </c>
      <c r="AQ27" s="28">
        <f t="shared" ca="1" si="8"/>
        <v>16.27</v>
      </c>
    </row>
    <row r="28" spans="1:43" ht="17.100000000000001" customHeight="1">
      <c r="A28" s="198" t="str">
        <f>ROWS($A$4:$A28)&amp;"."</f>
        <v>25.</v>
      </c>
      <c r="B28" s="227" t="str">
        <f ca="1">INDIRECT(ADDRESS(1,1,,,ROWS($B$4:$B28)))</f>
        <v>Conor Cox</v>
      </c>
      <c r="C28" s="233">
        <f>COUNTIF('25'!$B:$B,C$2)</f>
        <v>0</v>
      </c>
      <c r="D28" s="233">
        <f>COUNTIF('25'!$B:$B,D$2)</f>
        <v>4</v>
      </c>
      <c r="E28" s="233">
        <f>COUNTIF('25'!$B:$B,E$2)</f>
        <v>2</v>
      </c>
      <c r="F28" s="212">
        <f ca="1">INDIRECT(ADDRESS(5,22+COLUMNS($F28:F28),,,ROWS(F$4:F28)))</f>
        <v>6</v>
      </c>
      <c r="G28" s="212">
        <f ca="1">INDIRECT(ADDRESS(5,22+COLUMNS($F28:G28),,,ROWS(G$4:G28)))</f>
        <v>2</v>
      </c>
      <c r="H28" s="212">
        <f ca="1">INDIRECT(ADDRESS(5,22+COLUMNS($F28:H28),,,ROWS(H$4:H28)))</f>
        <v>1</v>
      </c>
      <c r="I28" s="213">
        <f ca="1">INDIRECT(ADDRESS(5,22+COLUMNS($F28:I28),,,ROWS(I$4:I28)))</f>
        <v>16</v>
      </c>
      <c r="J28" s="212" t="str">
        <f ca="1">INDIRECT(ADDRESS(5,22+COLUMNS($F28:J28),,,ROWS(J$4:J28)))</f>
        <v>15(0)</v>
      </c>
      <c r="K28" s="214">
        <f ca="1">INDIRECT(ADDRESS(5,22+COLUMNS($F28:K28)+1,,,ROWS(K$4:K28)))</f>
        <v>16</v>
      </c>
      <c r="L28" s="211" t="str">
        <f ca="1">INDIRECT(ADDRESS(5,22+COLUMNS($F28:L28)+2,,,ROWS(L$4:L28)))</f>
        <v>-</v>
      </c>
      <c r="M28" s="212">
        <f ca="1">INDIRECT(ADDRESS(5,22+COLUMNS($F28:M28)+2,,,ROWS(M$4:M28)))</f>
        <v>1</v>
      </c>
      <c r="N28" s="212">
        <f ca="1">INDIRECT(ADDRESS(5,22+COLUMNS($F28:N28)+2,,,ROWS(N$4:N28)))</f>
        <v>0</v>
      </c>
      <c r="O28" s="212">
        <f ca="1">INDIRECT(ADDRESS(5,22+COLUMNS($F28:O28)+2,,,ROWS(O$4:O28)))</f>
        <v>0</v>
      </c>
      <c r="P28" s="212">
        <f ca="1">INDIRECT(ADDRESS(5,22+COLUMNS($F28:P28)+2,,,ROWS(P$4:P28)))</f>
        <v>0</v>
      </c>
      <c r="Q28" s="212">
        <f ca="1">INDIRECT(ADDRESS(33,27,,,ROWS(Q$4:Q28)))</f>
        <v>0</v>
      </c>
      <c r="R28" s="212">
        <f ca="1">INDIRECT(ADDRESS(33,28,,,ROWS(Q$4:Q28)))</f>
        <v>0</v>
      </c>
      <c r="S28" s="35"/>
      <c r="T28" s="215">
        <f ca="1">INDIRECT(ADDRESS(9,22+COLUMNS($T28:T28),,,ROWS(T$4:T28)))</f>
        <v>22</v>
      </c>
      <c r="U28" s="216">
        <f ca="1">INDIRECT(ADDRESS(9,22+COLUMNS($T28:U28),,,ROWS(U$4:U28)))</f>
        <v>0</v>
      </c>
      <c r="V28" s="216">
        <f ca="1">INDIRECT(ADDRESS(9,22+COLUMNS($T28:V28),,,ROWS(V$4:V28)))</f>
        <v>128</v>
      </c>
      <c r="W28" s="213">
        <f ca="1">INDIRECT(ADDRESS(9,22+COLUMNS($T28:W28),,,ROWS(W$4:W28)))</f>
        <v>3</v>
      </c>
      <c r="X28" s="215" t="str">
        <f ca="1">INDIRECT(ADDRESS(9,22+COLUMNS($T28:X28),,,ROWS(X$4:X28)))</f>
        <v>2/20(4)</v>
      </c>
      <c r="Y28" s="214">
        <f ca="1">INDIRECT(ADDRESS(9,22+COLUMNS($T28:Y28)+1,,,ROWS(Y$4:Y28)))</f>
        <v>42.666666666666664</v>
      </c>
      <c r="Z28" s="217">
        <f ca="1">INDIRECT(ADDRESS(9,22+COLUMNS($T28:Z28)+2,,,ROWS(Z$4:Z28)))</f>
        <v>44</v>
      </c>
      <c r="AA28" s="211">
        <f ca="1">INDIRECT(ADDRESS(9,22+COLUMNS($T28:AA28)+2,,,ROWS(AA$4:AA28)))</f>
        <v>5.82</v>
      </c>
      <c r="AB28" s="212">
        <f ca="1">INDIRECT(ADDRESS(9,22+COLUMNS($T28:AB28)+2,,,ROWS(AB$4:AB28)))</f>
        <v>0</v>
      </c>
      <c r="AC28" s="215">
        <f ca="1">INDIRECT(ADDRESS(34,27,,,ROWS(AC$4:AC28)))</f>
        <v>0</v>
      </c>
      <c r="AD28" s="215">
        <f ca="1">INDIRECT(ADDRESS(34,28,,,ROWS(AC$4:AC28)))</f>
        <v>0</v>
      </c>
      <c r="AE28" s="35"/>
      <c r="AF28" s="212">
        <f ca="1">INDIRECT(ADDRESS(13,22+COLUMNS($AF28:AF28),,,ROWS(AF$4:AF28)))</f>
        <v>1</v>
      </c>
      <c r="AG28" s="212">
        <f ca="1">INDIRECT(ADDRESS(13,22+COLUMNS($AF28:AG28),,,ROWS(AG$4:AG28)))</f>
        <v>0</v>
      </c>
      <c r="AH28" s="212">
        <f ca="1">INDIRECT(ADDRESS(13,22+COLUMNS($AF28:AH28),,,ROWS(AH$4:AH28)))</f>
        <v>0</v>
      </c>
      <c r="AI28" s="28">
        <f t="shared" ca="1" si="0"/>
        <v>27.28</v>
      </c>
      <c r="AJ28" s="28">
        <f t="shared" ca="1" si="1"/>
        <v>14.28</v>
      </c>
      <c r="AK28" s="28" t="str">
        <f t="shared" ca="1" si="2"/>
        <v/>
      </c>
      <c r="AL28" s="28">
        <f t="shared" ca="1" si="3"/>
        <v>0.25</v>
      </c>
      <c r="AM28" s="28">
        <f t="shared" ca="1" si="4"/>
        <v>18.28</v>
      </c>
      <c r="AN28" s="28">
        <f t="shared" ca="1" si="5"/>
        <v>13.28</v>
      </c>
      <c r="AO28" s="28">
        <f t="shared" ca="1" si="6"/>
        <v>20.28</v>
      </c>
      <c r="AP28" s="28">
        <f t="shared" ca="1" si="7"/>
        <v>21.28</v>
      </c>
      <c r="AQ28" s="28">
        <f t="shared" ca="1" si="8"/>
        <v>13.28</v>
      </c>
    </row>
    <row r="29" spans="1:43" ht="17.100000000000001" customHeight="1">
      <c r="A29" s="198" t="str">
        <f>ROWS($A$4:$A29)&amp;"."</f>
        <v>26.</v>
      </c>
      <c r="B29" s="227" t="str">
        <f ca="1">INDIRECT(ADDRESS(1,1,,,ROWS($B$4:$B29)))</f>
        <v>Will Simpson</v>
      </c>
      <c r="C29" s="233">
        <f>COUNTIF('26'!$B:$B,C$2)</f>
        <v>0</v>
      </c>
      <c r="D29" s="233">
        <f>COUNTIF('26'!$B:$B,D$2)</f>
        <v>2</v>
      </c>
      <c r="E29" s="233">
        <f>COUNTIF('26'!$B:$B,E$2)</f>
        <v>2</v>
      </c>
      <c r="F29" s="212">
        <f ca="1">INDIRECT(ADDRESS(5,22+COLUMNS($F29:F29),,,ROWS(F$4:F29)))</f>
        <v>4</v>
      </c>
      <c r="G29" s="212">
        <f ca="1">INDIRECT(ADDRESS(5,22+COLUMNS($F29:G29),,,ROWS(G$4:G29)))</f>
        <v>4</v>
      </c>
      <c r="H29" s="212">
        <f ca="1">INDIRECT(ADDRESS(5,22+COLUMNS($F29:H29),,,ROWS(H$4:H29)))</f>
        <v>0</v>
      </c>
      <c r="I29" s="213">
        <f ca="1">INDIRECT(ADDRESS(5,22+COLUMNS($F29:I29),,,ROWS(I$4:I29)))</f>
        <v>45</v>
      </c>
      <c r="J29" s="212" t="str">
        <f ca="1">INDIRECT(ADDRESS(5,22+COLUMNS($F29:J29),,,ROWS(J$4:J29)))</f>
        <v>22(0)</v>
      </c>
      <c r="K29" s="214">
        <f ca="1">INDIRECT(ADDRESS(5,22+COLUMNS($F29:K29)+1,,,ROWS(K$4:K29)))</f>
        <v>11.25</v>
      </c>
      <c r="L29" s="211" t="str">
        <f ca="1">INDIRECT(ADDRESS(5,22+COLUMNS($F29:L29)+2,,,ROWS(L$4:L29)))</f>
        <v>-</v>
      </c>
      <c r="M29" s="212">
        <f ca="1">INDIRECT(ADDRESS(5,22+COLUMNS($F29:M29)+2,,,ROWS(M$4:M29)))</f>
        <v>1</v>
      </c>
      <c r="N29" s="212">
        <f ca="1">INDIRECT(ADDRESS(5,22+COLUMNS($F29:N29)+2,,,ROWS(N$4:N29)))</f>
        <v>0</v>
      </c>
      <c r="O29" s="212">
        <f ca="1">INDIRECT(ADDRESS(5,22+COLUMNS($F29:O29)+2,,,ROWS(O$4:O29)))</f>
        <v>0</v>
      </c>
      <c r="P29" s="212">
        <f ca="1">INDIRECT(ADDRESS(5,22+COLUMNS($F29:P29)+2,,,ROWS(P$4:P29)))</f>
        <v>0</v>
      </c>
      <c r="Q29" s="212">
        <f ca="1">INDIRECT(ADDRESS(33,27,,,ROWS(Q$4:Q29)))</f>
        <v>0</v>
      </c>
      <c r="R29" s="212">
        <f ca="1">INDIRECT(ADDRESS(33,28,,,ROWS(Q$4:Q29)))</f>
        <v>0</v>
      </c>
      <c r="S29" s="35"/>
      <c r="T29" s="215">
        <f ca="1">INDIRECT(ADDRESS(9,22+COLUMNS($T29:T29),,,ROWS(T$4:T29)))</f>
        <v>3</v>
      </c>
      <c r="U29" s="216">
        <f ca="1">INDIRECT(ADDRESS(9,22+COLUMNS($T29:U29),,,ROWS(U$4:U29)))</f>
        <v>0</v>
      </c>
      <c r="V29" s="216">
        <f ca="1">INDIRECT(ADDRESS(9,22+COLUMNS($T29:V29),,,ROWS(V$4:V29)))</f>
        <v>18</v>
      </c>
      <c r="W29" s="213">
        <f ca="1">INDIRECT(ADDRESS(9,22+COLUMNS($T29:W29),,,ROWS(W$4:W29)))</f>
        <v>0</v>
      </c>
      <c r="X29" s="215" t="str">
        <f ca="1">INDIRECT(ADDRESS(9,22+COLUMNS($T29:X29),,,ROWS(X$4:X29)))</f>
        <v>-</v>
      </c>
      <c r="Y29" s="214" t="str">
        <f ca="1">INDIRECT(ADDRESS(9,22+COLUMNS($T29:Y29)+1,,,ROWS(Y$4:Y29)))</f>
        <v>-</v>
      </c>
      <c r="Z29" s="217" t="str">
        <f ca="1">INDIRECT(ADDRESS(9,22+COLUMNS($T29:Z29)+2,,,ROWS(Z$4:Z29)))</f>
        <v>-</v>
      </c>
      <c r="AA29" s="211">
        <f ca="1">INDIRECT(ADDRESS(9,22+COLUMNS($T29:AA29)+2,,,ROWS(AA$4:AA29)))</f>
        <v>6</v>
      </c>
      <c r="AB29" s="212">
        <f ca="1">INDIRECT(ADDRESS(9,22+COLUMNS($T29:AB29)+2,,,ROWS(AB$4:AB29)))</f>
        <v>0</v>
      </c>
      <c r="AC29" s="215">
        <f ca="1">INDIRECT(ADDRESS(34,27,,,ROWS(AC$4:AC29)))</f>
        <v>0</v>
      </c>
      <c r="AD29" s="215">
        <f ca="1">INDIRECT(ADDRESS(34,28,,,ROWS(AC$4:AC29)))</f>
        <v>0</v>
      </c>
      <c r="AE29" s="35"/>
      <c r="AF29" s="212">
        <f ca="1">INDIRECT(ADDRESS(13,22+COLUMNS($AF29:AF29),,,ROWS(AF$4:AF29)))</f>
        <v>1</v>
      </c>
      <c r="AG29" s="212">
        <f ca="1">INDIRECT(ADDRESS(13,22+COLUMNS($AF29:AG29),,,ROWS(AG$4:AG29)))</f>
        <v>0</v>
      </c>
      <c r="AH29" s="212">
        <f ca="1">INDIRECT(ADDRESS(13,22+COLUMNS($AF29:AH29),,,ROWS(AH$4:AH29)))</f>
        <v>0</v>
      </c>
      <c r="AI29" s="28">
        <f t="shared" ca="1" si="0"/>
        <v>14.29</v>
      </c>
      <c r="AJ29" s="28">
        <f t="shared" ca="1" si="1"/>
        <v>21.29</v>
      </c>
      <c r="AK29" s="28" t="str">
        <f t="shared" ca="1" si="2"/>
        <v/>
      </c>
      <c r="AL29" s="28">
        <f t="shared" ca="1" si="3"/>
        <v>8.8888888888888892E-2</v>
      </c>
      <c r="AM29" s="28">
        <f t="shared" ca="1" si="4"/>
        <v>22.29</v>
      </c>
      <c r="AN29" s="28" t="str">
        <f t="shared" ca="1" si="5"/>
        <v/>
      </c>
      <c r="AO29" s="28" t="str">
        <f t="shared" ca="1" si="6"/>
        <v/>
      </c>
      <c r="AP29" s="28" t="str">
        <f t="shared" ca="1" si="7"/>
        <v/>
      </c>
      <c r="AQ29" s="28">
        <f t="shared" ca="1" si="8"/>
        <v>14.29</v>
      </c>
    </row>
    <row r="30" spans="1:43" ht="17.100000000000001" customHeight="1">
      <c r="A30" s="198" t="str">
        <f>ROWS($A$4:$A30)&amp;"."</f>
        <v>27.</v>
      </c>
      <c r="B30" s="227" t="str">
        <f ca="1">INDIRECT(ADDRESS(1,1,,,ROWS($B$4:$B30)))</f>
        <v>Ross Garrett</v>
      </c>
      <c r="C30" s="233">
        <f>COUNTIF('27'!$B:$B,C$2)</f>
        <v>0</v>
      </c>
      <c r="D30" s="233">
        <f>COUNTIF('27'!$B:$B,D$2)</f>
        <v>3</v>
      </c>
      <c r="E30" s="233">
        <f>COUNTIF('27'!$B:$B,E$2)</f>
        <v>1</v>
      </c>
      <c r="F30" s="212">
        <f ca="1">INDIRECT(ADDRESS(5,22+COLUMNS($F30:F30),,,ROWS(F$4:F30)))</f>
        <v>4</v>
      </c>
      <c r="G30" s="212">
        <f ca="1">INDIRECT(ADDRESS(5,22+COLUMNS($F30:G30),,,ROWS(G$4:G30)))</f>
        <v>3</v>
      </c>
      <c r="H30" s="212">
        <f ca="1">INDIRECT(ADDRESS(5,22+COLUMNS($F30:H30),,,ROWS(H$4:H30)))</f>
        <v>1</v>
      </c>
      <c r="I30" s="213">
        <f ca="1">INDIRECT(ADDRESS(5,22+COLUMNS($F30:I30),,,ROWS(I$4:I30)))</f>
        <v>10</v>
      </c>
      <c r="J30" s="212" t="str">
        <f ca="1">INDIRECT(ADDRESS(5,22+COLUMNS($F30:J30),,,ROWS(J$4:J30)))</f>
        <v>8(0)</v>
      </c>
      <c r="K30" s="214">
        <f ca="1">INDIRECT(ADDRESS(5,22+COLUMNS($F30:K30)+1,,,ROWS(K$4:K30)))</f>
        <v>5</v>
      </c>
      <c r="L30" s="211" t="str">
        <f ca="1">INDIRECT(ADDRESS(5,22+COLUMNS($F30:L30)+2,,,ROWS(L$4:L30)))</f>
        <v>-</v>
      </c>
      <c r="M30" s="212">
        <f ca="1">INDIRECT(ADDRESS(5,22+COLUMNS($F30:M30)+2,,,ROWS(M$4:M30)))</f>
        <v>0</v>
      </c>
      <c r="N30" s="212">
        <f ca="1">INDIRECT(ADDRESS(5,22+COLUMNS($F30:N30)+2,,,ROWS(N$4:N30)))</f>
        <v>0</v>
      </c>
      <c r="O30" s="212">
        <f ca="1">INDIRECT(ADDRESS(5,22+COLUMNS($F30:O30)+2,,,ROWS(O$4:O30)))</f>
        <v>0</v>
      </c>
      <c r="P30" s="212">
        <f ca="1">INDIRECT(ADDRESS(5,22+COLUMNS($F30:P30)+2,,,ROWS(P$4:P30)))</f>
        <v>0</v>
      </c>
      <c r="Q30" s="212">
        <f ca="1">INDIRECT(ADDRESS(33,27,,,ROWS(Q$4:Q30)))</f>
        <v>1</v>
      </c>
      <c r="R30" s="212">
        <f ca="1">INDIRECT(ADDRESS(33,28,,,ROWS(Q$4:Q30)))</f>
        <v>0</v>
      </c>
      <c r="S30" s="35"/>
      <c r="T30" s="215">
        <f ca="1">INDIRECT(ADDRESS(9,22+COLUMNS($T30:T30),,,ROWS(T$4:T30)))</f>
        <v>12</v>
      </c>
      <c r="U30" s="216">
        <f ca="1">INDIRECT(ADDRESS(9,22+COLUMNS($T30:U30),,,ROWS(U$4:U30)))</f>
        <v>1</v>
      </c>
      <c r="V30" s="216">
        <f ca="1">INDIRECT(ADDRESS(9,22+COLUMNS($T30:V30),,,ROWS(V$4:V30)))</f>
        <v>82</v>
      </c>
      <c r="W30" s="213">
        <f ca="1">INDIRECT(ADDRESS(9,22+COLUMNS($T30:W30),,,ROWS(W$4:W30)))</f>
        <v>2</v>
      </c>
      <c r="X30" s="215" t="str">
        <f ca="1">INDIRECT(ADDRESS(9,22+COLUMNS($T30:X30),,,ROWS(X$4:X30)))</f>
        <v>1/12(3)</v>
      </c>
      <c r="Y30" s="214">
        <f ca="1">INDIRECT(ADDRESS(9,22+COLUMNS($T30:Y30)+1,,,ROWS(Y$4:Y30)))</f>
        <v>41</v>
      </c>
      <c r="Z30" s="217">
        <f ca="1">INDIRECT(ADDRESS(9,22+COLUMNS($T30:Z30)+2,,,ROWS(Z$4:Z30)))</f>
        <v>36</v>
      </c>
      <c r="AA30" s="211">
        <f ca="1">INDIRECT(ADDRESS(9,22+COLUMNS($T30:AA30)+2,,,ROWS(AA$4:AA30)))</f>
        <v>6.83</v>
      </c>
      <c r="AB30" s="212">
        <f ca="1">INDIRECT(ADDRESS(9,22+COLUMNS($T30:AB30)+2,,,ROWS(AB$4:AB30)))</f>
        <v>0</v>
      </c>
      <c r="AC30" s="215">
        <f ca="1">INDIRECT(ADDRESS(34,27,,,ROWS(AC$4:AC30)))</f>
        <v>0</v>
      </c>
      <c r="AD30" s="215">
        <f ca="1">INDIRECT(ADDRESS(34,28,,,ROWS(AC$4:AC30)))</f>
        <v>0</v>
      </c>
      <c r="AE30" s="35"/>
      <c r="AF30" s="212">
        <f ca="1">INDIRECT(ADDRESS(13,22+COLUMNS($AF30:AF30),,,ROWS(AF$4:AF30)))</f>
        <v>0</v>
      </c>
      <c r="AG30" s="212">
        <f ca="1">INDIRECT(ADDRESS(13,22+COLUMNS($AF30:AG30),,,ROWS(AG$4:AG30)))</f>
        <v>0</v>
      </c>
      <c r="AH30" s="212">
        <f ca="1">INDIRECT(ADDRESS(13,22+COLUMNS($AF30:AH30),,,ROWS(AH$4:AH30)))</f>
        <v>0</v>
      </c>
      <c r="AI30" s="28">
        <f t="shared" ca="1" si="0"/>
        <v>30.3</v>
      </c>
      <c r="AJ30" s="28">
        <f t="shared" ca="1" si="1"/>
        <v>30.3</v>
      </c>
      <c r="AK30" s="28" t="str">
        <f t="shared" ca="1" si="2"/>
        <v/>
      </c>
      <c r="AL30" s="28">
        <f t="shared" ca="1" si="3"/>
        <v>0</v>
      </c>
      <c r="AM30" s="28" t="str">
        <f t="shared" ca="1" si="4"/>
        <v/>
      </c>
      <c r="AN30" s="28">
        <f t="shared" ca="1" si="5"/>
        <v>15.3</v>
      </c>
      <c r="AO30" s="28">
        <f t="shared" ca="1" si="6"/>
        <v>19.3</v>
      </c>
      <c r="AP30" s="28">
        <f t="shared" ca="1" si="7"/>
        <v>19.3</v>
      </c>
      <c r="AQ30" s="28">
        <f t="shared" ca="1" si="8"/>
        <v>19.3</v>
      </c>
    </row>
    <row r="31" spans="1:43" ht="17.100000000000001" customHeight="1">
      <c r="A31" s="198" t="str">
        <f>ROWS($A$4:$A31)&amp;"."</f>
        <v>28.</v>
      </c>
      <c r="B31" s="227" t="str">
        <f ca="1">INDIRECT(ADDRESS(1,1,,,ROWS($B$4:$B31)))</f>
        <v>Warren Goldthorpe</v>
      </c>
      <c r="C31" s="233">
        <f>COUNTIF('28'!$B:$B,C$2)</f>
        <v>0</v>
      </c>
      <c r="D31" s="233">
        <f>COUNTIF('28'!$B:$B,D$2)</f>
        <v>1</v>
      </c>
      <c r="E31" s="233">
        <f>COUNTIF('28'!$B:$B,E$2)</f>
        <v>1</v>
      </c>
      <c r="F31" s="212">
        <f ca="1">INDIRECT(ADDRESS(5,22+COLUMNS($F31:F31),,,ROWS(F$4:F31)))</f>
        <v>2</v>
      </c>
      <c r="G31" s="212">
        <f ca="1">INDIRECT(ADDRESS(5,22+COLUMNS($F31:G31),,,ROWS(G$4:G31)))</f>
        <v>2</v>
      </c>
      <c r="H31" s="212">
        <f ca="1">INDIRECT(ADDRESS(5,22+COLUMNS($F31:H31),,,ROWS(H$4:H31)))</f>
        <v>1</v>
      </c>
      <c r="I31" s="213">
        <f ca="1">INDIRECT(ADDRESS(5,22+COLUMNS($F31:I31),,,ROWS(I$4:I31)))</f>
        <v>18</v>
      </c>
      <c r="J31" s="212" t="str">
        <f ca="1">INDIRECT(ADDRESS(5,22+COLUMNS($F31:J31),,,ROWS(J$4:J31)))</f>
        <v>10(0)</v>
      </c>
      <c r="K31" s="214">
        <f ca="1">INDIRECT(ADDRESS(5,22+COLUMNS($F31:K31)+1,,,ROWS(K$4:K31)))</f>
        <v>18</v>
      </c>
      <c r="L31" s="211" t="str">
        <f ca="1">INDIRECT(ADDRESS(5,22+COLUMNS($F31:L31)+2,,,ROWS(L$4:L31)))</f>
        <v>-</v>
      </c>
      <c r="M31" s="212">
        <f ca="1">INDIRECT(ADDRESS(5,22+COLUMNS($F31:M31)+2,,,ROWS(M$4:M31)))</f>
        <v>0</v>
      </c>
      <c r="N31" s="212">
        <f ca="1">INDIRECT(ADDRESS(5,22+COLUMNS($F31:N31)+2,,,ROWS(N$4:N31)))</f>
        <v>0</v>
      </c>
      <c r="O31" s="212">
        <f ca="1">INDIRECT(ADDRESS(5,22+COLUMNS($F31:O31)+2,,,ROWS(O$4:O31)))</f>
        <v>0</v>
      </c>
      <c r="P31" s="212">
        <f ca="1">INDIRECT(ADDRESS(5,22+COLUMNS($F31:P31)+2,,,ROWS(P$4:P31)))</f>
        <v>0</v>
      </c>
      <c r="Q31" s="212">
        <f ca="1">INDIRECT(ADDRESS(33,27,,,ROWS(Q$4:Q31)))</f>
        <v>0</v>
      </c>
      <c r="R31" s="212">
        <f ca="1">INDIRECT(ADDRESS(33,28,,,ROWS(Q$4:Q31)))</f>
        <v>0</v>
      </c>
      <c r="S31" s="35"/>
      <c r="T31" s="215" t="str">
        <f ca="1">INDIRECT(ADDRESS(9,22+COLUMNS($T31:T31),,,ROWS(T$4:T31)))</f>
        <v>-</v>
      </c>
      <c r="U31" s="216" t="str">
        <f ca="1">INDIRECT(ADDRESS(9,22+COLUMNS($T31:U31),,,ROWS(U$4:U31)))</f>
        <v>-</v>
      </c>
      <c r="V31" s="216" t="str">
        <f ca="1">INDIRECT(ADDRESS(9,22+COLUMNS($T31:V31),,,ROWS(V$4:V31)))</f>
        <v>-</v>
      </c>
      <c r="W31" s="213" t="str">
        <f ca="1">INDIRECT(ADDRESS(9,22+COLUMNS($T31:W31),,,ROWS(W$4:W31)))</f>
        <v>-</v>
      </c>
      <c r="X31" s="215" t="str">
        <f ca="1">INDIRECT(ADDRESS(9,22+COLUMNS($T31:X31),,,ROWS(X$4:X31)))</f>
        <v>-</v>
      </c>
      <c r="Y31" s="214" t="str">
        <f ca="1">INDIRECT(ADDRESS(9,22+COLUMNS($T31:Y31)+1,,,ROWS(Y$4:Y31)))</f>
        <v>-</v>
      </c>
      <c r="Z31" s="217" t="str">
        <f ca="1">INDIRECT(ADDRESS(9,22+COLUMNS($T31:Z31)+2,,,ROWS(Z$4:Z31)))</f>
        <v>-</v>
      </c>
      <c r="AA31" s="211" t="str">
        <f ca="1">INDIRECT(ADDRESS(9,22+COLUMNS($T31:AA31)+2,,,ROWS(AA$4:AA31)))</f>
        <v>-</v>
      </c>
      <c r="AB31" s="212">
        <f ca="1">INDIRECT(ADDRESS(9,22+COLUMNS($T31:AB31)+2,,,ROWS(AB$4:AB31)))</f>
        <v>0</v>
      </c>
      <c r="AC31" s="215">
        <f ca="1">INDIRECT(ADDRESS(34,27,,,ROWS(AC$4:AC31)))</f>
        <v>0</v>
      </c>
      <c r="AD31" s="215">
        <f ca="1">INDIRECT(ADDRESS(34,28,,,ROWS(AC$4:AC31)))</f>
        <v>0</v>
      </c>
      <c r="AE31" s="35"/>
      <c r="AF31" s="212">
        <f ca="1">INDIRECT(ADDRESS(13,22+COLUMNS($AF31:AF31),,,ROWS(AF$4:AF31)))</f>
        <v>0</v>
      </c>
      <c r="AG31" s="212">
        <f ca="1">INDIRECT(ADDRESS(13,22+COLUMNS($AF31:AG31),,,ROWS(AG$4:AG31)))</f>
        <v>0</v>
      </c>
      <c r="AH31" s="212">
        <f ca="1">INDIRECT(ADDRESS(13,22+COLUMNS($AF31:AH31),,,ROWS(AH$4:AH31)))</f>
        <v>0</v>
      </c>
      <c r="AI31" s="28">
        <f t="shared" ca="1" si="0"/>
        <v>26.31</v>
      </c>
      <c r="AJ31" s="28">
        <f t="shared" ca="1" si="1"/>
        <v>13.31</v>
      </c>
      <c r="AK31" s="28" t="str">
        <f t="shared" ca="1" si="2"/>
        <v/>
      </c>
      <c r="AL31" s="28">
        <f t="shared" ca="1" si="3"/>
        <v>0</v>
      </c>
      <c r="AM31" s="28" t="str">
        <f t="shared" ca="1" si="4"/>
        <v/>
      </c>
      <c r="AN31" s="28" t="str">
        <f t="shared" ca="1" si="5"/>
        <v/>
      </c>
      <c r="AO31" s="28" t="str">
        <f t="shared" ca="1" si="6"/>
        <v/>
      </c>
      <c r="AP31" s="28" t="str">
        <f t="shared" ca="1" si="7"/>
        <v/>
      </c>
      <c r="AQ31" s="28" t="str">
        <f t="shared" ca="1" si="8"/>
        <v/>
      </c>
    </row>
    <row r="32" spans="1:43" ht="17.100000000000001" customHeight="1">
      <c r="A32" s="198" t="str">
        <f>ROWS($A$4:$A32)&amp;"."</f>
        <v>29.</v>
      </c>
      <c r="B32" s="227" t="str">
        <f ca="1">INDIRECT(ADDRESS(1,1,,,ROWS($B$4:$B32)))</f>
        <v>Joe Shillaker</v>
      </c>
      <c r="C32" s="233">
        <f>COUNTIF('29'!$B:$B,C$2)</f>
        <v>0</v>
      </c>
      <c r="D32" s="233">
        <f>COUNTIF('29'!$B:$B,D$2)</f>
        <v>2</v>
      </c>
      <c r="E32" s="233">
        <f>COUNTIF('29'!$B:$B,E$2)</f>
        <v>0</v>
      </c>
      <c r="F32" s="212">
        <f ca="1">INDIRECT(ADDRESS(5,22+COLUMNS($F32:F32),,,ROWS(F$4:F32)))</f>
        <v>2</v>
      </c>
      <c r="G32" s="212">
        <f ca="1">INDIRECT(ADDRESS(5,22+COLUMNS($F32:G32),,,ROWS(G$4:G32)))</f>
        <v>1</v>
      </c>
      <c r="H32" s="212">
        <f ca="1">INDIRECT(ADDRESS(5,22+COLUMNS($F32:H32),,,ROWS(H$4:H32)))</f>
        <v>0</v>
      </c>
      <c r="I32" s="213">
        <f ca="1">INDIRECT(ADDRESS(5,22+COLUMNS($F32:I32),,,ROWS(I$4:I32)))</f>
        <v>0</v>
      </c>
      <c r="J32" s="212" t="str">
        <f ca="1">INDIRECT(ADDRESS(5,22+COLUMNS($F32:J32),,,ROWS(J$4:J32)))</f>
        <v>0(0)</v>
      </c>
      <c r="K32" s="214">
        <f ca="1">INDIRECT(ADDRESS(5,22+COLUMNS($F32:K32)+1,,,ROWS(K$4:K32)))</f>
        <v>0</v>
      </c>
      <c r="L32" s="211" t="str">
        <f ca="1">INDIRECT(ADDRESS(5,22+COLUMNS($F32:L32)+2,,,ROWS(L$4:L32)))</f>
        <v>-</v>
      </c>
      <c r="M32" s="212">
        <f ca="1">INDIRECT(ADDRESS(5,22+COLUMNS($F32:M32)+2,,,ROWS(M$4:M32)))</f>
        <v>0</v>
      </c>
      <c r="N32" s="212">
        <f ca="1">INDIRECT(ADDRESS(5,22+COLUMNS($F32:N32)+2,,,ROWS(N$4:N32)))</f>
        <v>0</v>
      </c>
      <c r="O32" s="212">
        <f ca="1">INDIRECT(ADDRESS(5,22+COLUMNS($F32:O32)+2,,,ROWS(O$4:O32)))</f>
        <v>0</v>
      </c>
      <c r="P32" s="212">
        <f ca="1">INDIRECT(ADDRESS(5,22+COLUMNS($F32:P32)+2,,,ROWS(P$4:P32)))</f>
        <v>0</v>
      </c>
      <c r="Q32" s="212">
        <f ca="1">INDIRECT(ADDRESS(33,27,,,ROWS(Q$4:Q32)))</f>
        <v>1</v>
      </c>
      <c r="R32" s="212">
        <f ca="1">INDIRECT(ADDRESS(33,28,,,ROWS(Q$4:Q32)))</f>
        <v>0</v>
      </c>
      <c r="S32" s="35"/>
      <c r="T32" s="215">
        <f ca="1">INDIRECT(ADDRESS(9,22+COLUMNS($T32:T32),,,ROWS(T$4:T32)))</f>
        <v>7</v>
      </c>
      <c r="U32" s="216">
        <f ca="1">INDIRECT(ADDRESS(9,22+COLUMNS($T32:U32),,,ROWS(U$4:U32)))</f>
        <v>0</v>
      </c>
      <c r="V32" s="216">
        <f ca="1">INDIRECT(ADDRESS(9,22+COLUMNS($T32:V32),,,ROWS(V$4:V32)))</f>
        <v>59</v>
      </c>
      <c r="W32" s="213">
        <f ca="1">INDIRECT(ADDRESS(9,22+COLUMNS($T32:W32),,,ROWS(W$4:W32)))</f>
        <v>5</v>
      </c>
      <c r="X32" s="215" t="str">
        <f ca="1">INDIRECT(ADDRESS(9,22+COLUMNS($T32:X32),,,ROWS(X$4:X32)))</f>
        <v>3/28(3)</v>
      </c>
      <c r="Y32" s="214">
        <f ca="1">INDIRECT(ADDRESS(9,22+COLUMNS($T32:Y32)+1,,,ROWS(Y$4:Y32)))</f>
        <v>11.8</v>
      </c>
      <c r="Z32" s="217">
        <f ca="1">INDIRECT(ADDRESS(9,22+COLUMNS($T32:Z32)+2,,,ROWS(Z$4:Z32)))</f>
        <v>8.4</v>
      </c>
      <c r="AA32" s="211">
        <f ca="1">INDIRECT(ADDRESS(9,22+COLUMNS($T32:AA32)+2,,,ROWS(AA$4:AA32)))</f>
        <v>8.43</v>
      </c>
      <c r="AB32" s="212">
        <f ca="1">INDIRECT(ADDRESS(9,22+COLUMNS($T32:AB32)+2,,,ROWS(AB$4:AB32)))</f>
        <v>0</v>
      </c>
      <c r="AC32" s="215">
        <f ca="1">INDIRECT(ADDRESS(34,27,,,ROWS(AC$4:AC32)))</f>
        <v>0</v>
      </c>
      <c r="AD32" s="215">
        <f ca="1">INDIRECT(ADDRESS(34,28,,,ROWS(AC$4:AC32)))</f>
        <v>0</v>
      </c>
      <c r="AE32" s="35"/>
      <c r="AF32" s="212">
        <f ca="1">INDIRECT(ADDRESS(13,22+COLUMNS($AF32:AF32),,,ROWS(AF$4:AF32)))</f>
        <v>0</v>
      </c>
      <c r="AG32" s="212">
        <f ca="1">INDIRECT(ADDRESS(13,22+COLUMNS($AF32:AG32),,,ROWS(AG$4:AG32)))</f>
        <v>0</v>
      </c>
      <c r="AH32" s="212">
        <f ca="1">INDIRECT(ADDRESS(13,22+COLUMNS($AF32:AH32),,,ROWS(AH$4:AH32)))</f>
        <v>0</v>
      </c>
      <c r="AI32" s="28" t="str">
        <f t="shared" ca="1" si="0"/>
        <v/>
      </c>
      <c r="AJ32" s="28" t="str">
        <f t="shared" ca="1" si="1"/>
        <v/>
      </c>
      <c r="AK32" s="28" t="str">
        <f t="shared" ca="1" si="2"/>
        <v/>
      </c>
      <c r="AL32" s="28" t="str">
        <f t="shared" ca="1" si="3"/>
        <v/>
      </c>
      <c r="AM32" s="28" t="str">
        <f t="shared" ca="1" si="4"/>
        <v/>
      </c>
      <c r="AN32" s="28">
        <f t="shared" ca="1" si="5"/>
        <v>10.32</v>
      </c>
      <c r="AO32" s="28">
        <f t="shared" ca="1" si="6"/>
        <v>9.32</v>
      </c>
      <c r="AP32" s="28">
        <f t="shared" ca="1" si="7"/>
        <v>1.32</v>
      </c>
      <c r="AQ32" s="28">
        <f t="shared" ca="1" si="8"/>
        <v>27.32</v>
      </c>
    </row>
    <row r="33" spans="1:43" ht="17.100000000000001" customHeight="1">
      <c r="A33" s="198" t="str">
        <f>ROWS($A$4:$A33)&amp;"."</f>
        <v>30.</v>
      </c>
      <c r="B33" s="227" t="str">
        <f ca="1">INDIRECT(ADDRESS(1,1,,,ROWS($B$4:$B33)))</f>
        <v>Iain Chapman</v>
      </c>
      <c r="C33" s="233">
        <f>COUNTIF('30'!$B:$B,C$2)</f>
        <v>0</v>
      </c>
      <c r="D33" s="233">
        <f>COUNTIF('30'!$B:$B,D$2)</f>
        <v>1</v>
      </c>
      <c r="E33" s="233">
        <f>COUNTIF('30'!$B:$B,E$2)</f>
        <v>0</v>
      </c>
      <c r="F33" s="212">
        <f ca="1">INDIRECT(ADDRESS(5,22+COLUMNS($F33:F33),,,ROWS(F$4:F33)))</f>
        <v>1</v>
      </c>
      <c r="G33" s="212">
        <f ca="1">INDIRECT(ADDRESS(5,22+COLUMNS($F33:G33),,,ROWS(G$4:G33)))</f>
        <v>1</v>
      </c>
      <c r="H33" s="212">
        <f ca="1">INDIRECT(ADDRESS(5,22+COLUMNS($F33:H33),,,ROWS(H$4:H33)))</f>
        <v>0</v>
      </c>
      <c r="I33" s="213">
        <f ca="1">INDIRECT(ADDRESS(5,22+COLUMNS($F33:I33),,,ROWS(I$4:I33)))</f>
        <v>1</v>
      </c>
      <c r="J33" s="212" t="str">
        <f ca="1">INDIRECT(ADDRESS(5,22+COLUMNS($F33:J33),,,ROWS(J$4:J33)))</f>
        <v>1(0)</v>
      </c>
      <c r="K33" s="214">
        <f ca="1">INDIRECT(ADDRESS(5,22+COLUMNS($F33:K33)+1,,,ROWS(K$4:K33)))</f>
        <v>1</v>
      </c>
      <c r="L33" s="211" t="str">
        <f ca="1">INDIRECT(ADDRESS(5,22+COLUMNS($F33:L33)+2,,,ROWS(L$4:L33)))</f>
        <v>-</v>
      </c>
      <c r="M33" s="212">
        <f ca="1">INDIRECT(ADDRESS(5,22+COLUMNS($F33:M33)+2,,,ROWS(M$4:M33)))</f>
        <v>0</v>
      </c>
      <c r="N33" s="212">
        <f ca="1">INDIRECT(ADDRESS(5,22+COLUMNS($F33:N33)+2,,,ROWS(N$4:N33)))</f>
        <v>0</v>
      </c>
      <c r="O33" s="212">
        <f ca="1">INDIRECT(ADDRESS(5,22+COLUMNS($F33:O33)+2,,,ROWS(O$4:O33)))</f>
        <v>0</v>
      </c>
      <c r="P33" s="212">
        <f ca="1">INDIRECT(ADDRESS(5,22+COLUMNS($F33:P33)+2,,,ROWS(P$4:P33)))</f>
        <v>0</v>
      </c>
      <c r="Q33" s="212">
        <f ca="1">INDIRECT(ADDRESS(33,27,,,ROWS(Q$4:Q33)))</f>
        <v>0</v>
      </c>
      <c r="R33" s="212">
        <f ca="1">INDIRECT(ADDRESS(33,28,,,ROWS(Q$4:Q33)))</f>
        <v>0</v>
      </c>
      <c r="S33" s="35"/>
      <c r="T33" s="215" t="str">
        <f ca="1">INDIRECT(ADDRESS(9,22+COLUMNS($T33:T33),,,ROWS(T$4:T33)))</f>
        <v>-</v>
      </c>
      <c r="U33" s="216" t="str">
        <f ca="1">INDIRECT(ADDRESS(9,22+COLUMNS($T33:U33),,,ROWS(U$4:U33)))</f>
        <v>-</v>
      </c>
      <c r="V33" s="216" t="str">
        <f ca="1">INDIRECT(ADDRESS(9,22+COLUMNS($T33:V33),,,ROWS(V$4:V33)))</f>
        <v>-</v>
      </c>
      <c r="W33" s="213" t="str">
        <f ca="1">INDIRECT(ADDRESS(9,22+COLUMNS($T33:W33),,,ROWS(W$4:W33)))</f>
        <v>-</v>
      </c>
      <c r="X33" s="215" t="str">
        <f ca="1">INDIRECT(ADDRESS(9,22+COLUMNS($T33:X33),,,ROWS(X$4:X33)))</f>
        <v>-</v>
      </c>
      <c r="Y33" s="214" t="str">
        <f ca="1">INDIRECT(ADDRESS(9,22+COLUMNS($T33:Y33)+1,,,ROWS(Y$4:Y33)))</f>
        <v>-</v>
      </c>
      <c r="Z33" s="217" t="str">
        <f ca="1">INDIRECT(ADDRESS(9,22+COLUMNS($T33:Z33)+2,,,ROWS(Z$4:Z33)))</f>
        <v>-</v>
      </c>
      <c r="AA33" s="211" t="str">
        <f ca="1">INDIRECT(ADDRESS(9,22+COLUMNS($T33:AA33)+2,,,ROWS(AA$4:AA33)))</f>
        <v>-</v>
      </c>
      <c r="AB33" s="212">
        <f ca="1">INDIRECT(ADDRESS(9,22+COLUMNS($T33:AB33)+2,,,ROWS(AB$4:AB33)))</f>
        <v>0</v>
      </c>
      <c r="AC33" s="215">
        <f ca="1">INDIRECT(ADDRESS(34,27,,,ROWS(AC$4:AC33)))</f>
        <v>0</v>
      </c>
      <c r="AD33" s="215">
        <f ca="1">INDIRECT(ADDRESS(34,28,,,ROWS(AC$4:AC33)))</f>
        <v>0</v>
      </c>
      <c r="AE33" s="35"/>
      <c r="AF33" s="212">
        <f ca="1">INDIRECT(ADDRESS(13,22+COLUMNS($AF33:AF33),,,ROWS(AF$4:AF33)))</f>
        <v>0</v>
      </c>
      <c r="AG33" s="212">
        <f ca="1">INDIRECT(ADDRESS(13,22+COLUMNS($AF33:AG33),,,ROWS(AG$4:AG33)))</f>
        <v>0</v>
      </c>
      <c r="AH33" s="212">
        <f ca="1">INDIRECT(ADDRESS(13,22+COLUMNS($AF33:AH33),,,ROWS(AH$4:AH33)))</f>
        <v>0</v>
      </c>
      <c r="AI33" s="28">
        <f t="shared" ca="1" si="0"/>
        <v>36.33</v>
      </c>
      <c r="AJ33" s="28">
        <f t="shared" ca="1" si="1"/>
        <v>35.33</v>
      </c>
      <c r="AK33" s="28" t="str">
        <f t="shared" ca="1" si="2"/>
        <v/>
      </c>
      <c r="AL33" s="28">
        <f t="shared" ca="1" si="3"/>
        <v>0</v>
      </c>
      <c r="AM33" s="28" t="str">
        <f t="shared" ca="1" si="4"/>
        <v/>
      </c>
      <c r="AN33" s="28" t="str">
        <f t="shared" ca="1" si="5"/>
        <v/>
      </c>
      <c r="AO33" s="28" t="str">
        <f t="shared" ca="1" si="6"/>
        <v/>
      </c>
      <c r="AP33" s="28" t="str">
        <f t="shared" ca="1" si="7"/>
        <v/>
      </c>
      <c r="AQ33" s="28" t="str">
        <f t="shared" ca="1" si="8"/>
        <v/>
      </c>
    </row>
    <row r="34" spans="1:43" ht="17.100000000000001" customHeight="1">
      <c r="A34" s="198" t="str">
        <f>ROWS($A$4:$A34)&amp;"."</f>
        <v>31.</v>
      </c>
      <c r="B34" s="227" t="str">
        <f ca="1">INDIRECT(ADDRESS(1,1,,,ROWS($B$4:$B34)))</f>
        <v>Stephen Skelly</v>
      </c>
      <c r="C34" s="233">
        <f>COUNTIF('31'!$B:$B,C$2)</f>
        <v>0</v>
      </c>
      <c r="D34" s="233">
        <f>COUNTIF('31'!$B:$B,D$2)</f>
        <v>1</v>
      </c>
      <c r="E34" s="233">
        <f>COUNTIF('31'!$B:$B,E$2)</f>
        <v>1</v>
      </c>
      <c r="F34" s="212">
        <f ca="1">INDIRECT(ADDRESS(5,22+COLUMNS($F34:F34),,,ROWS(F$4:F34)))</f>
        <v>2</v>
      </c>
      <c r="G34" s="212">
        <f ca="1">INDIRECT(ADDRESS(5,22+COLUMNS($F34:G34),,,ROWS(G$4:G34)))</f>
        <v>1</v>
      </c>
      <c r="H34" s="212">
        <f ca="1">INDIRECT(ADDRESS(5,22+COLUMNS($F34:H34),,,ROWS(H$4:H34)))</f>
        <v>1</v>
      </c>
      <c r="I34" s="213">
        <f ca="1">INDIRECT(ADDRESS(5,22+COLUMNS($F34:I34),,,ROWS(I$4:I34)))</f>
        <v>1</v>
      </c>
      <c r="J34" s="212" t="str">
        <f ca="1">INDIRECT(ADDRESS(5,22+COLUMNS($F34:J34),,,ROWS(J$4:J34)))</f>
        <v>1*(0)</v>
      </c>
      <c r="K34" s="214" t="str">
        <f ca="1">INDIRECT(ADDRESS(5,22+COLUMNS($F34:K34)+1,,,ROWS(K$4:K34)))</f>
        <v>-</v>
      </c>
      <c r="L34" s="211" t="str">
        <f ca="1">INDIRECT(ADDRESS(5,22+COLUMNS($F34:L34)+2,,,ROWS(L$4:L34)))</f>
        <v>-</v>
      </c>
      <c r="M34" s="212">
        <f ca="1">INDIRECT(ADDRESS(5,22+COLUMNS($F34:M34)+2,,,ROWS(M$4:M34)))</f>
        <v>0</v>
      </c>
      <c r="N34" s="212">
        <f ca="1">INDIRECT(ADDRESS(5,22+COLUMNS($F34:N34)+2,,,ROWS(N$4:N34)))</f>
        <v>0</v>
      </c>
      <c r="O34" s="212">
        <f ca="1">INDIRECT(ADDRESS(5,22+COLUMNS($F34:O34)+2,,,ROWS(O$4:O34)))</f>
        <v>0</v>
      </c>
      <c r="P34" s="212">
        <f ca="1">INDIRECT(ADDRESS(5,22+COLUMNS($F34:P34)+2,,,ROWS(P$4:P34)))</f>
        <v>0</v>
      </c>
      <c r="Q34" s="212">
        <f ca="1">INDIRECT(ADDRESS(33,27,,,ROWS(Q$4:Q34)))</f>
        <v>0</v>
      </c>
      <c r="R34" s="212">
        <f ca="1">INDIRECT(ADDRESS(33,28,,,ROWS(Q$4:Q34)))</f>
        <v>0</v>
      </c>
      <c r="S34" s="35"/>
      <c r="T34" s="215">
        <f ca="1">INDIRECT(ADDRESS(9,22+COLUMNS($T34:T34),,,ROWS(T$4:T34)))</f>
        <v>7</v>
      </c>
      <c r="U34" s="216">
        <f ca="1">INDIRECT(ADDRESS(9,22+COLUMNS($T34:U34),,,ROWS(U$4:U34)))</f>
        <v>1</v>
      </c>
      <c r="V34" s="216">
        <f ca="1">INDIRECT(ADDRESS(9,22+COLUMNS($T34:V34),,,ROWS(V$4:V34)))</f>
        <v>31</v>
      </c>
      <c r="W34" s="213">
        <f ca="1">INDIRECT(ADDRESS(9,22+COLUMNS($T34:W34),,,ROWS(W$4:W34)))</f>
        <v>0</v>
      </c>
      <c r="X34" s="215" t="str">
        <f ca="1">INDIRECT(ADDRESS(9,22+COLUMNS($T34:X34),,,ROWS(X$4:X34)))</f>
        <v>-</v>
      </c>
      <c r="Y34" s="214" t="str">
        <f ca="1">INDIRECT(ADDRESS(9,22+COLUMNS($T34:Y34)+1,,,ROWS(Y$4:Y34)))</f>
        <v>-</v>
      </c>
      <c r="Z34" s="217" t="str">
        <f ca="1">INDIRECT(ADDRESS(9,22+COLUMNS($T34:Z34)+2,,,ROWS(Z$4:Z34)))</f>
        <v>-</v>
      </c>
      <c r="AA34" s="211">
        <f ca="1">INDIRECT(ADDRESS(9,22+COLUMNS($T34:AA34)+2,,,ROWS(AA$4:AA34)))</f>
        <v>4.43</v>
      </c>
      <c r="AB34" s="212">
        <f ca="1">INDIRECT(ADDRESS(9,22+COLUMNS($T34:AB34)+2,,,ROWS(AB$4:AB34)))</f>
        <v>0</v>
      </c>
      <c r="AC34" s="215">
        <f ca="1">INDIRECT(ADDRESS(34,27,,,ROWS(AC$4:AC34)))</f>
        <v>0</v>
      </c>
      <c r="AD34" s="215">
        <f ca="1">INDIRECT(ADDRESS(34,28,,,ROWS(AC$4:AC34)))</f>
        <v>0</v>
      </c>
      <c r="AE34" s="35"/>
      <c r="AF34" s="212">
        <f ca="1">INDIRECT(ADDRESS(13,22+COLUMNS($AF34:AF34),,,ROWS(AF$4:AF34)))</f>
        <v>0</v>
      </c>
      <c r="AG34" s="212">
        <f ca="1">INDIRECT(ADDRESS(13,22+COLUMNS($AF34:AG34),,,ROWS(AG$4:AG34)))</f>
        <v>0</v>
      </c>
      <c r="AH34" s="212">
        <f ca="1">INDIRECT(ADDRESS(13,22+COLUMNS($AF34:AH34),,,ROWS(AH$4:AH34)))</f>
        <v>0</v>
      </c>
      <c r="AI34" s="28">
        <f t="shared" ca="1" si="0"/>
        <v>36.340000000000003</v>
      </c>
      <c r="AJ34" s="28" t="str">
        <f t="shared" ca="1" si="1"/>
        <v/>
      </c>
      <c r="AK34" s="28" t="str">
        <f t="shared" ca="1" si="2"/>
        <v/>
      </c>
      <c r="AL34" s="28">
        <f t="shared" ca="1" si="3"/>
        <v>0</v>
      </c>
      <c r="AM34" s="28" t="str">
        <f t="shared" ca="1" si="4"/>
        <v/>
      </c>
      <c r="AN34" s="28" t="str">
        <f t="shared" ca="1" si="5"/>
        <v/>
      </c>
      <c r="AO34" s="28" t="str">
        <f t="shared" ca="1" si="6"/>
        <v/>
      </c>
      <c r="AP34" s="28" t="str">
        <f t="shared" ca="1" si="7"/>
        <v/>
      </c>
      <c r="AQ34" s="28">
        <f t="shared" ca="1" si="8"/>
        <v>8.34</v>
      </c>
    </row>
    <row r="35" spans="1:43" ht="17.100000000000001" customHeight="1">
      <c r="A35" s="198" t="str">
        <f>ROWS($A$4:$A35)&amp;"."</f>
        <v>32.</v>
      </c>
      <c r="B35" s="227" t="str">
        <f ca="1">INDIRECT(ADDRESS(1,1,,,ROWS($B$4:$B35)))</f>
        <v>Ian Fletcher</v>
      </c>
      <c r="C35" s="233">
        <f>COUNTIF('32'!$B:$B,C$2)</f>
        <v>0</v>
      </c>
      <c r="D35" s="233">
        <f>COUNTIF('32'!$B:$B,D$2)</f>
        <v>1</v>
      </c>
      <c r="E35" s="233">
        <f>COUNTIF('32'!$B:$B,E$2)</f>
        <v>5</v>
      </c>
      <c r="F35" s="212">
        <f ca="1">INDIRECT(ADDRESS(5,22+COLUMNS($F35:F35),,,ROWS(F$4:F35)))</f>
        <v>6</v>
      </c>
      <c r="G35" s="212">
        <f ca="1">INDIRECT(ADDRESS(5,22+COLUMNS($F35:G35),,,ROWS(G$4:G35)))</f>
        <v>5</v>
      </c>
      <c r="H35" s="212">
        <f ca="1">INDIRECT(ADDRESS(5,22+COLUMNS($F35:H35),,,ROWS(H$4:H35)))</f>
        <v>2</v>
      </c>
      <c r="I35" s="213">
        <f ca="1">INDIRECT(ADDRESS(5,22+COLUMNS($F35:I35),,,ROWS(I$4:I35)))</f>
        <v>87</v>
      </c>
      <c r="J35" s="212" t="str">
        <f ca="1">INDIRECT(ADDRESS(5,22+COLUMNS($F35:J35),,,ROWS(J$4:J35)))</f>
        <v>36*(0)</v>
      </c>
      <c r="K35" s="214">
        <f ca="1">INDIRECT(ADDRESS(5,22+COLUMNS($F35:K35)+1,,,ROWS(K$4:K35)))</f>
        <v>29</v>
      </c>
      <c r="L35" s="211" t="str">
        <f ca="1">INDIRECT(ADDRESS(5,22+COLUMNS($F35:L35)+2,,,ROWS(L$4:L35)))</f>
        <v>-</v>
      </c>
      <c r="M35" s="212">
        <f ca="1">INDIRECT(ADDRESS(5,22+COLUMNS($F35:M35)+2,,,ROWS(M$4:M35)))</f>
        <v>7</v>
      </c>
      <c r="N35" s="212">
        <f ca="1">INDIRECT(ADDRESS(5,22+COLUMNS($F35:N35)+2,,,ROWS(N$4:N35)))</f>
        <v>5</v>
      </c>
      <c r="O35" s="212">
        <f ca="1">INDIRECT(ADDRESS(5,22+COLUMNS($F35:O35)+2,,,ROWS(O$4:O35)))</f>
        <v>0</v>
      </c>
      <c r="P35" s="212">
        <f ca="1">INDIRECT(ADDRESS(5,22+COLUMNS($F35:P35)+2,,,ROWS(P$4:P35)))</f>
        <v>0</v>
      </c>
      <c r="Q35" s="212">
        <f ca="1">INDIRECT(ADDRESS(33,27,,,ROWS(Q$4:Q35)))</f>
        <v>1</v>
      </c>
      <c r="R35" s="212">
        <f ca="1">INDIRECT(ADDRESS(33,28,,,ROWS(Q$4:Q35)))</f>
        <v>0</v>
      </c>
      <c r="S35" s="35"/>
      <c r="T35" s="215" t="str">
        <f ca="1">INDIRECT(ADDRESS(9,22+COLUMNS($T35:T35),,,ROWS(T$4:T35)))</f>
        <v>-</v>
      </c>
      <c r="U35" s="216" t="str">
        <f ca="1">INDIRECT(ADDRESS(9,22+COLUMNS($T35:U35),,,ROWS(U$4:U35)))</f>
        <v>-</v>
      </c>
      <c r="V35" s="216" t="str">
        <f ca="1">INDIRECT(ADDRESS(9,22+COLUMNS($T35:V35),,,ROWS(V$4:V35)))</f>
        <v>-</v>
      </c>
      <c r="W35" s="213" t="str">
        <f ca="1">INDIRECT(ADDRESS(9,22+COLUMNS($T35:W35),,,ROWS(W$4:W35)))</f>
        <v>-</v>
      </c>
      <c r="X35" s="215" t="str">
        <f ca="1">INDIRECT(ADDRESS(9,22+COLUMNS($T35:X35),,,ROWS(X$4:X35)))</f>
        <v>-</v>
      </c>
      <c r="Y35" s="214" t="str">
        <f ca="1">INDIRECT(ADDRESS(9,22+COLUMNS($T35:Y35)+1,,,ROWS(Y$4:Y35)))</f>
        <v>-</v>
      </c>
      <c r="Z35" s="217" t="str">
        <f ca="1">INDIRECT(ADDRESS(9,22+COLUMNS($T35:Z35)+2,,,ROWS(Z$4:Z35)))</f>
        <v>-</v>
      </c>
      <c r="AA35" s="211" t="str">
        <f ca="1">INDIRECT(ADDRESS(9,22+COLUMNS($T35:AA35)+2,,,ROWS(AA$4:AA35)))</f>
        <v>-</v>
      </c>
      <c r="AB35" s="212">
        <f ca="1">INDIRECT(ADDRESS(9,22+COLUMNS($T35:AB35)+2,,,ROWS(AB$4:AB35)))</f>
        <v>0</v>
      </c>
      <c r="AC35" s="215">
        <f ca="1">INDIRECT(ADDRESS(34,27,,,ROWS(AC$4:AC35)))</f>
        <v>0</v>
      </c>
      <c r="AD35" s="215">
        <f ca="1">INDIRECT(ADDRESS(34,28,,,ROWS(AC$4:AC35)))</f>
        <v>0</v>
      </c>
      <c r="AE35" s="35"/>
      <c r="AF35" s="212">
        <f ca="1">INDIRECT(ADDRESS(13,22+COLUMNS($AF35:AF35),,,ROWS(AF$4:AF35)))</f>
        <v>0</v>
      </c>
      <c r="AG35" s="212">
        <f ca="1">INDIRECT(ADDRESS(13,22+COLUMNS($AF35:AG35),,,ROWS(AG$4:AG35)))</f>
        <v>0</v>
      </c>
      <c r="AH35" s="212">
        <f ca="1">INDIRECT(ADDRESS(13,22+COLUMNS($AF35:AH35),,,ROWS(AH$4:AH35)))</f>
        <v>0</v>
      </c>
      <c r="AI35" s="28">
        <f t="shared" ca="1" si="0"/>
        <v>9.35</v>
      </c>
      <c r="AJ35" s="28">
        <f t="shared" ca="1" si="1"/>
        <v>7.35</v>
      </c>
      <c r="AK35" s="28" t="str">
        <f t="shared" ca="1" si="2"/>
        <v/>
      </c>
      <c r="AL35" s="28">
        <f t="shared" ca="1" si="3"/>
        <v>0.66666666666666663</v>
      </c>
      <c r="AM35" s="28">
        <f t="shared" ca="1" si="4"/>
        <v>2.35</v>
      </c>
      <c r="AN35" s="28" t="str">
        <f t="shared" ca="1" si="5"/>
        <v/>
      </c>
      <c r="AO35" s="28" t="str">
        <f t="shared" ca="1" si="6"/>
        <v/>
      </c>
      <c r="AP35" s="28" t="str">
        <f t="shared" ca="1" si="7"/>
        <v/>
      </c>
      <c r="AQ35" s="28" t="str">
        <f t="shared" ca="1" si="8"/>
        <v/>
      </c>
    </row>
    <row r="36" spans="1:43" ht="17.100000000000001" customHeight="1">
      <c r="A36" s="198" t="str">
        <f>ROWS($A$4:$A36)&amp;"."</f>
        <v>33.</v>
      </c>
      <c r="B36" s="227" t="str">
        <f ca="1">INDIRECT(ADDRESS(1,1,,,ROWS($B$4:$B36)))</f>
        <v>Paddy McMillan</v>
      </c>
      <c r="C36" s="233">
        <f>COUNTIF('33'!$B:$B,C$2)</f>
        <v>0</v>
      </c>
      <c r="D36" s="233">
        <f>COUNTIF('33'!$B:$B,D$2)</f>
        <v>0</v>
      </c>
      <c r="E36" s="233">
        <f>COUNTIF('33'!$B:$B,E$2)</f>
        <v>1</v>
      </c>
      <c r="F36" s="212">
        <f ca="1">INDIRECT(ADDRESS(5,22+COLUMNS($F36:F36),,,ROWS(F$4:F36)))</f>
        <v>1</v>
      </c>
      <c r="G36" s="212">
        <f ca="1">INDIRECT(ADDRESS(5,22+COLUMNS($F36:G36),,,ROWS(G$4:G36)))</f>
        <v>1</v>
      </c>
      <c r="H36" s="212">
        <f ca="1">INDIRECT(ADDRESS(5,22+COLUMNS($F36:H36),,,ROWS(H$4:H36)))</f>
        <v>0</v>
      </c>
      <c r="I36" s="213">
        <f ca="1">INDIRECT(ADDRESS(5,22+COLUMNS($F36:I36),,,ROWS(I$4:I36)))</f>
        <v>49</v>
      </c>
      <c r="J36" s="212" t="str">
        <f ca="1">INDIRECT(ADDRESS(5,22+COLUMNS($F36:J36),,,ROWS(J$4:J36)))</f>
        <v>49(0)</v>
      </c>
      <c r="K36" s="214">
        <f ca="1">INDIRECT(ADDRESS(5,22+COLUMNS($F36:K36)+1,,,ROWS(K$4:K36)))</f>
        <v>49</v>
      </c>
      <c r="L36" s="211" t="str">
        <f ca="1">INDIRECT(ADDRESS(5,22+COLUMNS($F36:L36)+2,,,ROWS(L$4:L36)))</f>
        <v>-</v>
      </c>
      <c r="M36" s="212">
        <f ca="1">INDIRECT(ADDRESS(5,22+COLUMNS($F36:M36)+2,,,ROWS(M$4:M36)))</f>
        <v>6</v>
      </c>
      <c r="N36" s="212">
        <f ca="1">INDIRECT(ADDRESS(5,22+COLUMNS($F36:N36)+2,,,ROWS(N$4:N36)))</f>
        <v>2</v>
      </c>
      <c r="O36" s="212">
        <f ca="1">INDIRECT(ADDRESS(5,22+COLUMNS($F36:O36)+2,,,ROWS(O$4:O36)))</f>
        <v>0</v>
      </c>
      <c r="P36" s="212">
        <f ca="1">INDIRECT(ADDRESS(5,22+COLUMNS($F36:P36)+2,,,ROWS(P$4:P36)))</f>
        <v>0</v>
      </c>
      <c r="Q36" s="212">
        <f ca="1">INDIRECT(ADDRESS(33,27,,,ROWS(Q$4:Q36)))</f>
        <v>0</v>
      </c>
      <c r="R36" s="212">
        <f ca="1">INDIRECT(ADDRESS(33,28,,,ROWS(Q$4:Q36)))</f>
        <v>0</v>
      </c>
      <c r="S36" s="35"/>
      <c r="T36" s="215" t="str">
        <f ca="1">INDIRECT(ADDRESS(9,22+COLUMNS($T36:T36),,,ROWS(T$4:T36)))</f>
        <v>-</v>
      </c>
      <c r="U36" s="216" t="str">
        <f ca="1">INDIRECT(ADDRESS(9,22+COLUMNS($T36:U36),,,ROWS(U$4:U36)))</f>
        <v>-</v>
      </c>
      <c r="V36" s="216" t="str">
        <f ca="1">INDIRECT(ADDRESS(9,22+COLUMNS($T36:V36),,,ROWS(V$4:V36)))</f>
        <v>-</v>
      </c>
      <c r="W36" s="213" t="str">
        <f ca="1">INDIRECT(ADDRESS(9,22+COLUMNS($T36:W36),,,ROWS(W$4:W36)))</f>
        <v>-</v>
      </c>
      <c r="X36" s="215" t="str">
        <f ca="1">INDIRECT(ADDRESS(9,22+COLUMNS($T36:X36),,,ROWS(X$4:X36)))</f>
        <v>-</v>
      </c>
      <c r="Y36" s="214" t="str">
        <f ca="1">INDIRECT(ADDRESS(9,22+COLUMNS($T36:Y36)+1,,,ROWS(Y$4:Y36)))</f>
        <v>-</v>
      </c>
      <c r="Z36" s="217" t="str">
        <f ca="1">INDIRECT(ADDRESS(9,22+COLUMNS($T36:Z36)+2,,,ROWS(Z$4:Z36)))</f>
        <v>-</v>
      </c>
      <c r="AA36" s="211" t="str">
        <f ca="1">INDIRECT(ADDRESS(9,22+COLUMNS($T36:AA36)+2,,,ROWS(AA$4:AA36)))</f>
        <v>-</v>
      </c>
      <c r="AB36" s="212">
        <f ca="1">INDIRECT(ADDRESS(9,22+COLUMNS($T36:AB36)+2,,,ROWS(AB$4:AB36)))</f>
        <v>0</v>
      </c>
      <c r="AC36" s="215">
        <f ca="1">INDIRECT(ADDRESS(34,27,,,ROWS(AC$4:AC36)))</f>
        <v>0</v>
      </c>
      <c r="AD36" s="215">
        <f ca="1">INDIRECT(ADDRESS(34,28,,,ROWS(AC$4:AC36)))</f>
        <v>0</v>
      </c>
      <c r="AE36" s="35"/>
      <c r="AF36" s="212">
        <f ca="1">INDIRECT(ADDRESS(13,22+COLUMNS($AF36:AF36),,,ROWS(AF$4:AF36)))</f>
        <v>0</v>
      </c>
      <c r="AG36" s="212">
        <f ca="1">INDIRECT(ADDRESS(13,22+COLUMNS($AF36:AG36),,,ROWS(AG$4:AG36)))</f>
        <v>0</v>
      </c>
      <c r="AH36" s="212">
        <f ca="1">INDIRECT(ADDRESS(13,22+COLUMNS($AF36:AH36),,,ROWS(AH$4:AH36)))</f>
        <v>0</v>
      </c>
      <c r="AI36" s="28">
        <f t="shared" ref="AI36:AI67" ca="1" si="9">IF(ISERROR(1/$I36),"",RANK($I36,$I$4:$I$73,0)+ROW()/100)</f>
        <v>13.36</v>
      </c>
      <c r="AJ36" s="28">
        <f t="shared" ref="AJ36:AJ67" ca="1" si="10">IF(ISERROR(1/$K36),"",RANK($K36,$K$4:$K$73,0)+ROW()/100)</f>
        <v>5.36</v>
      </c>
      <c r="AK36" s="28" t="str">
        <f t="shared" ref="AK36:AK67" ca="1" si="11">IF(ISERROR(1/$L36),"",RANK($L36,$L$4:$L$73,0)+ROW()/100)</f>
        <v/>
      </c>
      <c r="AL36" s="28">
        <f t="shared" ref="AL36:AL67" ca="1" si="12">IF(I36="-","",IF(I36=0,"",SUM($M36*4,$N36*6)/I36))</f>
        <v>0.73469387755102045</v>
      </c>
      <c r="AM36" s="28">
        <f t="shared" ref="AM36:AM67" ca="1" si="13">IF(ISERROR(1/$AL36),"",RANK($AL36,$AL$4:$AL$73,0)+ROW()/100)</f>
        <v>1.3599999999999999</v>
      </c>
      <c r="AN36" s="28" t="str">
        <f t="shared" ref="AN36:AN67" ca="1" si="14">IF(ISERROR(1/$W36),"",RANK($W36,$W$4:$W$73,0)+ROW()/100)</f>
        <v/>
      </c>
      <c r="AO36" s="28" t="str">
        <f t="shared" ref="AO36:AO67" ca="1" si="15">IF($Y36=0,RANK($Y36,$Y$4:$Y$73,1)+ROW()/100,IF(ISERROR(1/$Y36),"",RANK($Y36,$Y$4:$Y$73,1)+ROW()/100))</f>
        <v/>
      </c>
      <c r="AP36" s="28" t="str">
        <f t="shared" ref="AP36:AP67" ca="1" si="16">IF(ISERROR(1/$Z36),"",RANK($Z36,$Z$4:$Z$73,1)+ROW()/100)</f>
        <v/>
      </c>
      <c r="AQ36" s="28" t="str">
        <f t="shared" ref="AQ36:AQ67" ca="1" si="17">IF($AA36=0,RANK($AA36,$AA$4:$AA$73,1)+ROW()/100,IF(ISERROR(1/$AA36),"",RANK($AA36,$AA$4:$AA$73,1)+ROW()/100))</f>
        <v/>
      </c>
    </row>
    <row r="37" spans="1:43" ht="17.100000000000001" customHeight="1">
      <c r="A37" s="198" t="str">
        <f>ROWS($A$4:$A37)&amp;"."</f>
        <v>34.</v>
      </c>
      <c r="B37" s="227" t="str">
        <f ca="1">INDIRECT(ADDRESS(1,1,,,ROWS($B$4:$B37)))</f>
        <v>Matt Pitts</v>
      </c>
      <c r="C37" s="233">
        <f>COUNTIF('34'!$B:$B,C$2)</f>
        <v>0</v>
      </c>
      <c r="D37" s="233">
        <f>COUNTIF('34'!$B:$B,D$2)</f>
        <v>0</v>
      </c>
      <c r="E37" s="233">
        <f>COUNTIF('34'!$B:$B,E$2)</f>
        <v>4</v>
      </c>
      <c r="F37" s="212">
        <f ca="1">INDIRECT(ADDRESS(5,22+COLUMNS($F37:F37),,,ROWS(F$4:F37)))</f>
        <v>4</v>
      </c>
      <c r="G37" s="212">
        <f ca="1">INDIRECT(ADDRESS(5,22+COLUMNS($F37:G37),,,ROWS(G$4:G37)))</f>
        <v>2</v>
      </c>
      <c r="H37" s="212">
        <f ca="1">INDIRECT(ADDRESS(5,22+COLUMNS($F37:H37),,,ROWS(H$4:H37)))</f>
        <v>0</v>
      </c>
      <c r="I37" s="213">
        <f ca="1">INDIRECT(ADDRESS(5,22+COLUMNS($F37:I37),,,ROWS(I$4:I37)))</f>
        <v>50</v>
      </c>
      <c r="J37" s="212" t="str">
        <f ca="1">INDIRECT(ADDRESS(5,22+COLUMNS($F37:J37),,,ROWS(J$4:J37)))</f>
        <v>34(0)</v>
      </c>
      <c r="K37" s="214">
        <f ca="1">INDIRECT(ADDRESS(5,22+COLUMNS($F37:K37)+1,,,ROWS(K$4:K37)))</f>
        <v>25</v>
      </c>
      <c r="L37" s="211" t="str">
        <f ca="1">INDIRECT(ADDRESS(5,22+COLUMNS($F37:L37)+2,,,ROWS(L$4:L37)))</f>
        <v>-</v>
      </c>
      <c r="M37" s="212">
        <f ca="1">INDIRECT(ADDRESS(5,22+COLUMNS($F37:M37)+2,,,ROWS(M$4:M37)))</f>
        <v>5</v>
      </c>
      <c r="N37" s="212">
        <f ca="1">INDIRECT(ADDRESS(5,22+COLUMNS($F37:N37)+2,,,ROWS(N$4:N37)))</f>
        <v>0</v>
      </c>
      <c r="O37" s="212">
        <f ca="1">INDIRECT(ADDRESS(5,22+COLUMNS($F37:O37)+2,,,ROWS(O$4:O37)))</f>
        <v>0</v>
      </c>
      <c r="P37" s="212">
        <f ca="1">INDIRECT(ADDRESS(5,22+COLUMNS($F37:P37)+2,,,ROWS(P$4:P37)))</f>
        <v>0</v>
      </c>
      <c r="Q37" s="212">
        <f ca="1">INDIRECT(ADDRESS(33,27,,,ROWS(Q$4:Q37)))</f>
        <v>0</v>
      </c>
      <c r="R37" s="212">
        <f ca="1">INDIRECT(ADDRESS(33,28,,,ROWS(Q$4:Q37)))</f>
        <v>0</v>
      </c>
      <c r="S37" s="35"/>
      <c r="T37" s="215">
        <f ca="1">INDIRECT(ADDRESS(9,22+COLUMNS($T37:T37),,,ROWS(T$4:T37)))</f>
        <v>11</v>
      </c>
      <c r="U37" s="216">
        <f ca="1">INDIRECT(ADDRESS(9,22+COLUMNS($T37:U37),,,ROWS(U$4:U37)))</f>
        <v>0</v>
      </c>
      <c r="V37" s="216">
        <f ca="1">INDIRECT(ADDRESS(9,22+COLUMNS($T37:V37),,,ROWS(V$4:V37)))</f>
        <v>49</v>
      </c>
      <c r="W37" s="213">
        <f ca="1">INDIRECT(ADDRESS(9,22+COLUMNS($T37:W37),,,ROWS(W$4:W37)))</f>
        <v>1</v>
      </c>
      <c r="X37" s="215" t="str">
        <f ca="1">INDIRECT(ADDRESS(9,22+COLUMNS($T37:X37),,,ROWS(X$4:X37)))</f>
        <v>1/8(2)</v>
      </c>
      <c r="Y37" s="214">
        <f ca="1">INDIRECT(ADDRESS(9,22+COLUMNS($T37:Y37)+1,,,ROWS(Y$4:Y37)))</f>
        <v>49</v>
      </c>
      <c r="Z37" s="217">
        <f ca="1">INDIRECT(ADDRESS(9,22+COLUMNS($T37:Z37)+2,,,ROWS(Z$4:Z37)))</f>
        <v>66</v>
      </c>
      <c r="AA37" s="211">
        <f ca="1">INDIRECT(ADDRESS(9,22+COLUMNS($T37:AA37)+2,,,ROWS(AA$4:AA37)))</f>
        <v>4.45</v>
      </c>
      <c r="AB37" s="212">
        <f ca="1">INDIRECT(ADDRESS(9,22+COLUMNS($T37:AB37)+2,,,ROWS(AB$4:AB37)))</f>
        <v>0</v>
      </c>
      <c r="AC37" s="215">
        <f ca="1">INDIRECT(ADDRESS(34,27,,,ROWS(AC$4:AC37)))</f>
        <v>0</v>
      </c>
      <c r="AD37" s="215">
        <f ca="1">INDIRECT(ADDRESS(34,28,,,ROWS(AC$4:AC37)))</f>
        <v>0</v>
      </c>
      <c r="AE37" s="35"/>
      <c r="AF37" s="212">
        <f ca="1">INDIRECT(ADDRESS(13,22+COLUMNS($AF37:AF37),,,ROWS(AF$4:AF37)))</f>
        <v>1</v>
      </c>
      <c r="AG37" s="212">
        <f ca="1">INDIRECT(ADDRESS(13,22+COLUMNS($AF37:AG37),,,ROWS(AG$4:AG37)))</f>
        <v>0</v>
      </c>
      <c r="AH37" s="212">
        <f ca="1">INDIRECT(ADDRESS(13,22+COLUMNS($AF37:AH37),,,ROWS(AH$4:AH37)))</f>
        <v>0</v>
      </c>
      <c r="AI37" s="28">
        <f t="shared" ca="1" si="9"/>
        <v>12.37</v>
      </c>
      <c r="AJ37" s="28">
        <f t="shared" ca="1" si="10"/>
        <v>9.3699999999999992</v>
      </c>
      <c r="AK37" s="28" t="str">
        <f t="shared" ca="1" si="11"/>
        <v/>
      </c>
      <c r="AL37" s="28">
        <f t="shared" ca="1" si="12"/>
        <v>0.4</v>
      </c>
      <c r="AM37" s="28">
        <f t="shared" ca="1" si="13"/>
        <v>14.37</v>
      </c>
      <c r="AN37" s="28">
        <f t="shared" ca="1" si="14"/>
        <v>18.37</v>
      </c>
      <c r="AO37" s="28">
        <f t="shared" ca="1" si="15"/>
        <v>21.37</v>
      </c>
      <c r="AP37" s="28">
        <f t="shared" ca="1" si="16"/>
        <v>23.37</v>
      </c>
      <c r="AQ37" s="28">
        <f t="shared" ca="1" si="17"/>
        <v>9.3699999999999992</v>
      </c>
    </row>
    <row r="38" spans="1:43" ht="17.100000000000001" customHeight="1">
      <c r="A38" s="198" t="str">
        <f>ROWS($A$4:$A38)&amp;"."</f>
        <v>35.</v>
      </c>
      <c r="B38" s="227" t="str">
        <f ca="1">INDIRECT(ADDRESS(1,1,,,ROWS($B$4:$B38)))</f>
        <v>Paul Houstoun</v>
      </c>
      <c r="C38" s="233">
        <f>COUNTIF('35'!$B:$B,C$2)</f>
        <v>0</v>
      </c>
      <c r="D38" s="233">
        <f>COUNTIF('35'!$B:$B,D$2)</f>
        <v>0</v>
      </c>
      <c r="E38" s="233">
        <f>COUNTIF('35'!$B:$B,E$2)</f>
        <v>4</v>
      </c>
      <c r="F38" s="212">
        <f ca="1">INDIRECT(ADDRESS(5,22+COLUMNS($F38:F38),,,ROWS(F$4:F38)))</f>
        <v>4</v>
      </c>
      <c r="G38" s="212">
        <f ca="1">INDIRECT(ADDRESS(5,22+COLUMNS($F38:G38),,,ROWS(G$4:G38)))</f>
        <v>3</v>
      </c>
      <c r="H38" s="212">
        <f ca="1">INDIRECT(ADDRESS(5,22+COLUMNS($F38:H38),,,ROWS(H$4:H38)))</f>
        <v>2</v>
      </c>
      <c r="I38" s="213">
        <f ca="1">INDIRECT(ADDRESS(5,22+COLUMNS($F38:I38),,,ROWS(I$4:I38)))</f>
        <v>12</v>
      </c>
      <c r="J38" s="212" t="str">
        <f ca="1">INDIRECT(ADDRESS(5,22+COLUMNS($F38:J38),,,ROWS(J$4:J38)))</f>
        <v>8*(0)</v>
      </c>
      <c r="K38" s="214">
        <f ca="1">INDIRECT(ADDRESS(5,22+COLUMNS($F38:K38)+1,,,ROWS(K$4:K38)))</f>
        <v>12</v>
      </c>
      <c r="L38" s="211" t="str">
        <f ca="1">INDIRECT(ADDRESS(5,22+COLUMNS($F38:L38)+2,,,ROWS(L$4:L38)))</f>
        <v>-</v>
      </c>
      <c r="M38" s="212">
        <f ca="1">INDIRECT(ADDRESS(5,22+COLUMNS($F38:M38)+2,,,ROWS(M$4:M38)))</f>
        <v>0</v>
      </c>
      <c r="N38" s="212">
        <f ca="1">INDIRECT(ADDRESS(5,22+COLUMNS($F38:N38)+2,,,ROWS(N$4:N38)))</f>
        <v>0</v>
      </c>
      <c r="O38" s="212">
        <f ca="1">INDIRECT(ADDRESS(5,22+COLUMNS($F38:O38)+2,,,ROWS(O$4:O38)))</f>
        <v>0</v>
      </c>
      <c r="P38" s="212">
        <f ca="1">INDIRECT(ADDRESS(5,22+COLUMNS($F38:P38)+2,,,ROWS(P$4:P38)))</f>
        <v>0</v>
      </c>
      <c r="Q38" s="212">
        <f ca="1">INDIRECT(ADDRESS(33,27,,,ROWS(Q$4:Q38)))</f>
        <v>1</v>
      </c>
      <c r="R38" s="212">
        <f ca="1">INDIRECT(ADDRESS(33,28,,,ROWS(Q$4:Q38)))</f>
        <v>0</v>
      </c>
      <c r="S38" s="35"/>
      <c r="T38" s="215" t="str">
        <f ca="1">INDIRECT(ADDRESS(9,22+COLUMNS($T38:T38),,,ROWS(T$4:T38)))</f>
        <v>-</v>
      </c>
      <c r="U38" s="216" t="str">
        <f ca="1">INDIRECT(ADDRESS(9,22+COLUMNS($T38:U38),,,ROWS(U$4:U38)))</f>
        <v>-</v>
      </c>
      <c r="V38" s="216" t="str">
        <f ca="1">INDIRECT(ADDRESS(9,22+COLUMNS($T38:V38),,,ROWS(V$4:V38)))</f>
        <v>-</v>
      </c>
      <c r="W38" s="213" t="str">
        <f ca="1">INDIRECT(ADDRESS(9,22+COLUMNS($T38:W38),,,ROWS(W$4:W38)))</f>
        <v>-</v>
      </c>
      <c r="X38" s="215" t="str">
        <f ca="1">INDIRECT(ADDRESS(9,22+COLUMNS($T38:X38),,,ROWS(X$4:X38)))</f>
        <v>-</v>
      </c>
      <c r="Y38" s="214" t="str">
        <f ca="1">INDIRECT(ADDRESS(9,22+COLUMNS($T38:Y38)+1,,,ROWS(Y$4:Y38)))</f>
        <v>-</v>
      </c>
      <c r="Z38" s="217" t="str">
        <f ca="1">INDIRECT(ADDRESS(9,22+COLUMNS($T38:Z38)+2,,,ROWS(Z$4:Z38)))</f>
        <v>-</v>
      </c>
      <c r="AA38" s="211" t="str">
        <f ca="1">INDIRECT(ADDRESS(9,22+COLUMNS($T38:AA38)+2,,,ROWS(AA$4:AA38)))</f>
        <v>-</v>
      </c>
      <c r="AB38" s="212">
        <f ca="1">INDIRECT(ADDRESS(9,22+COLUMNS($T38:AB38)+2,,,ROWS(AB$4:AB38)))</f>
        <v>0</v>
      </c>
      <c r="AC38" s="215">
        <f ca="1">INDIRECT(ADDRESS(34,27,,,ROWS(AC$4:AC38)))</f>
        <v>0</v>
      </c>
      <c r="AD38" s="215">
        <f ca="1">INDIRECT(ADDRESS(34,28,,,ROWS(AC$4:AC38)))</f>
        <v>0</v>
      </c>
      <c r="AE38" s="35"/>
      <c r="AF38" s="212">
        <f ca="1">INDIRECT(ADDRESS(13,22+COLUMNS($AF38:AF38),,,ROWS(AF$4:AF38)))</f>
        <v>0</v>
      </c>
      <c r="AG38" s="212">
        <f ca="1">INDIRECT(ADDRESS(13,22+COLUMNS($AF38:AG38),,,ROWS(AG$4:AG38)))</f>
        <v>0</v>
      </c>
      <c r="AH38" s="212">
        <f ca="1">INDIRECT(ADDRESS(13,22+COLUMNS($AF38:AH38),,,ROWS(AH$4:AH38)))</f>
        <v>0</v>
      </c>
      <c r="AI38" s="28">
        <f t="shared" ca="1" si="9"/>
        <v>29.38</v>
      </c>
      <c r="AJ38" s="28">
        <f t="shared" ca="1" si="10"/>
        <v>20.38</v>
      </c>
      <c r="AK38" s="28" t="str">
        <f t="shared" ca="1" si="11"/>
        <v/>
      </c>
      <c r="AL38" s="28">
        <f t="shared" ca="1" si="12"/>
        <v>0</v>
      </c>
      <c r="AM38" s="28" t="str">
        <f t="shared" ca="1" si="13"/>
        <v/>
      </c>
      <c r="AN38" s="28" t="str">
        <f t="shared" ca="1" si="14"/>
        <v/>
      </c>
      <c r="AO38" s="28" t="str">
        <f t="shared" ca="1" si="15"/>
        <v/>
      </c>
      <c r="AP38" s="28" t="str">
        <f t="shared" ca="1" si="16"/>
        <v/>
      </c>
      <c r="AQ38" s="28" t="str">
        <f t="shared" ca="1" si="17"/>
        <v/>
      </c>
    </row>
    <row r="39" spans="1:43" ht="17.100000000000001" customHeight="1">
      <c r="A39" s="198" t="str">
        <f>ROWS($A$4:$A39)&amp;"."</f>
        <v>36.</v>
      </c>
      <c r="B39" s="227" t="str">
        <f ca="1">INDIRECT(ADDRESS(1,1,,,ROWS($B$4:$B39)))</f>
        <v>Tommy Speers</v>
      </c>
      <c r="C39" s="233">
        <f>COUNTIF('36'!$B:$B,C$2)</f>
        <v>0</v>
      </c>
      <c r="D39" s="233">
        <f>COUNTIF('36'!$B:$B,D$2)</f>
        <v>0</v>
      </c>
      <c r="E39" s="233">
        <f>COUNTIF('36'!$B:$B,E$2)</f>
        <v>2</v>
      </c>
      <c r="F39" s="212">
        <f ca="1">INDIRECT(ADDRESS(5,22+COLUMNS($F39:F39),,,ROWS(F$4:F39)))</f>
        <v>2</v>
      </c>
      <c r="G39" s="212">
        <f ca="1">INDIRECT(ADDRESS(5,22+COLUMNS($F39:G39),,,ROWS(G$4:G39)))</f>
        <v>1</v>
      </c>
      <c r="H39" s="212">
        <f ca="1">INDIRECT(ADDRESS(5,22+COLUMNS($F39:H39),,,ROWS(H$4:H39)))</f>
        <v>0</v>
      </c>
      <c r="I39" s="213">
        <f ca="1">INDIRECT(ADDRESS(5,22+COLUMNS($F39:I39),,,ROWS(I$4:I39)))</f>
        <v>3</v>
      </c>
      <c r="J39" s="212" t="str">
        <f ca="1">INDIRECT(ADDRESS(5,22+COLUMNS($F39:J39),,,ROWS(J$4:J39)))</f>
        <v>3(0)</v>
      </c>
      <c r="K39" s="214">
        <f ca="1">INDIRECT(ADDRESS(5,22+COLUMNS($F39:K39)+1,,,ROWS(K$4:K39)))</f>
        <v>3</v>
      </c>
      <c r="L39" s="211" t="str">
        <f ca="1">INDIRECT(ADDRESS(5,22+COLUMNS($F39:L39)+2,,,ROWS(L$4:L39)))</f>
        <v>-</v>
      </c>
      <c r="M39" s="212">
        <f ca="1">INDIRECT(ADDRESS(5,22+COLUMNS($F39:M39)+2,,,ROWS(M$4:M39)))</f>
        <v>0</v>
      </c>
      <c r="N39" s="212">
        <f ca="1">INDIRECT(ADDRESS(5,22+COLUMNS($F39:N39)+2,,,ROWS(N$4:N39)))</f>
        <v>0</v>
      </c>
      <c r="O39" s="212">
        <f ca="1">INDIRECT(ADDRESS(5,22+COLUMNS($F39:O39)+2,,,ROWS(O$4:O39)))</f>
        <v>0</v>
      </c>
      <c r="P39" s="212">
        <f ca="1">INDIRECT(ADDRESS(5,22+COLUMNS($F39:P39)+2,,,ROWS(P$4:P39)))</f>
        <v>0</v>
      </c>
      <c r="Q39" s="212">
        <f ca="1">INDIRECT(ADDRESS(33,27,,,ROWS(Q$4:Q39)))</f>
        <v>0</v>
      </c>
      <c r="R39" s="212">
        <f ca="1">INDIRECT(ADDRESS(33,28,,,ROWS(Q$4:Q39)))</f>
        <v>0</v>
      </c>
      <c r="S39" s="35"/>
      <c r="T39" s="215">
        <f ca="1">INDIRECT(ADDRESS(9,22+COLUMNS($T39:T39),,,ROWS(T$4:T39)))</f>
        <v>8</v>
      </c>
      <c r="U39" s="216">
        <f ca="1">INDIRECT(ADDRESS(9,22+COLUMNS($T39:U39),,,ROWS(U$4:U39)))</f>
        <v>0</v>
      </c>
      <c r="V39" s="216">
        <f ca="1">INDIRECT(ADDRESS(9,22+COLUMNS($T39:V39),,,ROWS(V$4:V39)))</f>
        <v>55</v>
      </c>
      <c r="W39" s="213">
        <f ca="1">INDIRECT(ADDRESS(9,22+COLUMNS($T39:W39),,,ROWS(W$4:W39)))</f>
        <v>2</v>
      </c>
      <c r="X39" s="215" t="str">
        <f ca="1">INDIRECT(ADDRESS(9,22+COLUMNS($T39:X39),,,ROWS(X$4:X39)))</f>
        <v>1/24(4)</v>
      </c>
      <c r="Y39" s="214">
        <f ca="1">INDIRECT(ADDRESS(9,22+COLUMNS($T39:Y39)+1,,,ROWS(Y$4:Y39)))</f>
        <v>27.5</v>
      </c>
      <c r="Z39" s="217">
        <f ca="1">INDIRECT(ADDRESS(9,22+COLUMNS($T39:Z39)+2,,,ROWS(Z$4:Z39)))</f>
        <v>24</v>
      </c>
      <c r="AA39" s="211">
        <f ca="1">INDIRECT(ADDRESS(9,22+COLUMNS($T39:AA39)+2,,,ROWS(AA$4:AA39)))</f>
        <v>6.88</v>
      </c>
      <c r="AB39" s="212">
        <f ca="1">INDIRECT(ADDRESS(9,22+COLUMNS($T39:AB39)+2,,,ROWS(AB$4:AB39)))</f>
        <v>0</v>
      </c>
      <c r="AC39" s="215">
        <f ca="1">INDIRECT(ADDRESS(34,27,,,ROWS(AC$4:AC39)))</f>
        <v>0</v>
      </c>
      <c r="AD39" s="215">
        <f ca="1">INDIRECT(ADDRESS(34,28,,,ROWS(AC$4:AC39)))</f>
        <v>0</v>
      </c>
      <c r="AE39" s="35"/>
      <c r="AF39" s="212">
        <f ca="1">INDIRECT(ADDRESS(13,22+COLUMNS($AF39:AF39),,,ROWS(AF$4:AF39)))</f>
        <v>0</v>
      </c>
      <c r="AG39" s="212">
        <f ca="1">INDIRECT(ADDRESS(13,22+COLUMNS($AF39:AG39),,,ROWS(AG$4:AG39)))</f>
        <v>0</v>
      </c>
      <c r="AH39" s="212">
        <f ca="1">INDIRECT(ADDRESS(13,22+COLUMNS($AF39:AH39),,,ROWS(AH$4:AH39)))</f>
        <v>0</v>
      </c>
      <c r="AI39" s="28">
        <f t="shared" ca="1" si="9"/>
        <v>34.39</v>
      </c>
      <c r="AJ39" s="28">
        <f t="shared" ca="1" si="10"/>
        <v>32.39</v>
      </c>
      <c r="AK39" s="28" t="str">
        <f t="shared" ca="1" si="11"/>
        <v/>
      </c>
      <c r="AL39" s="28">
        <f t="shared" ca="1" si="12"/>
        <v>0</v>
      </c>
      <c r="AM39" s="28" t="str">
        <f t="shared" ca="1" si="13"/>
        <v/>
      </c>
      <c r="AN39" s="28">
        <f t="shared" ca="1" si="14"/>
        <v>15.39</v>
      </c>
      <c r="AO39" s="28">
        <f t="shared" ca="1" si="15"/>
        <v>16.39</v>
      </c>
      <c r="AP39" s="28">
        <f t="shared" ca="1" si="16"/>
        <v>16.39</v>
      </c>
      <c r="AQ39" s="28">
        <f t="shared" ca="1" si="17"/>
        <v>20.39</v>
      </c>
    </row>
    <row r="40" spans="1:43" ht="17.100000000000001" customHeight="1">
      <c r="A40" s="198" t="str">
        <f>ROWS($A$4:$A40)&amp;"."</f>
        <v>37.</v>
      </c>
      <c r="B40" s="227" t="str">
        <f ca="1">INDIRECT(ADDRESS(1,1,,,ROWS($B$4:$B40)))</f>
        <v>Andy Hare</v>
      </c>
      <c r="C40" s="233">
        <f>COUNTIF('37'!$B:$B,C$2)</f>
        <v>0</v>
      </c>
      <c r="D40" s="233">
        <f>COUNTIF('37'!$B:$B,D$2)</f>
        <v>0</v>
      </c>
      <c r="E40" s="233">
        <f>COUNTIF('37'!$B:$B,E$2)</f>
        <v>4</v>
      </c>
      <c r="F40" s="212">
        <f ca="1">INDIRECT(ADDRESS(5,22+COLUMNS($F40:F40),,,ROWS(F$4:F40)))</f>
        <v>4</v>
      </c>
      <c r="G40" s="212">
        <f ca="1">INDIRECT(ADDRESS(5,22+COLUMNS($F40:G40),,,ROWS(G$4:G40)))</f>
        <v>1</v>
      </c>
      <c r="H40" s="212">
        <f ca="1">INDIRECT(ADDRESS(5,22+COLUMNS($F40:H40),,,ROWS(H$4:H40)))</f>
        <v>0</v>
      </c>
      <c r="I40" s="213">
        <f ca="1">INDIRECT(ADDRESS(5,22+COLUMNS($F40:I40),,,ROWS(I$4:I40)))</f>
        <v>0</v>
      </c>
      <c r="J40" s="212" t="str">
        <f ca="1">INDIRECT(ADDRESS(5,22+COLUMNS($F40:J40),,,ROWS(J$4:J40)))</f>
        <v>0(0)</v>
      </c>
      <c r="K40" s="214">
        <f ca="1">INDIRECT(ADDRESS(5,22+COLUMNS($F40:K40)+1,,,ROWS(K$4:K40)))</f>
        <v>0</v>
      </c>
      <c r="L40" s="211" t="str">
        <f ca="1">INDIRECT(ADDRESS(5,22+COLUMNS($F40:L40)+2,,,ROWS(L$4:L40)))</f>
        <v>-</v>
      </c>
      <c r="M40" s="212">
        <f ca="1">INDIRECT(ADDRESS(5,22+COLUMNS($F40:M40)+2,,,ROWS(M$4:M40)))</f>
        <v>0</v>
      </c>
      <c r="N40" s="212">
        <f ca="1">INDIRECT(ADDRESS(5,22+COLUMNS($F40:N40)+2,,,ROWS(N$4:N40)))</f>
        <v>0</v>
      </c>
      <c r="O40" s="212">
        <f ca="1">INDIRECT(ADDRESS(5,22+COLUMNS($F40:O40)+2,,,ROWS(O$4:O40)))</f>
        <v>0</v>
      </c>
      <c r="P40" s="212">
        <f ca="1">INDIRECT(ADDRESS(5,22+COLUMNS($F40:P40)+2,,,ROWS(P$4:P40)))</f>
        <v>0</v>
      </c>
      <c r="Q40" s="212">
        <f ca="1">INDIRECT(ADDRESS(33,27,,,ROWS(Q$4:Q40)))</f>
        <v>1</v>
      </c>
      <c r="R40" s="212">
        <f ca="1">INDIRECT(ADDRESS(33,28,,,ROWS(Q$4:Q40)))</f>
        <v>0</v>
      </c>
      <c r="S40" s="35"/>
      <c r="T40" s="215">
        <f ca="1">INDIRECT(ADDRESS(9,22+COLUMNS($T40:T40),,,ROWS(T$4:T40)))</f>
        <v>8</v>
      </c>
      <c r="U40" s="216">
        <f ca="1">INDIRECT(ADDRESS(9,22+COLUMNS($T40:U40),,,ROWS(U$4:U40)))</f>
        <v>0</v>
      </c>
      <c r="V40" s="216">
        <f ca="1">INDIRECT(ADDRESS(9,22+COLUMNS($T40:V40),,,ROWS(V$4:V40)))</f>
        <v>64</v>
      </c>
      <c r="W40" s="213">
        <f ca="1">INDIRECT(ADDRESS(9,22+COLUMNS($T40:W40),,,ROWS(W$4:W40)))</f>
        <v>1</v>
      </c>
      <c r="X40" s="215" t="str">
        <f ca="1">INDIRECT(ADDRESS(9,22+COLUMNS($T40:X40),,,ROWS(X$4:X40)))</f>
        <v>1/21(2)</v>
      </c>
      <c r="Y40" s="214">
        <f ca="1">INDIRECT(ADDRESS(9,22+COLUMNS($T40:Y40)+1,,,ROWS(Y$4:Y40)))</f>
        <v>64</v>
      </c>
      <c r="Z40" s="217">
        <f ca="1">INDIRECT(ADDRESS(9,22+COLUMNS($T40:Z40)+2,,,ROWS(Z$4:Z40)))</f>
        <v>48</v>
      </c>
      <c r="AA40" s="211">
        <f ca="1">INDIRECT(ADDRESS(9,22+COLUMNS($T40:AA40)+2,,,ROWS(AA$4:AA40)))</f>
        <v>8</v>
      </c>
      <c r="AB40" s="212">
        <f ca="1">INDIRECT(ADDRESS(9,22+COLUMNS($T40:AB40)+2,,,ROWS(AB$4:AB40)))</f>
        <v>0</v>
      </c>
      <c r="AC40" s="215">
        <f ca="1">INDIRECT(ADDRESS(34,27,,,ROWS(AC$4:AC40)))</f>
        <v>0</v>
      </c>
      <c r="AD40" s="215">
        <f ca="1">INDIRECT(ADDRESS(34,28,,,ROWS(AC$4:AC40)))</f>
        <v>0</v>
      </c>
      <c r="AE40" s="35"/>
      <c r="AF40" s="212">
        <f ca="1">INDIRECT(ADDRESS(13,22+COLUMNS($AF40:AF40),,,ROWS(AF$4:AF40)))</f>
        <v>0</v>
      </c>
      <c r="AG40" s="212">
        <f ca="1">INDIRECT(ADDRESS(13,22+COLUMNS($AF40:AG40),,,ROWS(AG$4:AG40)))</f>
        <v>0</v>
      </c>
      <c r="AH40" s="212">
        <f ca="1">INDIRECT(ADDRESS(13,22+COLUMNS($AF40:AH40),,,ROWS(AH$4:AH40)))</f>
        <v>0</v>
      </c>
      <c r="AI40" s="28" t="str">
        <f t="shared" ca="1" si="9"/>
        <v/>
      </c>
      <c r="AJ40" s="28" t="str">
        <f t="shared" ca="1" si="10"/>
        <v/>
      </c>
      <c r="AK40" s="28" t="str">
        <f t="shared" ca="1" si="11"/>
        <v/>
      </c>
      <c r="AL40" s="28" t="str">
        <f t="shared" ca="1" si="12"/>
        <v/>
      </c>
      <c r="AM40" s="28" t="str">
        <f t="shared" ca="1" si="13"/>
        <v/>
      </c>
      <c r="AN40" s="28">
        <f t="shared" ca="1" si="14"/>
        <v>18.399999999999999</v>
      </c>
      <c r="AO40" s="28">
        <f t="shared" ca="1" si="15"/>
        <v>23.4</v>
      </c>
      <c r="AP40" s="28">
        <f t="shared" ca="1" si="16"/>
        <v>22.4</v>
      </c>
      <c r="AQ40" s="28">
        <f t="shared" ca="1" si="17"/>
        <v>26.4</v>
      </c>
    </row>
    <row r="41" spans="1:43" ht="17.100000000000001" customHeight="1">
      <c r="A41" s="198" t="str">
        <f>ROWS($A$4:$A41)&amp;"."</f>
        <v>38.</v>
      </c>
      <c r="B41" s="227" t="str">
        <f ca="1">INDIRECT(ADDRESS(1,1,,,ROWS($B$4:$B41)))</f>
        <v>Paul Taylor</v>
      </c>
      <c r="C41" s="233">
        <f>COUNTIF('38'!$B:$B,C$2)</f>
        <v>0</v>
      </c>
      <c r="D41" s="233">
        <f>COUNTIF('38'!$B:$B,D$2)</f>
        <v>0</v>
      </c>
      <c r="E41" s="233">
        <f>COUNTIF('38'!$B:$B,E$2)</f>
        <v>3</v>
      </c>
      <c r="F41" s="212">
        <f ca="1">INDIRECT(ADDRESS(5,22+COLUMNS($F41:F41),,,ROWS(F$4:F41)))</f>
        <v>3</v>
      </c>
      <c r="G41" s="212">
        <f ca="1">INDIRECT(ADDRESS(5,22+COLUMNS($F41:G41),,,ROWS(G$4:G41)))</f>
        <v>1</v>
      </c>
      <c r="H41" s="212">
        <f ca="1">INDIRECT(ADDRESS(5,22+COLUMNS($F41:H41),,,ROWS(H$4:H41)))</f>
        <v>0</v>
      </c>
      <c r="I41" s="213">
        <f ca="1">INDIRECT(ADDRESS(5,22+COLUMNS($F41:I41),,,ROWS(I$4:I41)))</f>
        <v>3</v>
      </c>
      <c r="J41" s="212" t="str">
        <f ca="1">INDIRECT(ADDRESS(5,22+COLUMNS($F41:J41),,,ROWS(J$4:J41)))</f>
        <v>3(0)</v>
      </c>
      <c r="K41" s="214">
        <f ca="1">INDIRECT(ADDRESS(5,22+COLUMNS($F41:K41)+1,,,ROWS(K$4:K41)))</f>
        <v>3</v>
      </c>
      <c r="L41" s="211" t="str">
        <f ca="1">INDIRECT(ADDRESS(5,22+COLUMNS($F41:L41)+2,,,ROWS(L$4:L41)))</f>
        <v>-</v>
      </c>
      <c r="M41" s="212">
        <f ca="1">INDIRECT(ADDRESS(5,22+COLUMNS($F41:M41)+2,,,ROWS(M$4:M41)))</f>
        <v>0</v>
      </c>
      <c r="N41" s="212">
        <f ca="1">INDIRECT(ADDRESS(5,22+COLUMNS($F41:N41)+2,,,ROWS(N$4:N41)))</f>
        <v>0</v>
      </c>
      <c r="O41" s="212">
        <f ca="1">INDIRECT(ADDRESS(5,22+COLUMNS($F41:O41)+2,,,ROWS(O$4:O41)))</f>
        <v>0</v>
      </c>
      <c r="P41" s="212">
        <f ca="1">INDIRECT(ADDRESS(5,22+COLUMNS($F41:P41)+2,,,ROWS(P$4:P41)))</f>
        <v>0</v>
      </c>
      <c r="Q41" s="212">
        <f ca="1">INDIRECT(ADDRESS(33,27,,,ROWS(Q$4:Q41)))</f>
        <v>0</v>
      </c>
      <c r="R41" s="212">
        <f ca="1">INDIRECT(ADDRESS(33,28,,,ROWS(Q$4:Q41)))</f>
        <v>0</v>
      </c>
      <c r="S41" s="35"/>
      <c r="T41" s="215" t="str">
        <f ca="1">INDIRECT(ADDRESS(9,22+COLUMNS($T41:T41),,,ROWS(T$4:T41)))</f>
        <v>-</v>
      </c>
      <c r="U41" s="216" t="str">
        <f ca="1">INDIRECT(ADDRESS(9,22+COLUMNS($T41:U41),,,ROWS(U$4:U41)))</f>
        <v>-</v>
      </c>
      <c r="V41" s="216" t="str">
        <f ca="1">INDIRECT(ADDRESS(9,22+COLUMNS($T41:V41),,,ROWS(V$4:V41)))</f>
        <v>-</v>
      </c>
      <c r="W41" s="213" t="str">
        <f ca="1">INDIRECT(ADDRESS(9,22+COLUMNS($T41:W41),,,ROWS(W$4:W41)))</f>
        <v>-</v>
      </c>
      <c r="X41" s="215" t="str">
        <f ca="1">INDIRECT(ADDRESS(9,22+COLUMNS($T41:X41),,,ROWS(X$4:X41)))</f>
        <v>-</v>
      </c>
      <c r="Y41" s="214" t="str">
        <f ca="1">INDIRECT(ADDRESS(9,22+COLUMNS($T41:Y41)+1,,,ROWS(Y$4:Y41)))</f>
        <v>-</v>
      </c>
      <c r="Z41" s="217" t="str">
        <f ca="1">INDIRECT(ADDRESS(9,22+COLUMNS($T41:Z41)+2,,,ROWS(Z$4:Z41)))</f>
        <v>-</v>
      </c>
      <c r="AA41" s="211" t="str">
        <f ca="1">INDIRECT(ADDRESS(9,22+COLUMNS($T41:AA41)+2,,,ROWS(AA$4:AA41)))</f>
        <v>-</v>
      </c>
      <c r="AB41" s="212">
        <f ca="1">INDIRECT(ADDRESS(9,22+COLUMNS($T41:AB41)+2,,,ROWS(AB$4:AB41)))</f>
        <v>0</v>
      </c>
      <c r="AC41" s="215">
        <f ca="1">INDIRECT(ADDRESS(34,27,,,ROWS(AC$4:AC41)))</f>
        <v>0</v>
      </c>
      <c r="AD41" s="215">
        <f ca="1">INDIRECT(ADDRESS(34,28,,,ROWS(AC$4:AC41)))</f>
        <v>0</v>
      </c>
      <c r="AE41" s="35"/>
      <c r="AF41" s="212">
        <f ca="1">INDIRECT(ADDRESS(13,22+COLUMNS($AF41:AF41),,,ROWS(AF$4:AF41)))</f>
        <v>2</v>
      </c>
      <c r="AG41" s="212">
        <f ca="1">INDIRECT(ADDRESS(13,22+COLUMNS($AF41:AG41),,,ROWS(AG$4:AG41)))</f>
        <v>0</v>
      </c>
      <c r="AH41" s="212">
        <f ca="1">INDIRECT(ADDRESS(13,22+COLUMNS($AF41:AH41),,,ROWS(AH$4:AH41)))</f>
        <v>0</v>
      </c>
      <c r="AI41" s="28">
        <f t="shared" ca="1" si="9"/>
        <v>34.409999999999997</v>
      </c>
      <c r="AJ41" s="28">
        <f t="shared" ca="1" si="10"/>
        <v>32.409999999999997</v>
      </c>
      <c r="AK41" s="28" t="str">
        <f t="shared" ca="1" si="11"/>
        <v/>
      </c>
      <c r="AL41" s="28">
        <f t="shared" ca="1" si="12"/>
        <v>0</v>
      </c>
      <c r="AM41" s="28" t="str">
        <f t="shared" ca="1" si="13"/>
        <v/>
      </c>
      <c r="AN41" s="28" t="str">
        <f t="shared" ca="1" si="14"/>
        <v/>
      </c>
      <c r="AO41" s="28" t="str">
        <f t="shared" ca="1" si="15"/>
        <v/>
      </c>
      <c r="AP41" s="28" t="str">
        <f t="shared" ca="1" si="16"/>
        <v/>
      </c>
      <c r="AQ41" s="28" t="str">
        <f t="shared" ca="1" si="17"/>
        <v/>
      </c>
    </row>
    <row r="42" spans="1:43" ht="17.100000000000001" customHeight="1">
      <c r="A42" s="198" t="str">
        <f>ROWS($A$4:$A42)&amp;"."</f>
        <v>39.</v>
      </c>
      <c r="B42" s="227" t="str">
        <f ca="1">INDIRECT(ADDRESS(1,1,,,ROWS($B$4:$B42)))</f>
        <v>Stephen Cumper</v>
      </c>
      <c r="C42" s="233">
        <f>COUNTIF('39'!$B:$B,C$2)</f>
        <v>0</v>
      </c>
      <c r="D42" s="233">
        <f>COUNTIF('39'!$B:$B,D$2)</f>
        <v>0</v>
      </c>
      <c r="E42" s="233">
        <f>COUNTIF('39'!$B:$B,E$2)</f>
        <v>6</v>
      </c>
      <c r="F42" s="212">
        <f ca="1">INDIRECT(ADDRESS(5,22+COLUMNS($F42:F42),,,ROWS(F$4:F42)))</f>
        <v>6</v>
      </c>
      <c r="G42" s="212">
        <f ca="1">INDIRECT(ADDRESS(5,22+COLUMNS($F42:G42),,,ROWS(G$4:G42)))</f>
        <v>1</v>
      </c>
      <c r="H42" s="212">
        <f ca="1">INDIRECT(ADDRESS(5,22+COLUMNS($F42:H42),,,ROWS(H$4:H42)))</f>
        <v>1</v>
      </c>
      <c r="I42" s="213">
        <f ca="1">INDIRECT(ADDRESS(5,22+COLUMNS($F42:I42),,,ROWS(I$4:I42)))</f>
        <v>1</v>
      </c>
      <c r="J42" s="212" t="str">
        <f ca="1">INDIRECT(ADDRESS(5,22+COLUMNS($F42:J42),,,ROWS(J$4:J42)))</f>
        <v>1*(0)</v>
      </c>
      <c r="K42" s="214" t="str">
        <f ca="1">INDIRECT(ADDRESS(5,22+COLUMNS($F42:K42)+1,,,ROWS(K$4:K42)))</f>
        <v>-</v>
      </c>
      <c r="L42" s="211" t="str">
        <f ca="1">INDIRECT(ADDRESS(5,22+COLUMNS($F42:L42)+2,,,ROWS(L$4:L42)))</f>
        <v>-</v>
      </c>
      <c r="M42" s="212">
        <f ca="1">INDIRECT(ADDRESS(5,22+COLUMNS($F42:M42)+2,,,ROWS(M$4:M42)))</f>
        <v>0</v>
      </c>
      <c r="N42" s="212">
        <f ca="1">INDIRECT(ADDRESS(5,22+COLUMNS($F42:N42)+2,,,ROWS(N$4:N42)))</f>
        <v>0</v>
      </c>
      <c r="O42" s="212">
        <f ca="1">INDIRECT(ADDRESS(5,22+COLUMNS($F42:O42)+2,,,ROWS(O$4:O42)))</f>
        <v>0</v>
      </c>
      <c r="P42" s="212">
        <f ca="1">INDIRECT(ADDRESS(5,22+COLUMNS($F42:P42)+2,,,ROWS(P$4:P42)))</f>
        <v>0</v>
      </c>
      <c r="Q42" s="212">
        <f ca="1">INDIRECT(ADDRESS(33,27,,,ROWS(Q$4:Q42)))</f>
        <v>0</v>
      </c>
      <c r="R42" s="212">
        <f ca="1">INDIRECT(ADDRESS(33,28,,,ROWS(Q$4:Q42)))</f>
        <v>0</v>
      </c>
      <c r="S42" s="35"/>
      <c r="T42" s="215">
        <f ca="1">INDIRECT(ADDRESS(9,22+COLUMNS($T42:T42),,,ROWS(T$4:T42)))</f>
        <v>23</v>
      </c>
      <c r="U42" s="216">
        <f ca="1">INDIRECT(ADDRESS(9,22+COLUMNS($T42:U42),,,ROWS(U$4:U42)))</f>
        <v>2</v>
      </c>
      <c r="V42" s="216">
        <f ca="1">INDIRECT(ADDRESS(9,22+COLUMNS($T42:V42),,,ROWS(V$4:V42)))</f>
        <v>94</v>
      </c>
      <c r="W42" s="213">
        <f ca="1">INDIRECT(ADDRESS(9,22+COLUMNS($T42:W42),,,ROWS(W$4:W42)))</f>
        <v>11</v>
      </c>
      <c r="X42" s="215" t="str">
        <f ca="1">INDIRECT(ADDRESS(9,22+COLUMNS($T42:X42),,,ROWS(X$4:X42)))</f>
        <v>4/18(4)</v>
      </c>
      <c r="Y42" s="214">
        <f ca="1">INDIRECT(ADDRESS(9,22+COLUMNS($T42:Y42)+1,,,ROWS(Y$4:Y42)))</f>
        <v>8.545454545454545</v>
      </c>
      <c r="Z42" s="217">
        <f ca="1">INDIRECT(ADDRESS(9,22+COLUMNS($T42:Z42)+2,,,ROWS(Z$4:Z42)))</f>
        <v>12.55</v>
      </c>
      <c r="AA42" s="211">
        <f ca="1">INDIRECT(ADDRESS(9,22+COLUMNS($T42:AA42)+2,,,ROWS(AA$4:AA42)))</f>
        <v>4.09</v>
      </c>
      <c r="AB42" s="212">
        <f ca="1">INDIRECT(ADDRESS(9,22+COLUMNS($T42:AB42)+2,,,ROWS(AB$4:AB42)))</f>
        <v>0</v>
      </c>
      <c r="AC42" s="215">
        <f ca="1">INDIRECT(ADDRESS(34,27,,,ROWS(AC$4:AC42)))</f>
        <v>0</v>
      </c>
      <c r="AD42" s="215">
        <f ca="1">INDIRECT(ADDRESS(34,28,,,ROWS(AC$4:AC42)))</f>
        <v>0</v>
      </c>
      <c r="AE42" s="35"/>
      <c r="AF42" s="212">
        <f ca="1">INDIRECT(ADDRESS(13,22+COLUMNS($AF42:AF42),,,ROWS(AF$4:AF42)))</f>
        <v>0</v>
      </c>
      <c r="AG42" s="212">
        <f ca="1">INDIRECT(ADDRESS(13,22+COLUMNS($AF42:AG42),,,ROWS(AG$4:AG42)))</f>
        <v>0</v>
      </c>
      <c r="AH42" s="212">
        <f ca="1">INDIRECT(ADDRESS(13,22+COLUMNS($AF42:AH42),,,ROWS(AH$4:AH42)))</f>
        <v>0</v>
      </c>
      <c r="AI42" s="28">
        <f t="shared" ca="1" si="9"/>
        <v>36.42</v>
      </c>
      <c r="AJ42" s="28" t="str">
        <f t="shared" ca="1" si="10"/>
        <v/>
      </c>
      <c r="AK42" s="28" t="str">
        <f t="shared" ca="1" si="11"/>
        <v/>
      </c>
      <c r="AL42" s="28">
        <f t="shared" ca="1" si="12"/>
        <v>0</v>
      </c>
      <c r="AM42" s="28" t="str">
        <f t="shared" ca="1" si="13"/>
        <v/>
      </c>
      <c r="AN42" s="28">
        <f t="shared" ca="1" si="14"/>
        <v>3.42</v>
      </c>
      <c r="AO42" s="28">
        <f t="shared" ca="1" si="15"/>
        <v>6.42</v>
      </c>
      <c r="AP42" s="28">
        <f t="shared" ca="1" si="16"/>
        <v>7.42</v>
      </c>
      <c r="AQ42" s="28">
        <f t="shared" ca="1" si="17"/>
        <v>6.42</v>
      </c>
    </row>
    <row r="43" spans="1:43" ht="17.100000000000001" customHeight="1">
      <c r="A43" s="198" t="str">
        <f>ROWS($A$4:$A43)&amp;"."</f>
        <v>40.</v>
      </c>
      <c r="B43" s="227" t="str">
        <f ca="1">INDIRECT(ADDRESS(1,1,,,ROWS($B$4:$B43)))</f>
        <v>Joe-G Thomas</v>
      </c>
      <c r="C43" s="233">
        <f>COUNTIF('40'!$B:$B,C$2)</f>
        <v>0</v>
      </c>
      <c r="D43" s="233">
        <f>COUNTIF('40'!$B:$B,D$2)</f>
        <v>0</v>
      </c>
      <c r="E43" s="233">
        <f>COUNTIF('40'!$B:$B,E$2)</f>
        <v>0</v>
      </c>
      <c r="F43" s="212">
        <f ca="1">INDIRECT(ADDRESS(5,22+COLUMNS($F43:F43),,,ROWS(F$4:F43)))</f>
        <v>1</v>
      </c>
      <c r="G43" s="212">
        <f ca="1">INDIRECT(ADDRESS(5,22+COLUMNS($F43:G43),,,ROWS(G$4:G43)))</f>
        <v>1</v>
      </c>
      <c r="H43" s="212">
        <f ca="1">INDIRECT(ADDRESS(5,22+COLUMNS($F43:H43),,,ROWS(H$4:H43)))</f>
        <v>0</v>
      </c>
      <c r="I43" s="213">
        <f ca="1">INDIRECT(ADDRESS(5,22+COLUMNS($F43:I43),,,ROWS(I$4:I43)))</f>
        <v>8</v>
      </c>
      <c r="J43" s="212" t="str">
        <f ca="1">INDIRECT(ADDRESS(5,22+COLUMNS($F43:J43),,,ROWS(J$4:J43)))</f>
        <v>8(0)</v>
      </c>
      <c r="K43" s="214">
        <f ca="1">INDIRECT(ADDRESS(5,22+COLUMNS($F43:K43)+1,,,ROWS(K$4:K43)))</f>
        <v>8</v>
      </c>
      <c r="L43" s="211" t="str">
        <f ca="1">INDIRECT(ADDRESS(5,22+COLUMNS($F43:L43)+2,,,ROWS(L$4:L43)))</f>
        <v>-</v>
      </c>
      <c r="M43" s="212">
        <f ca="1">INDIRECT(ADDRESS(5,22+COLUMNS($F43:M43)+2,,,ROWS(M$4:M43)))</f>
        <v>0</v>
      </c>
      <c r="N43" s="212">
        <f ca="1">INDIRECT(ADDRESS(5,22+COLUMNS($F43:N43)+2,,,ROWS(N$4:N43)))</f>
        <v>0</v>
      </c>
      <c r="O43" s="212">
        <f ca="1">INDIRECT(ADDRESS(5,22+COLUMNS($F43:O43)+2,,,ROWS(O$4:O43)))</f>
        <v>0</v>
      </c>
      <c r="P43" s="212">
        <f ca="1">INDIRECT(ADDRESS(5,22+COLUMNS($F43:P43)+2,,,ROWS(P$4:P43)))</f>
        <v>0</v>
      </c>
      <c r="Q43" s="212">
        <f ca="1">INDIRECT(ADDRESS(33,27,,,ROWS(Q$4:Q43)))</f>
        <v>0</v>
      </c>
      <c r="R43" s="212">
        <f ca="1">INDIRECT(ADDRESS(33,28,,,ROWS(Q$4:Q43)))</f>
        <v>0</v>
      </c>
      <c r="S43" s="35"/>
      <c r="T43" s="215" t="str">
        <f ca="1">INDIRECT(ADDRESS(9,22+COLUMNS($T43:T43),,,ROWS(T$4:T43)))</f>
        <v>-</v>
      </c>
      <c r="U43" s="216" t="str">
        <f ca="1">INDIRECT(ADDRESS(9,22+COLUMNS($T43:U43),,,ROWS(U$4:U43)))</f>
        <v>-</v>
      </c>
      <c r="V43" s="216" t="str">
        <f ca="1">INDIRECT(ADDRESS(9,22+COLUMNS($T43:V43),,,ROWS(V$4:V43)))</f>
        <v>-</v>
      </c>
      <c r="W43" s="213" t="str">
        <f ca="1">INDIRECT(ADDRESS(9,22+COLUMNS($T43:W43),,,ROWS(W$4:W43)))</f>
        <v>-</v>
      </c>
      <c r="X43" s="215" t="str">
        <f ca="1">INDIRECT(ADDRESS(9,22+COLUMNS($T43:X43),,,ROWS(X$4:X43)))</f>
        <v>-</v>
      </c>
      <c r="Y43" s="214" t="str">
        <f ca="1">INDIRECT(ADDRESS(9,22+COLUMNS($T43:Y43)+1,,,ROWS(Y$4:Y43)))</f>
        <v>-</v>
      </c>
      <c r="Z43" s="217" t="str">
        <f ca="1">INDIRECT(ADDRESS(9,22+COLUMNS($T43:Z43)+2,,,ROWS(Z$4:Z43)))</f>
        <v>-</v>
      </c>
      <c r="AA43" s="211" t="str">
        <f ca="1">INDIRECT(ADDRESS(9,22+COLUMNS($T43:AA43)+2,,,ROWS(AA$4:AA43)))</f>
        <v>-</v>
      </c>
      <c r="AB43" s="212">
        <f ca="1">INDIRECT(ADDRESS(9,22+COLUMNS($T43:AB43)+2,,,ROWS(AB$4:AB43)))</f>
        <v>0</v>
      </c>
      <c r="AC43" s="215">
        <f ca="1">INDIRECT(ADDRESS(34,27,,,ROWS(AC$4:AC43)))</f>
        <v>0</v>
      </c>
      <c r="AD43" s="215">
        <f ca="1">INDIRECT(ADDRESS(34,28,,,ROWS(AC$4:AC43)))</f>
        <v>0</v>
      </c>
      <c r="AE43" s="35"/>
      <c r="AF43" s="212">
        <f ca="1">INDIRECT(ADDRESS(13,22+COLUMNS($AF43:AF43),,,ROWS(AF$4:AF43)))</f>
        <v>0</v>
      </c>
      <c r="AG43" s="212">
        <f ca="1">INDIRECT(ADDRESS(13,22+COLUMNS($AF43:AG43),,,ROWS(AG$4:AG43)))</f>
        <v>0</v>
      </c>
      <c r="AH43" s="212">
        <f ca="1">INDIRECT(ADDRESS(13,22+COLUMNS($AF43:AH43),,,ROWS(AH$4:AH43)))</f>
        <v>0</v>
      </c>
      <c r="AI43" s="28">
        <f t="shared" ca="1" si="9"/>
        <v>31.43</v>
      </c>
      <c r="AJ43" s="28">
        <f t="shared" ca="1" si="10"/>
        <v>25.43</v>
      </c>
      <c r="AK43" s="28" t="str">
        <f t="shared" ca="1" si="11"/>
        <v/>
      </c>
      <c r="AL43" s="28">
        <f t="shared" ca="1" si="12"/>
        <v>0</v>
      </c>
      <c r="AM43" s="28" t="str">
        <f t="shared" ca="1" si="13"/>
        <v/>
      </c>
      <c r="AN43" s="28" t="str">
        <f t="shared" ca="1" si="14"/>
        <v/>
      </c>
      <c r="AO43" s="28" t="str">
        <f t="shared" ca="1" si="15"/>
        <v/>
      </c>
      <c r="AP43" s="28" t="str">
        <f t="shared" ca="1" si="16"/>
        <v/>
      </c>
      <c r="AQ43" s="28" t="str">
        <f t="shared" ca="1" si="17"/>
        <v/>
      </c>
    </row>
    <row r="44" spans="1:43" ht="17.100000000000001" customHeight="1">
      <c r="A44" s="198" t="str">
        <f>ROWS($A$4:$A44)&amp;"."</f>
        <v>41.</v>
      </c>
      <c r="B44" s="227" t="str">
        <f ca="1">INDIRECT(ADDRESS(1,1,,,ROWS($B$4:$B44)))</f>
        <v>Adam Hills</v>
      </c>
      <c r="C44" s="233">
        <f>COUNTIF('41'!$B:$B,C$2)</f>
        <v>0</v>
      </c>
      <c r="D44" s="233">
        <f>COUNTIF('41'!$B:$B,D$2)</f>
        <v>0</v>
      </c>
      <c r="E44" s="233">
        <f>COUNTIF('41'!$B:$B,E$2)</f>
        <v>3</v>
      </c>
      <c r="F44" s="212">
        <f ca="1">INDIRECT(ADDRESS(5,22+COLUMNS($F44:F44),,,ROWS(F$4:F44)))</f>
        <v>3</v>
      </c>
      <c r="G44" s="212">
        <f ca="1">INDIRECT(ADDRESS(5,22+COLUMNS($F44:G44),,,ROWS(G$4:G44)))</f>
        <v>3</v>
      </c>
      <c r="H44" s="212">
        <f ca="1">INDIRECT(ADDRESS(5,22+COLUMNS($F44:H44),,,ROWS(H$4:H44)))</f>
        <v>0</v>
      </c>
      <c r="I44" s="213">
        <f ca="1">INDIRECT(ADDRESS(5,22+COLUMNS($F44:I44),,,ROWS(I$4:I44)))</f>
        <v>19</v>
      </c>
      <c r="J44" s="212" t="str">
        <f ca="1">INDIRECT(ADDRESS(5,22+COLUMNS($F44:J44),,,ROWS(J$4:J44)))</f>
        <v>18(0)</v>
      </c>
      <c r="K44" s="214">
        <f ca="1">INDIRECT(ADDRESS(5,22+COLUMNS($F44:K44)+1,,,ROWS(K$4:K44)))</f>
        <v>6.333333333333333</v>
      </c>
      <c r="L44" s="211" t="str">
        <f ca="1">INDIRECT(ADDRESS(5,22+COLUMNS($F44:L44)+2,,,ROWS(L$4:L44)))</f>
        <v>-</v>
      </c>
      <c r="M44" s="212">
        <f ca="1">INDIRECT(ADDRESS(5,22+COLUMNS($F44:M44)+2,,,ROWS(M$4:M44)))</f>
        <v>1</v>
      </c>
      <c r="N44" s="212">
        <f ca="1">INDIRECT(ADDRESS(5,22+COLUMNS($F44:N44)+2,,,ROWS(N$4:N44)))</f>
        <v>1</v>
      </c>
      <c r="O44" s="212">
        <f ca="1">INDIRECT(ADDRESS(5,22+COLUMNS($F44:O44)+2,,,ROWS(O$4:O44)))</f>
        <v>0</v>
      </c>
      <c r="P44" s="212">
        <f ca="1">INDIRECT(ADDRESS(5,22+COLUMNS($F44:P44)+2,,,ROWS(P$4:P44)))</f>
        <v>0</v>
      </c>
      <c r="Q44" s="212">
        <f ca="1">INDIRECT(ADDRESS(33,27,,,ROWS(Q$4:Q44)))</f>
        <v>1</v>
      </c>
      <c r="R44" s="212">
        <f ca="1">INDIRECT(ADDRESS(33,28,,,ROWS(Q$4:Q44)))</f>
        <v>0</v>
      </c>
      <c r="S44" s="35"/>
      <c r="T44" s="215">
        <f ca="1">INDIRECT(ADDRESS(9,22+COLUMNS($T44:T44),,,ROWS(T$4:T44)))</f>
        <v>2</v>
      </c>
      <c r="U44" s="216">
        <f ca="1">INDIRECT(ADDRESS(9,22+COLUMNS($T44:U44),,,ROWS(U$4:U44)))</f>
        <v>0</v>
      </c>
      <c r="V44" s="216">
        <f ca="1">INDIRECT(ADDRESS(9,22+COLUMNS($T44:V44),,,ROWS(V$4:V44)))</f>
        <v>15</v>
      </c>
      <c r="W44" s="213">
        <f ca="1">INDIRECT(ADDRESS(9,22+COLUMNS($T44:W44),,,ROWS(W$4:W44)))</f>
        <v>1</v>
      </c>
      <c r="X44" s="215" t="str">
        <f ca="1">INDIRECT(ADDRESS(9,22+COLUMNS($T44:X44),,,ROWS(X$4:X44)))</f>
        <v>1/15(2)</v>
      </c>
      <c r="Y44" s="214">
        <f ca="1">INDIRECT(ADDRESS(9,22+COLUMNS($T44:Y44)+1,,,ROWS(Y$4:Y44)))</f>
        <v>15</v>
      </c>
      <c r="Z44" s="217">
        <f ca="1">INDIRECT(ADDRESS(9,22+COLUMNS($T44:Z44)+2,,,ROWS(Z$4:Z44)))</f>
        <v>12</v>
      </c>
      <c r="AA44" s="211">
        <f ca="1">INDIRECT(ADDRESS(9,22+COLUMNS($T44:AA44)+2,,,ROWS(AA$4:AA44)))</f>
        <v>7.5</v>
      </c>
      <c r="AB44" s="212">
        <f ca="1">INDIRECT(ADDRESS(9,22+COLUMNS($T44:AB44)+2,,,ROWS(AB$4:AB44)))</f>
        <v>0</v>
      </c>
      <c r="AC44" s="215">
        <f ca="1">INDIRECT(ADDRESS(34,27,,,ROWS(AC$4:AC44)))</f>
        <v>0</v>
      </c>
      <c r="AD44" s="215">
        <f ca="1">INDIRECT(ADDRESS(34,28,,,ROWS(AC$4:AC44)))</f>
        <v>0</v>
      </c>
      <c r="AE44" s="35"/>
      <c r="AF44" s="212">
        <f ca="1">INDIRECT(ADDRESS(13,22+COLUMNS($AF44:AF44),,,ROWS(AF$4:AF44)))</f>
        <v>0</v>
      </c>
      <c r="AG44" s="212">
        <f ca="1">INDIRECT(ADDRESS(13,22+COLUMNS($AF44:AG44),,,ROWS(AG$4:AG44)))</f>
        <v>0</v>
      </c>
      <c r="AH44" s="212">
        <f ca="1">INDIRECT(ADDRESS(13,22+COLUMNS($AF44:AH44),,,ROWS(AH$4:AH44)))</f>
        <v>0</v>
      </c>
      <c r="AI44" s="28">
        <f t="shared" ca="1" si="9"/>
        <v>24.44</v>
      </c>
      <c r="AJ44" s="28">
        <f t="shared" ca="1" si="10"/>
        <v>28.44</v>
      </c>
      <c r="AK44" s="28" t="str">
        <f t="shared" ca="1" si="11"/>
        <v/>
      </c>
      <c r="AL44" s="28">
        <f t="shared" ca="1" si="12"/>
        <v>0.52631578947368418</v>
      </c>
      <c r="AM44" s="28">
        <f t="shared" ca="1" si="13"/>
        <v>7.44</v>
      </c>
      <c r="AN44" s="28">
        <f t="shared" ca="1" si="14"/>
        <v>18.440000000000001</v>
      </c>
      <c r="AO44" s="28">
        <f t="shared" ca="1" si="15"/>
        <v>13.44</v>
      </c>
      <c r="AP44" s="28">
        <f t="shared" ca="1" si="16"/>
        <v>4.4400000000000004</v>
      </c>
      <c r="AQ44" s="28">
        <f t="shared" ca="1" si="17"/>
        <v>24.44</v>
      </c>
    </row>
    <row r="45" spans="1:43" ht="17.100000000000001" customHeight="1">
      <c r="A45" s="198" t="str">
        <f>ROWS($A$4:$A45)&amp;"."</f>
        <v>42.</v>
      </c>
      <c r="B45" s="227" t="str">
        <f ca="1">INDIRECT(ADDRESS(1,1,,,ROWS($B$4:$B45)))</f>
        <v>Allen Cox</v>
      </c>
      <c r="C45" s="233">
        <f>COUNTIF('42'!$B:$B,C$2)</f>
        <v>0</v>
      </c>
      <c r="D45" s="233">
        <f>COUNTIF('42'!$B:$B,D$2)</f>
        <v>0</v>
      </c>
      <c r="E45" s="233">
        <f>COUNTIF('42'!$B:$B,E$2)</f>
        <v>2</v>
      </c>
      <c r="F45" s="212">
        <f ca="1">INDIRECT(ADDRESS(5,22+COLUMNS($F45:F45),,,ROWS(F$4:F45)))</f>
        <v>2</v>
      </c>
      <c r="G45" s="212">
        <f ca="1">INDIRECT(ADDRESS(5,22+COLUMNS($F45:G45),,,ROWS(G$4:G45)))</f>
        <v>1</v>
      </c>
      <c r="H45" s="212">
        <f ca="1">INDIRECT(ADDRESS(5,22+COLUMNS($F45:H45),,,ROWS(H$4:H45)))</f>
        <v>0</v>
      </c>
      <c r="I45" s="213">
        <f ca="1">INDIRECT(ADDRESS(5,22+COLUMNS($F45:I45),,,ROWS(I$4:I45)))</f>
        <v>0</v>
      </c>
      <c r="J45" s="212" t="str">
        <f ca="1">INDIRECT(ADDRESS(5,22+COLUMNS($F45:J45),,,ROWS(J$4:J45)))</f>
        <v>0(0)</v>
      </c>
      <c r="K45" s="214">
        <f ca="1">INDIRECT(ADDRESS(5,22+COLUMNS($F45:K45)+1,,,ROWS(K$4:K45)))</f>
        <v>0</v>
      </c>
      <c r="L45" s="211" t="str">
        <f ca="1">INDIRECT(ADDRESS(5,22+COLUMNS($F45:L45)+2,,,ROWS(L$4:L45)))</f>
        <v>-</v>
      </c>
      <c r="M45" s="212">
        <f ca="1">INDIRECT(ADDRESS(5,22+COLUMNS($F45:M45)+2,,,ROWS(M$4:M45)))</f>
        <v>0</v>
      </c>
      <c r="N45" s="212">
        <f ca="1">INDIRECT(ADDRESS(5,22+COLUMNS($F45:N45)+2,,,ROWS(N$4:N45)))</f>
        <v>0</v>
      </c>
      <c r="O45" s="212">
        <f ca="1">INDIRECT(ADDRESS(5,22+COLUMNS($F45:O45)+2,,,ROWS(O$4:O45)))</f>
        <v>0</v>
      </c>
      <c r="P45" s="212">
        <f ca="1">INDIRECT(ADDRESS(5,22+COLUMNS($F45:P45)+2,,,ROWS(P$4:P45)))</f>
        <v>0</v>
      </c>
      <c r="Q45" s="212">
        <f ca="1">INDIRECT(ADDRESS(33,27,,,ROWS(Q$4:Q45)))</f>
        <v>1</v>
      </c>
      <c r="R45" s="212">
        <f ca="1">INDIRECT(ADDRESS(33,28,,,ROWS(Q$4:Q45)))</f>
        <v>0</v>
      </c>
      <c r="S45" s="35"/>
      <c r="T45" s="215" t="str">
        <f ca="1">INDIRECT(ADDRESS(9,22+COLUMNS($T45:T45),,,ROWS(T$4:T45)))</f>
        <v>-</v>
      </c>
      <c r="U45" s="216" t="str">
        <f ca="1">INDIRECT(ADDRESS(9,22+COLUMNS($T45:U45),,,ROWS(U$4:U45)))</f>
        <v>-</v>
      </c>
      <c r="V45" s="216" t="str">
        <f ca="1">INDIRECT(ADDRESS(9,22+COLUMNS($T45:V45),,,ROWS(V$4:V45)))</f>
        <v>-</v>
      </c>
      <c r="W45" s="213" t="str">
        <f ca="1">INDIRECT(ADDRESS(9,22+COLUMNS($T45:W45),,,ROWS(W$4:W45)))</f>
        <v>-</v>
      </c>
      <c r="X45" s="215" t="str">
        <f ca="1">INDIRECT(ADDRESS(9,22+COLUMNS($T45:X45),,,ROWS(X$4:X45)))</f>
        <v>-</v>
      </c>
      <c r="Y45" s="214" t="str">
        <f ca="1">INDIRECT(ADDRESS(9,22+COLUMNS($T45:Y45)+1,,,ROWS(Y$4:Y45)))</f>
        <v>-</v>
      </c>
      <c r="Z45" s="217" t="str">
        <f ca="1">INDIRECT(ADDRESS(9,22+COLUMNS($T45:Z45)+2,,,ROWS(Z$4:Z45)))</f>
        <v>-</v>
      </c>
      <c r="AA45" s="211" t="str">
        <f ca="1">INDIRECT(ADDRESS(9,22+COLUMNS($T45:AA45)+2,,,ROWS(AA$4:AA45)))</f>
        <v>-</v>
      </c>
      <c r="AB45" s="212">
        <f ca="1">INDIRECT(ADDRESS(9,22+COLUMNS($T45:AB45)+2,,,ROWS(AB$4:AB45)))</f>
        <v>0</v>
      </c>
      <c r="AC45" s="215">
        <f ca="1">INDIRECT(ADDRESS(34,27,,,ROWS(AC$4:AC45)))</f>
        <v>0</v>
      </c>
      <c r="AD45" s="215">
        <f ca="1">INDIRECT(ADDRESS(34,28,,,ROWS(AC$4:AC45)))</f>
        <v>0</v>
      </c>
      <c r="AE45" s="35"/>
      <c r="AF45" s="212">
        <f ca="1">INDIRECT(ADDRESS(13,22+COLUMNS($AF45:AF45),,,ROWS(AF$4:AF45)))</f>
        <v>1</v>
      </c>
      <c r="AG45" s="212">
        <f ca="1">INDIRECT(ADDRESS(13,22+COLUMNS($AF45:AG45),,,ROWS(AG$4:AG45)))</f>
        <v>0</v>
      </c>
      <c r="AH45" s="212">
        <f ca="1">INDIRECT(ADDRESS(13,22+COLUMNS($AF45:AH45),,,ROWS(AH$4:AH45)))</f>
        <v>0</v>
      </c>
      <c r="AI45" s="28" t="str">
        <f t="shared" ca="1" si="9"/>
        <v/>
      </c>
      <c r="AJ45" s="28" t="str">
        <f t="shared" ca="1" si="10"/>
        <v/>
      </c>
      <c r="AK45" s="28" t="str">
        <f t="shared" ca="1" si="11"/>
        <v/>
      </c>
      <c r="AL45" s="28" t="str">
        <f t="shared" ca="1" si="12"/>
        <v/>
      </c>
      <c r="AM45" s="28" t="str">
        <f t="shared" ca="1" si="13"/>
        <v/>
      </c>
      <c r="AN45" s="28" t="str">
        <f t="shared" ca="1" si="14"/>
        <v/>
      </c>
      <c r="AO45" s="28" t="str">
        <f t="shared" ca="1" si="15"/>
        <v/>
      </c>
      <c r="AP45" s="28" t="str">
        <f t="shared" ca="1" si="16"/>
        <v/>
      </c>
      <c r="AQ45" s="28" t="str">
        <f t="shared" ca="1" si="17"/>
        <v/>
      </c>
    </row>
    <row r="46" spans="1:43" ht="17.100000000000001" customHeight="1">
      <c r="A46" s="198" t="str">
        <f>ROWS($A$4:$A46)&amp;"."</f>
        <v>43.</v>
      </c>
      <c r="B46" s="227" t="str">
        <f ca="1">INDIRECT(ADDRESS(1,1,,,ROWS($B$4:$B46)))</f>
        <v>Moazzam Muhammed</v>
      </c>
      <c r="C46" s="233">
        <f>COUNTIF('43'!$B:$B,C$2)</f>
        <v>0</v>
      </c>
      <c r="D46" s="233">
        <f>COUNTIF('43'!$B:$B,D$2)</f>
        <v>0</v>
      </c>
      <c r="E46" s="233">
        <f>COUNTIF('43'!$B:$B,E$2)</f>
        <v>3</v>
      </c>
      <c r="F46" s="212">
        <f ca="1">INDIRECT(ADDRESS(5,22+COLUMNS($F46:F46),,,ROWS(F$4:F46)))</f>
        <v>3</v>
      </c>
      <c r="G46" s="212">
        <f ca="1">INDIRECT(ADDRESS(5,22+COLUMNS($F46:G46),,,ROWS(G$4:G46)))</f>
        <v>1</v>
      </c>
      <c r="H46" s="212">
        <f ca="1">INDIRECT(ADDRESS(5,22+COLUMNS($F46:H46),,,ROWS(H$4:H46)))</f>
        <v>0</v>
      </c>
      <c r="I46" s="213">
        <f ca="1">INDIRECT(ADDRESS(5,22+COLUMNS($F46:I46),,,ROWS(I$4:I46)))</f>
        <v>0</v>
      </c>
      <c r="J46" s="212" t="str">
        <f ca="1">INDIRECT(ADDRESS(5,22+COLUMNS($F46:J46),,,ROWS(J$4:J46)))</f>
        <v>0(0)</v>
      </c>
      <c r="K46" s="214">
        <f ca="1">INDIRECT(ADDRESS(5,22+COLUMNS($F46:K46)+1,,,ROWS(K$4:K46)))</f>
        <v>0</v>
      </c>
      <c r="L46" s="211" t="str">
        <f ca="1">INDIRECT(ADDRESS(5,22+COLUMNS($F46:L46)+2,,,ROWS(L$4:L46)))</f>
        <v>-</v>
      </c>
      <c r="M46" s="212">
        <f ca="1">INDIRECT(ADDRESS(5,22+COLUMNS($F46:M46)+2,,,ROWS(M$4:M46)))</f>
        <v>0</v>
      </c>
      <c r="N46" s="212">
        <f ca="1">INDIRECT(ADDRESS(5,22+COLUMNS($F46:N46)+2,,,ROWS(N$4:N46)))</f>
        <v>0</v>
      </c>
      <c r="O46" s="212">
        <f ca="1">INDIRECT(ADDRESS(5,22+COLUMNS($F46:O46)+2,,,ROWS(O$4:O46)))</f>
        <v>0</v>
      </c>
      <c r="P46" s="212">
        <f ca="1">INDIRECT(ADDRESS(5,22+COLUMNS($F46:P46)+2,,,ROWS(P$4:P46)))</f>
        <v>0</v>
      </c>
      <c r="Q46" s="212">
        <f ca="1">INDIRECT(ADDRESS(33,27,,,ROWS(Q$4:Q46)))</f>
        <v>1</v>
      </c>
      <c r="R46" s="212">
        <f ca="1">INDIRECT(ADDRESS(33,28,,,ROWS(Q$4:Q46)))</f>
        <v>0</v>
      </c>
      <c r="S46" s="35"/>
      <c r="T46" s="215">
        <f ca="1">INDIRECT(ADDRESS(9,22+COLUMNS($T46:T46),,,ROWS(T$4:T46)))</f>
        <v>5</v>
      </c>
      <c r="U46" s="216">
        <f ca="1">INDIRECT(ADDRESS(9,22+COLUMNS($T46:U46),,,ROWS(U$4:U46)))</f>
        <v>0</v>
      </c>
      <c r="V46" s="216">
        <f ca="1">INDIRECT(ADDRESS(9,22+COLUMNS($T46:V46),,,ROWS(V$4:V46)))</f>
        <v>49</v>
      </c>
      <c r="W46" s="213">
        <f ca="1">INDIRECT(ADDRESS(9,22+COLUMNS($T46:W46),,,ROWS(W$4:W46)))</f>
        <v>0</v>
      </c>
      <c r="X46" s="215" t="str">
        <f ca="1">INDIRECT(ADDRESS(9,22+COLUMNS($T46:X46),,,ROWS(X$4:X46)))</f>
        <v>-</v>
      </c>
      <c r="Y46" s="214" t="str">
        <f ca="1">INDIRECT(ADDRESS(9,22+COLUMNS($T46:Y46)+1,,,ROWS(Y$4:Y46)))</f>
        <v>-</v>
      </c>
      <c r="Z46" s="217" t="str">
        <f ca="1">INDIRECT(ADDRESS(9,22+COLUMNS($T46:Z46)+2,,,ROWS(Z$4:Z46)))</f>
        <v>-</v>
      </c>
      <c r="AA46" s="211">
        <f ca="1">INDIRECT(ADDRESS(9,22+COLUMNS($T46:AA46)+2,,,ROWS(AA$4:AA46)))</f>
        <v>9.8000000000000007</v>
      </c>
      <c r="AB46" s="212">
        <f ca="1">INDIRECT(ADDRESS(9,22+COLUMNS($T46:AB46)+2,,,ROWS(AB$4:AB46)))</f>
        <v>0</v>
      </c>
      <c r="AC46" s="215">
        <f ca="1">INDIRECT(ADDRESS(34,27,,,ROWS(AC$4:AC46)))</f>
        <v>0</v>
      </c>
      <c r="AD46" s="215">
        <f ca="1">INDIRECT(ADDRESS(34,28,,,ROWS(AC$4:AC46)))</f>
        <v>0</v>
      </c>
      <c r="AE46" s="35"/>
      <c r="AF46" s="212">
        <f ca="1">INDIRECT(ADDRESS(13,22+COLUMNS($AF46:AF46),,,ROWS(AF$4:AF46)))</f>
        <v>0</v>
      </c>
      <c r="AG46" s="212">
        <f ca="1">INDIRECT(ADDRESS(13,22+COLUMNS($AF46:AG46),,,ROWS(AG$4:AG46)))</f>
        <v>0</v>
      </c>
      <c r="AH46" s="212">
        <f ca="1">INDIRECT(ADDRESS(13,22+COLUMNS($AF46:AH46),,,ROWS(AH$4:AH46)))</f>
        <v>0</v>
      </c>
      <c r="AI46" s="28" t="str">
        <f t="shared" ca="1" si="9"/>
        <v/>
      </c>
      <c r="AJ46" s="28" t="str">
        <f t="shared" ca="1" si="10"/>
        <v/>
      </c>
      <c r="AK46" s="28" t="str">
        <f t="shared" ca="1" si="11"/>
        <v/>
      </c>
      <c r="AL46" s="28" t="str">
        <f t="shared" ca="1" si="12"/>
        <v/>
      </c>
      <c r="AM46" s="28" t="str">
        <f t="shared" ca="1" si="13"/>
        <v/>
      </c>
      <c r="AN46" s="28" t="str">
        <f t="shared" ca="1" si="14"/>
        <v/>
      </c>
      <c r="AO46" s="28" t="str">
        <f t="shared" ca="1" si="15"/>
        <v/>
      </c>
      <c r="AP46" s="28" t="str">
        <f t="shared" ca="1" si="16"/>
        <v/>
      </c>
      <c r="AQ46" s="28">
        <f t="shared" ca="1" si="17"/>
        <v>28.46</v>
      </c>
    </row>
    <row r="47" spans="1:43" ht="17.100000000000001" customHeight="1">
      <c r="A47" s="198" t="str">
        <f>ROWS($A$4:$A47)&amp;"."</f>
        <v>44.</v>
      </c>
      <c r="B47" s="227" t="str">
        <f ca="1">INDIRECT(ADDRESS(1,1,,,ROWS($B$4:$B47)))</f>
        <v>Owen Aicken</v>
      </c>
      <c r="C47" s="233">
        <f>COUNTIF('44'!$B:$B,C$2)</f>
        <v>0</v>
      </c>
      <c r="D47" s="233">
        <f>COUNTIF('44'!$B:$B,D$2)</f>
        <v>0</v>
      </c>
      <c r="E47" s="233">
        <f>COUNTIF('44'!$B:$B,E$2)</f>
        <v>3</v>
      </c>
      <c r="F47" s="212">
        <f ca="1">INDIRECT(ADDRESS(5,22+COLUMNS($F47:F47),,,ROWS(F$4:F47)))</f>
        <v>3</v>
      </c>
      <c r="G47" s="212">
        <f ca="1">INDIRECT(ADDRESS(5,22+COLUMNS($F47:G47),,,ROWS(G$4:G47)))</f>
        <v>0</v>
      </c>
      <c r="H47" s="212">
        <f ca="1">INDIRECT(ADDRESS(5,22+COLUMNS($F47:H47),,,ROWS(H$4:H47)))</f>
        <v>0</v>
      </c>
      <c r="I47" s="213" t="str">
        <f ca="1">INDIRECT(ADDRESS(5,22+COLUMNS($F47:I47),,,ROWS(I$4:I47)))</f>
        <v>-</v>
      </c>
      <c r="J47" s="212">
        <f ca="1">INDIRECT(ADDRESS(5,22+COLUMNS($F47:J47),,,ROWS(J$4:J47)))</f>
        <v>0</v>
      </c>
      <c r="K47" s="214" t="str">
        <f ca="1">INDIRECT(ADDRESS(5,22+COLUMNS($F47:K47)+1,,,ROWS(K$4:K47)))</f>
        <v>-</v>
      </c>
      <c r="L47" s="211" t="str">
        <f ca="1">INDIRECT(ADDRESS(5,22+COLUMNS($F47:L47)+2,,,ROWS(L$4:L47)))</f>
        <v>-</v>
      </c>
      <c r="M47" s="212">
        <f ca="1">INDIRECT(ADDRESS(5,22+COLUMNS($F47:M47)+2,,,ROWS(M$4:M47)))</f>
        <v>0</v>
      </c>
      <c r="N47" s="212">
        <f ca="1">INDIRECT(ADDRESS(5,22+COLUMNS($F47:N47)+2,,,ROWS(N$4:N47)))</f>
        <v>0</v>
      </c>
      <c r="O47" s="212">
        <f ca="1">INDIRECT(ADDRESS(5,22+COLUMNS($F47:O47)+2,,,ROWS(O$4:O47)))</f>
        <v>0</v>
      </c>
      <c r="P47" s="212">
        <f ca="1">INDIRECT(ADDRESS(5,22+COLUMNS($F47:P47)+2,,,ROWS(P$4:P47)))</f>
        <v>0</v>
      </c>
      <c r="Q47" s="212">
        <f ca="1">INDIRECT(ADDRESS(33,27,,,ROWS(Q$4:Q47)))</f>
        <v>0</v>
      </c>
      <c r="R47" s="212">
        <f ca="1">INDIRECT(ADDRESS(33,28,,,ROWS(Q$4:Q47)))</f>
        <v>0</v>
      </c>
      <c r="S47" s="35"/>
      <c r="T47" s="215">
        <f ca="1">INDIRECT(ADDRESS(9,22+COLUMNS($T47:T47),,,ROWS(T$4:T47)))</f>
        <v>7</v>
      </c>
      <c r="U47" s="216">
        <f ca="1">INDIRECT(ADDRESS(9,22+COLUMNS($T47:U47),,,ROWS(U$4:U47)))</f>
        <v>0</v>
      </c>
      <c r="V47" s="216">
        <f ca="1">INDIRECT(ADDRESS(9,22+COLUMNS($T47:V47),,,ROWS(V$4:V47)))</f>
        <v>51</v>
      </c>
      <c r="W47" s="213">
        <f ca="1">INDIRECT(ADDRESS(9,22+COLUMNS($T47:W47),,,ROWS(W$4:W47)))</f>
        <v>1</v>
      </c>
      <c r="X47" s="215" t="str">
        <f ca="1">INDIRECT(ADDRESS(9,22+COLUMNS($T47:X47),,,ROWS(X$4:X47)))</f>
        <v>1/22(3)</v>
      </c>
      <c r="Y47" s="214">
        <f ca="1">INDIRECT(ADDRESS(9,22+COLUMNS($T47:Y47)+1,,,ROWS(Y$4:Y47)))</f>
        <v>51</v>
      </c>
      <c r="Z47" s="217">
        <f ca="1">INDIRECT(ADDRESS(9,22+COLUMNS($T47:Z47)+2,,,ROWS(Z$4:Z47)))</f>
        <v>42</v>
      </c>
      <c r="AA47" s="211">
        <f ca="1">INDIRECT(ADDRESS(9,22+COLUMNS($T47:AA47)+2,,,ROWS(AA$4:AA47)))</f>
        <v>7.29</v>
      </c>
      <c r="AB47" s="212">
        <f ca="1">INDIRECT(ADDRESS(9,22+COLUMNS($T47:AB47)+2,,,ROWS(AB$4:AB47)))</f>
        <v>0</v>
      </c>
      <c r="AC47" s="215">
        <f ca="1">INDIRECT(ADDRESS(34,27,,,ROWS(AC$4:AC47)))</f>
        <v>0</v>
      </c>
      <c r="AD47" s="215">
        <f ca="1">INDIRECT(ADDRESS(34,28,,,ROWS(AC$4:AC47)))</f>
        <v>0</v>
      </c>
      <c r="AE47" s="35"/>
      <c r="AF47" s="212">
        <f ca="1">INDIRECT(ADDRESS(13,22+COLUMNS($AF47:AF47),,,ROWS(AF$4:AF47)))</f>
        <v>1</v>
      </c>
      <c r="AG47" s="212">
        <f ca="1">INDIRECT(ADDRESS(13,22+COLUMNS($AF47:AG47),,,ROWS(AG$4:AG47)))</f>
        <v>0</v>
      </c>
      <c r="AH47" s="212">
        <f ca="1">INDIRECT(ADDRESS(13,22+COLUMNS($AF47:AH47),,,ROWS(AH$4:AH47)))</f>
        <v>0</v>
      </c>
      <c r="AI47" s="28" t="str">
        <f t="shared" ca="1" si="9"/>
        <v/>
      </c>
      <c r="AJ47" s="28" t="str">
        <f t="shared" ca="1" si="10"/>
        <v/>
      </c>
      <c r="AK47" s="28" t="str">
        <f t="shared" ca="1" si="11"/>
        <v/>
      </c>
      <c r="AL47" s="28" t="str">
        <f t="shared" ca="1" si="12"/>
        <v/>
      </c>
      <c r="AM47" s="28" t="str">
        <f t="shared" ca="1" si="13"/>
        <v/>
      </c>
      <c r="AN47" s="28">
        <f t="shared" ca="1" si="14"/>
        <v>18.47</v>
      </c>
      <c r="AO47" s="28">
        <f t="shared" ca="1" si="15"/>
        <v>22.47</v>
      </c>
      <c r="AP47" s="28">
        <f t="shared" ca="1" si="16"/>
        <v>20.47</v>
      </c>
      <c r="AQ47" s="28">
        <f t="shared" ca="1" si="17"/>
        <v>23.47</v>
      </c>
    </row>
    <row r="48" spans="1:43" ht="17.100000000000001" customHeight="1">
      <c r="A48" s="198" t="str">
        <f>ROWS($A$4:$A48)&amp;"."</f>
        <v>45.</v>
      </c>
      <c r="B48" s="227" t="str">
        <f ca="1">INDIRECT(ADDRESS(1,1,,,ROWS($B$4:$B48)))</f>
        <v>Peter McIlwaine</v>
      </c>
      <c r="C48" s="233">
        <f>COUNTIF('45'!$B:$B,C$2)</f>
        <v>0</v>
      </c>
      <c r="D48" s="233">
        <f>COUNTIF('45'!$B:$B,D$2)</f>
        <v>0</v>
      </c>
      <c r="E48" s="233">
        <f>COUNTIF('45'!$B:$B,E$2)</f>
        <v>1</v>
      </c>
      <c r="F48" s="212">
        <f ca="1">INDIRECT(ADDRESS(5,22+COLUMNS($F48:F48),,,ROWS(F$4:F48)))</f>
        <v>1</v>
      </c>
      <c r="G48" s="212">
        <f ca="1">INDIRECT(ADDRESS(5,22+COLUMNS($F48:G48),,,ROWS(G$4:G48)))</f>
        <v>1</v>
      </c>
      <c r="H48" s="212">
        <f ca="1">INDIRECT(ADDRESS(5,22+COLUMNS($F48:H48),,,ROWS(H$4:H48)))</f>
        <v>1</v>
      </c>
      <c r="I48" s="213">
        <f ca="1">INDIRECT(ADDRESS(5,22+COLUMNS($F48:I48),,,ROWS(I$4:I48)))</f>
        <v>35</v>
      </c>
      <c r="J48" s="212" t="str">
        <f ca="1">INDIRECT(ADDRESS(5,22+COLUMNS($F48:J48),,,ROWS(J$4:J48)))</f>
        <v>35*(0)</v>
      </c>
      <c r="K48" s="214" t="str">
        <f ca="1">INDIRECT(ADDRESS(5,22+COLUMNS($F48:K48)+1,,,ROWS(K$4:K48)))</f>
        <v>-</v>
      </c>
      <c r="L48" s="211" t="str">
        <f ca="1">INDIRECT(ADDRESS(5,22+COLUMNS($F48:L48)+2,,,ROWS(L$4:L48)))</f>
        <v>-</v>
      </c>
      <c r="M48" s="212">
        <f ca="1">INDIRECT(ADDRESS(5,22+COLUMNS($F48:M48)+2,,,ROWS(M$4:M48)))</f>
        <v>3</v>
      </c>
      <c r="N48" s="212">
        <f ca="1">INDIRECT(ADDRESS(5,22+COLUMNS($F48:N48)+2,,,ROWS(N$4:N48)))</f>
        <v>0</v>
      </c>
      <c r="O48" s="212">
        <f ca="1">INDIRECT(ADDRESS(5,22+COLUMNS($F48:O48)+2,,,ROWS(O$4:O48)))</f>
        <v>0</v>
      </c>
      <c r="P48" s="212">
        <f ca="1">INDIRECT(ADDRESS(5,22+COLUMNS($F48:P48)+2,,,ROWS(P$4:P48)))</f>
        <v>0</v>
      </c>
      <c r="Q48" s="212">
        <f ca="1">INDIRECT(ADDRESS(33,27,,,ROWS(Q$4:Q48)))</f>
        <v>0</v>
      </c>
      <c r="R48" s="212">
        <f ca="1">INDIRECT(ADDRESS(33,28,,,ROWS(Q$4:Q48)))</f>
        <v>0</v>
      </c>
      <c r="S48" s="35"/>
      <c r="T48" s="215">
        <f ca="1">INDIRECT(ADDRESS(9,22+COLUMNS($T48:T48),,,ROWS(T$4:T48)))</f>
        <v>4</v>
      </c>
      <c r="U48" s="216">
        <f ca="1">INDIRECT(ADDRESS(9,22+COLUMNS($T48:U48),,,ROWS(U$4:U48)))</f>
        <v>1</v>
      </c>
      <c r="V48" s="216">
        <f ca="1">INDIRECT(ADDRESS(9,22+COLUMNS($T48:V48),,,ROWS(V$4:V48)))</f>
        <v>7</v>
      </c>
      <c r="W48" s="213">
        <f ca="1">INDIRECT(ADDRESS(9,22+COLUMNS($T48:W48),,,ROWS(W$4:W48)))</f>
        <v>2</v>
      </c>
      <c r="X48" s="215" t="str">
        <f ca="1">INDIRECT(ADDRESS(9,22+COLUMNS($T48:X48),,,ROWS(X$4:X48)))</f>
        <v>2/7(4)</v>
      </c>
      <c r="Y48" s="214">
        <f ca="1">INDIRECT(ADDRESS(9,22+COLUMNS($T48:Y48)+1,,,ROWS(Y$4:Y48)))</f>
        <v>3.5</v>
      </c>
      <c r="Z48" s="217">
        <f ca="1">INDIRECT(ADDRESS(9,22+COLUMNS($T48:Z48)+2,,,ROWS(Z$4:Z48)))</f>
        <v>12</v>
      </c>
      <c r="AA48" s="211">
        <f ca="1">INDIRECT(ADDRESS(9,22+COLUMNS($T48:AA48)+2,,,ROWS(AA$4:AA48)))</f>
        <v>1.75</v>
      </c>
      <c r="AB48" s="212">
        <f ca="1">INDIRECT(ADDRESS(9,22+COLUMNS($T48:AB48)+2,,,ROWS(AB$4:AB48)))</f>
        <v>0</v>
      </c>
      <c r="AC48" s="215">
        <f ca="1">INDIRECT(ADDRESS(34,27,,,ROWS(AC$4:AC48)))</f>
        <v>0</v>
      </c>
      <c r="AD48" s="215">
        <f ca="1">INDIRECT(ADDRESS(34,28,,,ROWS(AC$4:AC48)))</f>
        <v>0</v>
      </c>
      <c r="AE48" s="35"/>
      <c r="AF48" s="212">
        <f ca="1">INDIRECT(ADDRESS(13,22+COLUMNS($AF48:AF48),,,ROWS(AF$4:AF48)))</f>
        <v>2</v>
      </c>
      <c r="AG48" s="212">
        <f ca="1">INDIRECT(ADDRESS(13,22+COLUMNS($AF48:AG48),,,ROWS(AG$4:AG48)))</f>
        <v>0</v>
      </c>
      <c r="AH48" s="212">
        <f ca="1">INDIRECT(ADDRESS(13,22+COLUMNS($AF48:AH48),,,ROWS(AH$4:AH48)))</f>
        <v>0</v>
      </c>
      <c r="AI48" s="28">
        <f t="shared" ca="1" si="9"/>
        <v>16.48</v>
      </c>
      <c r="AJ48" s="28" t="str">
        <f t="shared" ca="1" si="10"/>
        <v/>
      </c>
      <c r="AK48" s="28" t="str">
        <f t="shared" ca="1" si="11"/>
        <v/>
      </c>
      <c r="AL48" s="28">
        <f t="shared" ca="1" si="12"/>
        <v>0.34285714285714286</v>
      </c>
      <c r="AM48" s="28">
        <f t="shared" ca="1" si="13"/>
        <v>17.48</v>
      </c>
      <c r="AN48" s="28">
        <f t="shared" ca="1" si="14"/>
        <v>15.48</v>
      </c>
      <c r="AO48" s="28">
        <f t="shared" ca="1" si="15"/>
        <v>1.48</v>
      </c>
      <c r="AP48" s="28">
        <f t="shared" ca="1" si="16"/>
        <v>4.4800000000000004</v>
      </c>
      <c r="AQ48" s="28">
        <f t="shared" ca="1" si="17"/>
        <v>1.48</v>
      </c>
    </row>
    <row r="49" spans="1:43" ht="17.100000000000001" customHeight="1">
      <c r="A49" s="198" t="str">
        <f>ROWS($A$4:$A49)&amp;"."</f>
        <v>46.</v>
      </c>
      <c r="B49" s="227" t="str">
        <f ca="1">INDIRECT(ADDRESS(1,1,,,ROWS($B$4:$B49)))</f>
        <v>Jack Irwin</v>
      </c>
      <c r="C49" s="233">
        <f>COUNTIF('46'!$B:$B,C$2)</f>
        <v>0</v>
      </c>
      <c r="D49" s="233">
        <f>COUNTIF('46'!$B:$B,D$2)</f>
        <v>0</v>
      </c>
      <c r="E49" s="233">
        <f>COUNTIF('46'!$B:$B,E$2)</f>
        <v>2</v>
      </c>
      <c r="F49" s="212">
        <f ca="1">INDIRECT(ADDRESS(5,22+COLUMNS($F49:F49),,,ROWS(F$4:F49)))</f>
        <v>2</v>
      </c>
      <c r="G49" s="212">
        <f ca="1">INDIRECT(ADDRESS(5,22+COLUMNS($F49:G49),,,ROWS(G$4:G49)))</f>
        <v>2</v>
      </c>
      <c r="H49" s="212">
        <f ca="1">INDIRECT(ADDRESS(5,22+COLUMNS($F49:H49),,,ROWS(H$4:H49)))</f>
        <v>1</v>
      </c>
      <c r="I49" s="213">
        <f ca="1">INDIRECT(ADDRESS(5,22+COLUMNS($F49:I49),,,ROWS(I$4:I49)))</f>
        <v>23</v>
      </c>
      <c r="J49" s="212" t="str">
        <f ca="1">INDIRECT(ADDRESS(5,22+COLUMNS($F49:J49),,,ROWS(J$4:J49)))</f>
        <v>19*(0)</v>
      </c>
      <c r="K49" s="214">
        <f ca="1">INDIRECT(ADDRESS(5,22+COLUMNS($F49:K49)+1,,,ROWS(K$4:K49)))</f>
        <v>23</v>
      </c>
      <c r="L49" s="211" t="str">
        <f ca="1">INDIRECT(ADDRESS(5,22+COLUMNS($F49:L49)+2,,,ROWS(L$4:L49)))</f>
        <v>-</v>
      </c>
      <c r="M49" s="212">
        <f ca="1">INDIRECT(ADDRESS(5,22+COLUMNS($F49:M49)+2,,,ROWS(M$4:M49)))</f>
        <v>2</v>
      </c>
      <c r="N49" s="212">
        <f ca="1">INDIRECT(ADDRESS(5,22+COLUMNS($F49:N49)+2,,,ROWS(N$4:N49)))</f>
        <v>0</v>
      </c>
      <c r="O49" s="212">
        <f ca="1">INDIRECT(ADDRESS(5,22+COLUMNS($F49:O49)+2,,,ROWS(O$4:O49)))</f>
        <v>0</v>
      </c>
      <c r="P49" s="212">
        <f ca="1">INDIRECT(ADDRESS(5,22+COLUMNS($F49:P49)+2,,,ROWS(P$4:P49)))</f>
        <v>0</v>
      </c>
      <c r="Q49" s="212">
        <f ca="1">INDIRECT(ADDRESS(33,27,,,ROWS(Q$4:Q49)))</f>
        <v>0</v>
      </c>
      <c r="R49" s="212">
        <f ca="1">INDIRECT(ADDRESS(33,28,,,ROWS(Q$4:Q49)))</f>
        <v>0</v>
      </c>
      <c r="S49" s="35"/>
      <c r="T49" s="215" t="str">
        <f ca="1">INDIRECT(ADDRESS(9,22+COLUMNS($T49:T49),,,ROWS(T$4:T49)))</f>
        <v>-</v>
      </c>
      <c r="U49" s="216" t="str">
        <f ca="1">INDIRECT(ADDRESS(9,22+COLUMNS($T49:U49),,,ROWS(U$4:U49)))</f>
        <v>-</v>
      </c>
      <c r="V49" s="216" t="str">
        <f ca="1">INDIRECT(ADDRESS(9,22+COLUMNS($T49:V49),,,ROWS(V$4:V49)))</f>
        <v>-</v>
      </c>
      <c r="W49" s="213" t="str">
        <f ca="1">INDIRECT(ADDRESS(9,22+COLUMNS($T49:W49),,,ROWS(W$4:W49)))</f>
        <v>-</v>
      </c>
      <c r="X49" s="215" t="str">
        <f ca="1">INDIRECT(ADDRESS(9,22+COLUMNS($T49:X49),,,ROWS(X$4:X49)))</f>
        <v>-</v>
      </c>
      <c r="Y49" s="214" t="str">
        <f ca="1">INDIRECT(ADDRESS(9,22+COLUMNS($T49:Y49)+1,,,ROWS(Y$4:Y49)))</f>
        <v>-</v>
      </c>
      <c r="Z49" s="217" t="str">
        <f ca="1">INDIRECT(ADDRESS(9,22+COLUMNS($T49:Z49)+2,,,ROWS(Z$4:Z49)))</f>
        <v>-</v>
      </c>
      <c r="AA49" s="211" t="str">
        <f ca="1">INDIRECT(ADDRESS(9,22+COLUMNS($T49:AA49)+2,,,ROWS(AA$4:AA49)))</f>
        <v>-</v>
      </c>
      <c r="AB49" s="212">
        <f ca="1">INDIRECT(ADDRESS(9,22+COLUMNS($T49:AB49)+2,,,ROWS(AB$4:AB49)))</f>
        <v>0</v>
      </c>
      <c r="AC49" s="215">
        <f ca="1">INDIRECT(ADDRESS(34,27,,,ROWS(AC$4:AC49)))</f>
        <v>0</v>
      </c>
      <c r="AD49" s="215">
        <f ca="1">INDIRECT(ADDRESS(34,28,,,ROWS(AC$4:AC49)))</f>
        <v>0</v>
      </c>
      <c r="AE49" s="35"/>
      <c r="AF49" s="212">
        <f ca="1">INDIRECT(ADDRESS(13,22+COLUMNS($AF49:AF49),,,ROWS(AF$4:AF49)))</f>
        <v>0</v>
      </c>
      <c r="AG49" s="212">
        <f ca="1">INDIRECT(ADDRESS(13,22+COLUMNS($AF49:AG49),,,ROWS(AG$4:AG49)))</f>
        <v>0</v>
      </c>
      <c r="AH49" s="212">
        <f ca="1">INDIRECT(ADDRESS(13,22+COLUMNS($AF49:AH49),,,ROWS(AH$4:AH49)))</f>
        <v>0</v>
      </c>
      <c r="AI49" s="28">
        <f t="shared" ca="1" si="9"/>
        <v>22.49</v>
      </c>
      <c r="AJ49" s="28">
        <f t="shared" ca="1" si="10"/>
        <v>11.49</v>
      </c>
      <c r="AK49" s="28" t="str">
        <f t="shared" ca="1" si="11"/>
        <v/>
      </c>
      <c r="AL49" s="28">
        <f t="shared" ca="1" si="12"/>
        <v>0.34782608695652173</v>
      </c>
      <c r="AM49" s="28">
        <f t="shared" ca="1" si="13"/>
        <v>16.489999999999998</v>
      </c>
      <c r="AN49" s="28" t="str">
        <f t="shared" ca="1" si="14"/>
        <v/>
      </c>
      <c r="AO49" s="28" t="str">
        <f t="shared" ca="1" si="15"/>
        <v/>
      </c>
      <c r="AP49" s="28" t="str">
        <f t="shared" ca="1" si="16"/>
        <v/>
      </c>
      <c r="AQ49" s="28" t="str">
        <f t="shared" ca="1" si="17"/>
        <v/>
      </c>
    </row>
    <row r="50" spans="1:43" ht="17.100000000000001" customHeight="1">
      <c r="A50" s="198" t="str">
        <f>ROWS($A$4:$A50)&amp;"."</f>
        <v>47.</v>
      </c>
      <c r="B50" s="227">
        <f ca="1">INDIRECT(ADDRESS(1,1,,,ROWS($B$4:$B50)))</f>
        <v>0</v>
      </c>
      <c r="C50" s="233">
        <f>COUNTIF('47'!$B:$B,C$2)</f>
        <v>0</v>
      </c>
      <c r="D50" s="233">
        <f>COUNTIF('47'!$B:$B,D$2)</f>
        <v>0</v>
      </c>
      <c r="E50" s="233">
        <f>COUNTIF('47'!$B:$B,E$2)</f>
        <v>0</v>
      </c>
      <c r="F50" s="212">
        <f ca="1">INDIRECT(ADDRESS(5,22+COLUMNS($F50:F50),,,ROWS(F$4:F50)))</f>
        <v>0</v>
      </c>
      <c r="G50" s="212">
        <f ca="1">INDIRECT(ADDRESS(5,22+COLUMNS($F50:G50),,,ROWS(G$4:G50)))</f>
        <v>0</v>
      </c>
      <c r="H50" s="212">
        <f ca="1">INDIRECT(ADDRESS(5,22+COLUMNS($F50:H50),,,ROWS(H$4:H50)))</f>
        <v>0</v>
      </c>
      <c r="I50" s="213" t="str">
        <f ca="1">INDIRECT(ADDRESS(5,22+COLUMNS($F50:I50),,,ROWS(I$4:I50)))</f>
        <v>-</v>
      </c>
      <c r="J50" s="212">
        <f ca="1">INDIRECT(ADDRESS(5,22+COLUMNS($F50:J50),,,ROWS(J$4:J50)))</f>
        <v>0</v>
      </c>
      <c r="K50" s="214" t="str">
        <f ca="1">INDIRECT(ADDRESS(5,22+COLUMNS($F50:K50)+1,,,ROWS(K$4:K50)))</f>
        <v>-</v>
      </c>
      <c r="L50" s="211" t="str">
        <f ca="1">INDIRECT(ADDRESS(5,22+COLUMNS($F50:L50)+2,,,ROWS(L$4:L50)))</f>
        <v>-</v>
      </c>
      <c r="M50" s="212">
        <f ca="1">INDIRECT(ADDRESS(5,22+COLUMNS($F50:M50)+2,,,ROWS(M$4:M50)))</f>
        <v>0</v>
      </c>
      <c r="N50" s="212">
        <f ca="1">INDIRECT(ADDRESS(5,22+COLUMNS($F50:N50)+2,,,ROWS(N$4:N50)))</f>
        <v>0</v>
      </c>
      <c r="O50" s="212">
        <f ca="1">INDIRECT(ADDRESS(5,22+COLUMNS($F50:O50)+2,,,ROWS(O$4:O50)))</f>
        <v>0</v>
      </c>
      <c r="P50" s="212">
        <f ca="1">INDIRECT(ADDRESS(5,22+COLUMNS($F50:P50)+2,,,ROWS(P$4:P50)))</f>
        <v>0</v>
      </c>
      <c r="Q50" s="212">
        <f ca="1">INDIRECT(ADDRESS(33,27,,,ROWS(Q$4:Q50)))</f>
        <v>0</v>
      </c>
      <c r="R50" s="212">
        <f ca="1">INDIRECT(ADDRESS(33,28,,,ROWS(Q$4:Q50)))</f>
        <v>0</v>
      </c>
      <c r="S50" s="35"/>
      <c r="T50" s="215" t="str">
        <f ca="1">INDIRECT(ADDRESS(9,22+COLUMNS($T50:T50),,,ROWS(T$4:T50)))</f>
        <v>-</v>
      </c>
      <c r="U50" s="216" t="str">
        <f ca="1">INDIRECT(ADDRESS(9,22+COLUMNS($T50:U50),,,ROWS(U$4:U50)))</f>
        <v>-</v>
      </c>
      <c r="V50" s="216" t="str">
        <f ca="1">INDIRECT(ADDRESS(9,22+COLUMNS($T50:V50),,,ROWS(V$4:V50)))</f>
        <v>-</v>
      </c>
      <c r="W50" s="213" t="str">
        <f ca="1">INDIRECT(ADDRESS(9,22+COLUMNS($T50:W50),,,ROWS(W$4:W50)))</f>
        <v>-</v>
      </c>
      <c r="X50" s="215" t="str">
        <f ca="1">INDIRECT(ADDRESS(9,22+COLUMNS($T50:X50),,,ROWS(X$4:X50)))</f>
        <v>-</v>
      </c>
      <c r="Y50" s="214" t="str">
        <f ca="1">INDIRECT(ADDRESS(9,22+COLUMNS($T50:Y50)+1,,,ROWS(Y$4:Y50)))</f>
        <v>-</v>
      </c>
      <c r="Z50" s="217" t="str">
        <f ca="1">INDIRECT(ADDRESS(9,22+COLUMNS($T50:Z50)+2,,,ROWS(Z$4:Z50)))</f>
        <v>-</v>
      </c>
      <c r="AA50" s="211" t="str">
        <f ca="1">INDIRECT(ADDRESS(9,22+COLUMNS($T50:AA50)+2,,,ROWS(AA$4:AA50)))</f>
        <v>-</v>
      </c>
      <c r="AB50" s="212">
        <f ca="1">INDIRECT(ADDRESS(9,22+COLUMNS($T50:AB50)+2,,,ROWS(AB$4:AB50)))</f>
        <v>0</v>
      </c>
      <c r="AC50" s="215">
        <f ca="1">INDIRECT(ADDRESS(34,27,,,ROWS(AC$4:AC50)))</f>
        <v>0</v>
      </c>
      <c r="AD50" s="215">
        <f ca="1">INDIRECT(ADDRESS(34,28,,,ROWS(AC$4:AC50)))</f>
        <v>0</v>
      </c>
      <c r="AE50" s="35"/>
      <c r="AF50" s="212">
        <f ca="1">INDIRECT(ADDRESS(13,22+COLUMNS($AF50:AF50),,,ROWS(AF$4:AF50)))</f>
        <v>0</v>
      </c>
      <c r="AG50" s="212">
        <f ca="1">INDIRECT(ADDRESS(13,22+COLUMNS($AF50:AG50),,,ROWS(AG$4:AG50)))</f>
        <v>0</v>
      </c>
      <c r="AH50" s="212">
        <f ca="1">INDIRECT(ADDRESS(13,22+COLUMNS($AF50:AH50),,,ROWS(AH$4:AH50)))</f>
        <v>0</v>
      </c>
      <c r="AI50" s="28" t="str">
        <f t="shared" ca="1" si="9"/>
        <v/>
      </c>
      <c r="AJ50" s="28" t="str">
        <f t="shared" ca="1" si="10"/>
        <v/>
      </c>
      <c r="AK50" s="28" t="str">
        <f t="shared" ca="1" si="11"/>
        <v/>
      </c>
      <c r="AL50" s="28" t="str">
        <f t="shared" ca="1" si="12"/>
        <v/>
      </c>
      <c r="AM50" s="28" t="str">
        <f t="shared" ca="1" si="13"/>
        <v/>
      </c>
      <c r="AN50" s="28" t="str">
        <f t="shared" ca="1" si="14"/>
        <v/>
      </c>
      <c r="AO50" s="28" t="str">
        <f t="shared" ca="1" si="15"/>
        <v/>
      </c>
      <c r="AP50" s="28" t="str">
        <f t="shared" ca="1" si="16"/>
        <v/>
      </c>
      <c r="AQ50" s="28" t="str">
        <f t="shared" ca="1" si="17"/>
        <v/>
      </c>
    </row>
    <row r="51" spans="1:43" ht="17.100000000000001" customHeight="1">
      <c r="A51" s="198" t="str">
        <f>ROWS($A$4:$A51)&amp;"."</f>
        <v>48.</v>
      </c>
      <c r="B51" s="227">
        <f ca="1">INDIRECT(ADDRESS(1,1,,,ROWS($B$4:$B51)))</f>
        <v>0</v>
      </c>
      <c r="C51" s="233">
        <f>COUNTIF('48'!$B:$B,C$2)</f>
        <v>0</v>
      </c>
      <c r="D51" s="233">
        <f>COUNTIF('48'!$B:$B,D$2)</f>
        <v>0</v>
      </c>
      <c r="E51" s="233">
        <f>COUNTIF('48'!$B:$B,E$2)</f>
        <v>0</v>
      </c>
      <c r="F51" s="212">
        <f ca="1">INDIRECT(ADDRESS(5,22+COLUMNS($F51:F51),,,ROWS(F$4:F51)))</f>
        <v>0</v>
      </c>
      <c r="G51" s="212">
        <f ca="1">INDIRECT(ADDRESS(5,22+COLUMNS($F51:G51),,,ROWS(G$4:G51)))</f>
        <v>0</v>
      </c>
      <c r="H51" s="212">
        <f ca="1">INDIRECT(ADDRESS(5,22+COLUMNS($F51:H51),,,ROWS(H$4:H51)))</f>
        <v>0</v>
      </c>
      <c r="I51" s="213" t="str">
        <f ca="1">INDIRECT(ADDRESS(5,22+COLUMNS($F51:I51),,,ROWS(I$4:I51)))</f>
        <v>-</v>
      </c>
      <c r="J51" s="212">
        <f ca="1">INDIRECT(ADDRESS(5,22+COLUMNS($F51:J51),,,ROWS(J$4:J51)))</f>
        <v>0</v>
      </c>
      <c r="K51" s="214" t="str">
        <f ca="1">INDIRECT(ADDRESS(5,22+COLUMNS($F51:K51)+1,,,ROWS(K$4:K51)))</f>
        <v>-</v>
      </c>
      <c r="L51" s="211" t="str">
        <f ca="1">INDIRECT(ADDRESS(5,22+COLUMNS($F51:L51)+2,,,ROWS(L$4:L51)))</f>
        <v>-</v>
      </c>
      <c r="M51" s="212">
        <f ca="1">INDIRECT(ADDRESS(5,22+COLUMNS($F51:M51)+2,,,ROWS(M$4:M51)))</f>
        <v>0</v>
      </c>
      <c r="N51" s="212">
        <f ca="1">INDIRECT(ADDRESS(5,22+COLUMNS($F51:N51)+2,,,ROWS(N$4:N51)))</f>
        <v>0</v>
      </c>
      <c r="O51" s="212">
        <f ca="1">INDIRECT(ADDRESS(5,22+COLUMNS($F51:O51)+2,,,ROWS(O$4:O51)))</f>
        <v>0</v>
      </c>
      <c r="P51" s="212">
        <f ca="1">INDIRECT(ADDRESS(5,22+COLUMNS($F51:P51)+2,,,ROWS(P$4:P51)))</f>
        <v>0</v>
      </c>
      <c r="Q51" s="212">
        <f ca="1">INDIRECT(ADDRESS(33,27,,,ROWS(Q$4:Q51)))</f>
        <v>0</v>
      </c>
      <c r="R51" s="212">
        <f ca="1">INDIRECT(ADDRESS(33,28,,,ROWS(Q$4:Q51)))</f>
        <v>0</v>
      </c>
      <c r="S51" s="35"/>
      <c r="T51" s="215" t="str">
        <f ca="1">INDIRECT(ADDRESS(9,22+COLUMNS($T51:T51),,,ROWS(T$4:T51)))</f>
        <v>-</v>
      </c>
      <c r="U51" s="216" t="str">
        <f ca="1">INDIRECT(ADDRESS(9,22+COLUMNS($T51:U51),,,ROWS(U$4:U51)))</f>
        <v>-</v>
      </c>
      <c r="V51" s="216" t="str">
        <f ca="1">INDIRECT(ADDRESS(9,22+COLUMNS($T51:V51),,,ROWS(V$4:V51)))</f>
        <v>-</v>
      </c>
      <c r="W51" s="213" t="str">
        <f ca="1">INDIRECT(ADDRESS(9,22+COLUMNS($T51:W51),,,ROWS(W$4:W51)))</f>
        <v>-</v>
      </c>
      <c r="X51" s="215" t="str">
        <f ca="1">INDIRECT(ADDRESS(9,22+COLUMNS($T51:X51),,,ROWS(X$4:X51)))</f>
        <v>-</v>
      </c>
      <c r="Y51" s="214" t="str">
        <f ca="1">INDIRECT(ADDRESS(9,22+COLUMNS($T51:Y51)+1,,,ROWS(Y$4:Y51)))</f>
        <v>-</v>
      </c>
      <c r="Z51" s="217" t="str">
        <f ca="1">INDIRECT(ADDRESS(9,22+COLUMNS($T51:Z51)+2,,,ROWS(Z$4:Z51)))</f>
        <v>-</v>
      </c>
      <c r="AA51" s="211" t="str">
        <f ca="1">INDIRECT(ADDRESS(9,22+COLUMNS($T51:AA51)+2,,,ROWS(AA$4:AA51)))</f>
        <v>-</v>
      </c>
      <c r="AB51" s="212">
        <f ca="1">INDIRECT(ADDRESS(9,22+COLUMNS($T51:AB51)+2,,,ROWS(AB$4:AB51)))</f>
        <v>0</v>
      </c>
      <c r="AC51" s="215">
        <f ca="1">INDIRECT(ADDRESS(34,27,,,ROWS(AC$4:AC51)))</f>
        <v>0</v>
      </c>
      <c r="AD51" s="215">
        <f ca="1">INDIRECT(ADDRESS(34,28,,,ROWS(AC$4:AC51)))</f>
        <v>0</v>
      </c>
      <c r="AE51" s="35"/>
      <c r="AF51" s="212">
        <f ca="1">INDIRECT(ADDRESS(13,22+COLUMNS($AF51:AF51),,,ROWS(AF$4:AF51)))</f>
        <v>0</v>
      </c>
      <c r="AG51" s="212">
        <f ca="1">INDIRECT(ADDRESS(13,22+COLUMNS($AF51:AG51),,,ROWS(AG$4:AG51)))</f>
        <v>0</v>
      </c>
      <c r="AH51" s="212">
        <f ca="1">INDIRECT(ADDRESS(13,22+COLUMNS($AF51:AH51),,,ROWS(AH$4:AH51)))</f>
        <v>0</v>
      </c>
      <c r="AI51" s="28" t="str">
        <f t="shared" ca="1" si="9"/>
        <v/>
      </c>
      <c r="AJ51" s="28" t="str">
        <f t="shared" ca="1" si="10"/>
        <v/>
      </c>
      <c r="AK51" s="28" t="str">
        <f t="shared" ca="1" si="11"/>
        <v/>
      </c>
      <c r="AL51" s="28" t="str">
        <f t="shared" ca="1" si="12"/>
        <v/>
      </c>
      <c r="AM51" s="28" t="str">
        <f t="shared" ca="1" si="13"/>
        <v/>
      </c>
      <c r="AN51" s="28" t="str">
        <f t="shared" ca="1" si="14"/>
        <v/>
      </c>
      <c r="AO51" s="28" t="str">
        <f t="shared" ca="1" si="15"/>
        <v/>
      </c>
      <c r="AP51" s="28" t="str">
        <f t="shared" ca="1" si="16"/>
        <v/>
      </c>
      <c r="AQ51" s="28" t="str">
        <f t="shared" ca="1" si="17"/>
        <v/>
      </c>
    </row>
    <row r="52" spans="1:43" ht="17.100000000000001" customHeight="1">
      <c r="A52" s="198" t="str">
        <f>ROWS($A$4:$A52)&amp;"."</f>
        <v>49.</v>
      </c>
      <c r="B52" s="227">
        <f ca="1">INDIRECT(ADDRESS(1,1,,,ROWS($B$4:$B52)))</f>
        <v>0</v>
      </c>
      <c r="C52" s="233">
        <f>COUNTIF('49'!$B:$B,C$2)</f>
        <v>0</v>
      </c>
      <c r="D52" s="233">
        <f>COUNTIF('49'!$B:$B,D$2)</f>
        <v>0</v>
      </c>
      <c r="E52" s="233">
        <f>COUNTIF('49'!$B:$B,E$2)</f>
        <v>0</v>
      </c>
      <c r="F52" s="212">
        <f ca="1">INDIRECT(ADDRESS(5,22+COLUMNS($F52:F52),,,ROWS(F$4:F52)))</f>
        <v>0</v>
      </c>
      <c r="G52" s="212">
        <f ca="1">INDIRECT(ADDRESS(5,22+COLUMNS($F52:G52),,,ROWS(G$4:G52)))</f>
        <v>0</v>
      </c>
      <c r="H52" s="212">
        <f ca="1">INDIRECT(ADDRESS(5,22+COLUMNS($F52:H52),,,ROWS(H$4:H52)))</f>
        <v>0</v>
      </c>
      <c r="I52" s="213" t="str">
        <f ca="1">INDIRECT(ADDRESS(5,22+COLUMNS($F52:I52),,,ROWS(I$4:I52)))</f>
        <v>-</v>
      </c>
      <c r="J52" s="212">
        <f ca="1">INDIRECT(ADDRESS(5,22+COLUMNS($F52:J52),,,ROWS(J$4:J52)))</f>
        <v>0</v>
      </c>
      <c r="K52" s="214" t="str">
        <f ca="1">INDIRECT(ADDRESS(5,22+COLUMNS($F52:K52)+1,,,ROWS(K$4:K52)))</f>
        <v>-</v>
      </c>
      <c r="L52" s="211" t="str">
        <f ca="1">INDIRECT(ADDRESS(5,22+COLUMNS($F52:L52)+2,,,ROWS(L$4:L52)))</f>
        <v>-</v>
      </c>
      <c r="M52" s="212">
        <f ca="1">INDIRECT(ADDRESS(5,22+COLUMNS($F52:M52)+2,,,ROWS(M$4:M52)))</f>
        <v>0</v>
      </c>
      <c r="N52" s="212">
        <f ca="1">INDIRECT(ADDRESS(5,22+COLUMNS($F52:N52)+2,,,ROWS(N$4:N52)))</f>
        <v>0</v>
      </c>
      <c r="O52" s="212">
        <f ca="1">INDIRECT(ADDRESS(5,22+COLUMNS($F52:O52)+2,,,ROWS(O$4:O52)))</f>
        <v>0</v>
      </c>
      <c r="P52" s="212">
        <f ca="1">INDIRECT(ADDRESS(5,22+COLUMNS($F52:P52)+2,,,ROWS(P$4:P52)))</f>
        <v>0</v>
      </c>
      <c r="Q52" s="212">
        <f ca="1">INDIRECT(ADDRESS(33,27,,,ROWS(Q$4:Q52)))</f>
        <v>0</v>
      </c>
      <c r="R52" s="212">
        <f ca="1">INDIRECT(ADDRESS(33,28,,,ROWS(Q$4:Q52)))</f>
        <v>0</v>
      </c>
      <c r="S52" s="35"/>
      <c r="T52" s="215" t="str">
        <f ca="1">INDIRECT(ADDRESS(9,22+COLUMNS($T52:T52),,,ROWS(T$4:T52)))</f>
        <v>-</v>
      </c>
      <c r="U52" s="216" t="str">
        <f ca="1">INDIRECT(ADDRESS(9,22+COLUMNS($T52:U52),,,ROWS(U$4:U52)))</f>
        <v>-</v>
      </c>
      <c r="V52" s="216" t="str">
        <f ca="1">INDIRECT(ADDRESS(9,22+COLUMNS($T52:V52),,,ROWS(V$4:V52)))</f>
        <v>-</v>
      </c>
      <c r="W52" s="213" t="str">
        <f ca="1">INDIRECT(ADDRESS(9,22+COLUMNS($T52:W52),,,ROWS(W$4:W52)))</f>
        <v>-</v>
      </c>
      <c r="X52" s="215" t="str">
        <f ca="1">INDIRECT(ADDRESS(9,22+COLUMNS($T52:X52),,,ROWS(X$4:X52)))</f>
        <v>-</v>
      </c>
      <c r="Y52" s="214" t="str">
        <f ca="1">INDIRECT(ADDRESS(9,22+COLUMNS($T52:Y52)+1,,,ROWS(Y$4:Y52)))</f>
        <v>-</v>
      </c>
      <c r="Z52" s="217" t="str">
        <f ca="1">INDIRECT(ADDRESS(9,22+COLUMNS($T52:Z52)+2,,,ROWS(Z$4:Z52)))</f>
        <v>-</v>
      </c>
      <c r="AA52" s="211" t="str">
        <f ca="1">INDIRECT(ADDRESS(9,22+COLUMNS($T52:AA52)+2,,,ROWS(AA$4:AA52)))</f>
        <v>-</v>
      </c>
      <c r="AB52" s="212">
        <f ca="1">INDIRECT(ADDRESS(9,22+COLUMNS($T52:AB52)+2,,,ROWS(AB$4:AB52)))</f>
        <v>0</v>
      </c>
      <c r="AC52" s="215">
        <f ca="1">INDIRECT(ADDRESS(34,27,,,ROWS(AC$4:AC52)))</f>
        <v>0</v>
      </c>
      <c r="AD52" s="215">
        <f ca="1">INDIRECT(ADDRESS(34,28,,,ROWS(AC$4:AC52)))</f>
        <v>0</v>
      </c>
      <c r="AE52" s="35"/>
      <c r="AF52" s="212">
        <f ca="1">INDIRECT(ADDRESS(13,22+COLUMNS($AF52:AF52),,,ROWS(AF$4:AF52)))</f>
        <v>0</v>
      </c>
      <c r="AG52" s="212">
        <f ca="1">INDIRECT(ADDRESS(13,22+COLUMNS($AF52:AG52),,,ROWS(AG$4:AG52)))</f>
        <v>0</v>
      </c>
      <c r="AH52" s="212">
        <f ca="1">INDIRECT(ADDRESS(13,22+COLUMNS($AF52:AH52),,,ROWS(AH$4:AH52)))</f>
        <v>0</v>
      </c>
      <c r="AI52" s="28" t="str">
        <f t="shared" ca="1" si="9"/>
        <v/>
      </c>
      <c r="AJ52" s="28" t="str">
        <f t="shared" ca="1" si="10"/>
        <v/>
      </c>
      <c r="AK52" s="28" t="str">
        <f t="shared" ca="1" si="11"/>
        <v/>
      </c>
      <c r="AL52" s="28" t="str">
        <f t="shared" ca="1" si="12"/>
        <v/>
      </c>
      <c r="AM52" s="28" t="str">
        <f t="shared" ca="1" si="13"/>
        <v/>
      </c>
      <c r="AN52" s="28" t="str">
        <f t="shared" ca="1" si="14"/>
        <v/>
      </c>
      <c r="AO52" s="28" t="str">
        <f t="shared" ca="1" si="15"/>
        <v/>
      </c>
      <c r="AP52" s="28" t="str">
        <f t="shared" ca="1" si="16"/>
        <v/>
      </c>
      <c r="AQ52" s="28" t="str">
        <f t="shared" ca="1" si="17"/>
        <v/>
      </c>
    </row>
    <row r="53" spans="1:43" ht="17.100000000000001" customHeight="1">
      <c r="A53" s="198" t="str">
        <f>ROWS($A$4:$A53)&amp;"."</f>
        <v>50.</v>
      </c>
      <c r="B53" s="227">
        <f ca="1">INDIRECT(ADDRESS(1,1,,,ROWS($B$4:$B53)))</f>
        <v>0</v>
      </c>
      <c r="C53" s="233">
        <f>COUNTIF('50'!$B:$B,C$2)</f>
        <v>0</v>
      </c>
      <c r="D53" s="233">
        <f>COUNTIF('50'!$B:$B,D$2)</f>
        <v>0</v>
      </c>
      <c r="E53" s="233">
        <f>COUNTIF('50'!$B:$B,E$2)</f>
        <v>0</v>
      </c>
      <c r="F53" s="212">
        <f ca="1">INDIRECT(ADDRESS(5,22+COLUMNS($F53:F53),,,ROWS(F$4:F53)))</f>
        <v>0</v>
      </c>
      <c r="G53" s="212">
        <f ca="1">INDIRECT(ADDRESS(5,22+COLUMNS($F53:G53),,,ROWS(G$4:G53)))</f>
        <v>0</v>
      </c>
      <c r="H53" s="212">
        <f ca="1">INDIRECT(ADDRESS(5,22+COLUMNS($F53:H53),,,ROWS(H$4:H53)))</f>
        <v>0</v>
      </c>
      <c r="I53" s="213" t="str">
        <f ca="1">INDIRECT(ADDRESS(5,22+COLUMNS($F53:I53),,,ROWS(I$4:I53)))</f>
        <v>-</v>
      </c>
      <c r="J53" s="212">
        <f ca="1">INDIRECT(ADDRESS(5,22+COLUMNS($F53:J53),,,ROWS(J$4:J53)))</f>
        <v>0</v>
      </c>
      <c r="K53" s="214" t="str">
        <f ca="1">INDIRECT(ADDRESS(5,22+COLUMNS($F53:K53)+1,,,ROWS(K$4:K53)))</f>
        <v>-</v>
      </c>
      <c r="L53" s="211" t="str">
        <f ca="1">INDIRECT(ADDRESS(5,22+COLUMNS($F53:L53)+2,,,ROWS(L$4:L53)))</f>
        <v>-</v>
      </c>
      <c r="M53" s="212">
        <f ca="1">INDIRECT(ADDRESS(5,22+COLUMNS($F53:M53)+2,,,ROWS(M$4:M53)))</f>
        <v>0</v>
      </c>
      <c r="N53" s="212">
        <f ca="1">INDIRECT(ADDRESS(5,22+COLUMNS($F53:N53)+2,,,ROWS(N$4:N53)))</f>
        <v>0</v>
      </c>
      <c r="O53" s="212">
        <f ca="1">INDIRECT(ADDRESS(5,22+COLUMNS($F53:O53)+2,,,ROWS(O$4:O53)))</f>
        <v>0</v>
      </c>
      <c r="P53" s="212">
        <f ca="1">INDIRECT(ADDRESS(5,22+COLUMNS($F53:P53)+2,,,ROWS(P$4:P53)))</f>
        <v>0</v>
      </c>
      <c r="Q53" s="212">
        <f ca="1">INDIRECT(ADDRESS(33,27,,,ROWS(Q$4:Q53)))</f>
        <v>0</v>
      </c>
      <c r="R53" s="212">
        <f ca="1">INDIRECT(ADDRESS(33,28,,,ROWS(Q$4:Q53)))</f>
        <v>0</v>
      </c>
      <c r="S53" s="35"/>
      <c r="T53" s="215" t="str">
        <f ca="1">INDIRECT(ADDRESS(9,22+COLUMNS($T53:T53),,,ROWS(T$4:T53)))</f>
        <v>-</v>
      </c>
      <c r="U53" s="216" t="str">
        <f ca="1">INDIRECT(ADDRESS(9,22+COLUMNS($T53:U53),,,ROWS(U$4:U53)))</f>
        <v>-</v>
      </c>
      <c r="V53" s="216" t="str">
        <f ca="1">INDIRECT(ADDRESS(9,22+COLUMNS($T53:V53),,,ROWS(V$4:V53)))</f>
        <v>-</v>
      </c>
      <c r="W53" s="213" t="str">
        <f ca="1">INDIRECT(ADDRESS(9,22+COLUMNS($T53:W53),,,ROWS(W$4:W53)))</f>
        <v>-</v>
      </c>
      <c r="X53" s="215" t="str">
        <f ca="1">INDIRECT(ADDRESS(9,22+COLUMNS($T53:X53),,,ROWS(X$4:X53)))</f>
        <v>-</v>
      </c>
      <c r="Y53" s="214" t="str">
        <f ca="1">INDIRECT(ADDRESS(9,22+COLUMNS($T53:Y53)+1,,,ROWS(Y$4:Y53)))</f>
        <v>-</v>
      </c>
      <c r="Z53" s="217" t="str">
        <f ca="1">INDIRECT(ADDRESS(9,22+COLUMNS($T53:Z53)+2,,,ROWS(Z$4:Z53)))</f>
        <v>-</v>
      </c>
      <c r="AA53" s="211" t="str">
        <f ca="1">INDIRECT(ADDRESS(9,22+COLUMNS($T53:AA53)+2,,,ROWS(AA$4:AA53)))</f>
        <v>-</v>
      </c>
      <c r="AB53" s="212">
        <f ca="1">INDIRECT(ADDRESS(9,22+COLUMNS($T53:AB53)+2,,,ROWS(AB$4:AB53)))</f>
        <v>0</v>
      </c>
      <c r="AC53" s="215">
        <f ca="1">INDIRECT(ADDRESS(34,27,,,ROWS(AC$4:AC53)))</f>
        <v>0</v>
      </c>
      <c r="AD53" s="215">
        <f ca="1">INDIRECT(ADDRESS(34,28,,,ROWS(AC$4:AC53)))</f>
        <v>0</v>
      </c>
      <c r="AE53" s="35"/>
      <c r="AF53" s="212">
        <f ca="1">INDIRECT(ADDRESS(13,22+COLUMNS($AF53:AF53),,,ROWS(AF$4:AF53)))</f>
        <v>0</v>
      </c>
      <c r="AG53" s="212">
        <f ca="1">INDIRECT(ADDRESS(13,22+COLUMNS($AF53:AG53),,,ROWS(AG$4:AG53)))</f>
        <v>0</v>
      </c>
      <c r="AH53" s="212">
        <f ca="1">INDIRECT(ADDRESS(13,22+COLUMNS($AF53:AH53),,,ROWS(AH$4:AH53)))</f>
        <v>0</v>
      </c>
      <c r="AI53" s="28" t="str">
        <f t="shared" ca="1" si="9"/>
        <v/>
      </c>
      <c r="AJ53" s="28" t="str">
        <f t="shared" ca="1" si="10"/>
        <v/>
      </c>
      <c r="AK53" s="28" t="str">
        <f t="shared" ca="1" si="11"/>
        <v/>
      </c>
      <c r="AL53" s="28" t="str">
        <f t="shared" ca="1" si="12"/>
        <v/>
      </c>
      <c r="AM53" s="28" t="str">
        <f t="shared" ca="1" si="13"/>
        <v/>
      </c>
      <c r="AN53" s="28" t="str">
        <f t="shared" ca="1" si="14"/>
        <v/>
      </c>
      <c r="AO53" s="28" t="str">
        <f t="shared" ca="1" si="15"/>
        <v/>
      </c>
      <c r="AP53" s="28" t="str">
        <f t="shared" ca="1" si="16"/>
        <v/>
      </c>
      <c r="AQ53" s="28" t="str">
        <f t="shared" ca="1" si="17"/>
        <v/>
      </c>
    </row>
    <row r="54" spans="1:43" ht="17.100000000000001" customHeight="1">
      <c r="A54" s="198" t="str">
        <f>ROWS($A$4:$A54)&amp;"."</f>
        <v>51.</v>
      </c>
      <c r="B54" s="227">
        <f ca="1">INDIRECT(ADDRESS(1,1,,,ROWS($B$4:$B54)))</f>
        <v>0</v>
      </c>
      <c r="C54" s="233">
        <f>COUNTIF('51'!$B:$B,C$2)</f>
        <v>0</v>
      </c>
      <c r="D54" s="233">
        <f>COUNTIF('51'!$B:$B,D$2)</f>
        <v>0</v>
      </c>
      <c r="E54" s="233">
        <f>COUNTIF('51'!$B:$B,E$2)</f>
        <v>0</v>
      </c>
      <c r="F54" s="212">
        <f ca="1">INDIRECT(ADDRESS(5,22+COLUMNS($F54:F54),,,ROWS(F$4:F54)))</f>
        <v>0</v>
      </c>
      <c r="G54" s="212">
        <f ca="1">INDIRECT(ADDRESS(5,22+COLUMNS($F54:G54),,,ROWS(G$4:G54)))</f>
        <v>0</v>
      </c>
      <c r="H54" s="212">
        <f ca="1">INDIRECT(ADDRESS(5,22+COLUMNS($F54:H54),,,ROWS(H$4:H54)))</f>
        <v>0</v>
      </c>
      <c r="I54" s="213" t="str">
        <f ca="1">INDIRECT(ADDRESS(5,22+COLUMNS($F54:I54),,,ROWS(I$4:I54)))</f>
        <v>-</v>
      </c>
      <c r="J54" s="212">
        <f ca="1">INDIRECT(ADDRESS(5,22+COLUMNS($F54:J54),,,ROWS(J$4:J54)))</f>
        <v>0</v>
      </c>
      <c r="K54" s="214" t="str">
        <f ca="1">INDIRECT(ADDRESS(5,22+COLUMNS($F54:K54)+1,,,ROWS(K$4:K54)))</f>
        <v>-</v>
      </c>
      <c r="L54" s="211" t="str">
        <f ca="1">INDIRECT(ADDRESS(5,22+COLUMNS($F54:L54)+2,,,ROWS(L$4:L54)))</f>
        <v>-</v>
      </c>
      <c r="M54" s="212">
        <f ca="1">INDIRECT(ADDRESS(5,22+COLUMNS($F54:M54)+2,,,ROWS(M$4:M54)))</f>
        <v>0</v>
      </c>
      <c r="N54" s="212">
        <f ca="1">INDIRECT(ADDRESS(5,22+COLUMNS($F54:N54)+2,,,ROWS(N$4:N54)))</f>
        <v>0</v>
      </c>
      <c r="O54" s="212">
        <f ca="1">INDIRECT(ADDRESS(5,22+COLUMNS($F54:O54)+2,,,ROWS(O$4:O54)))</f>
        <v>0</v>
      </c>
      <c r="P54" s="212">
        <f ca="1">INDIRECT(ADDRESS(5,22+COLUMNS($F54:P54)+2,,,ROWS(P$4:P54)))</f>
        <v>0</v>
      </c>
      <c r="Q54" s="212">
        <f ca="1">INDIRECT(ADDRESS(33,27,,,ROWS(Q$4:Q54)))</f>
        <v>0</v>
      </c>
      <c r="R54" s="212">
        <f ca="1">INDIRECT(ADDRESS(33,28,,,ROWS(Q$4:Q54)))</f>
        <v>0</v>
      </c>
      <c r="S54" s="35"/>
      <c r="T54" s="215" t="str">
        <f ca="1">INDIRECT(ADDRESS(9,22+COLUMNS($T54:T54),,,ROWS(T$4:T54)))</f>
        <v>-</v>
      </c>
      <c r="U54" s="216" t="str">
        <f ca="1">INDIRECT(ADDRESS(9,22+COLUMNS($T54:U54),,,ROWS(U$4:U54)))</f>
        <v>-</v>
      </c>
      <c r="V54" s="216" t="str">
        <f ca="1">INDIRECT(ADDRESS(9,22+COLUMNS($T54:V54),,,ROWS(V$4:V54)))</f>
        <v>-</v>
      </c>
      <c r="W54" s="213" t="str">
        <f ca="1">INDIRECT(ADDRESS(9,22+COLUMNS($T54:W54),,,ROWS(W$4:W54)))</f>
        <v>-</v>
      </c>
      <c r="X54" s="215" t="str">
        <f ca="1">INDIRECT(ADDRESS(9,22+COLUMNS($T54:X54),,,ROWS(X$4:X54)))</f>
        <v>-</v>
      </c>
      <c r="Y54" s="214" t="str">
        <f ca="1">INDIRECT(ADDRESS(9,22+COLUMNS($T54:Y54)+1,,,ROWS(Y$4:Y54)))</f>
        <v>-</v>
      </c>
      <c r="Z54" s="217" t="str">
        <f ca="1">INDIRECT(ADDRESS(9,22+COLUMNS($T54:Z54)+2,,,ROWS(Z$4:Z54)))</f>
        <v>-</v>
      </c>
      <c r="AA54" s="211" t="str">
        <f ca="1">INDIRECT(ADDRESS(9,22+COLUMNS($T54:AA54)+2,,,ROWS(AA$4:AA54)))</f>
        <v>-</v>
      </c>
      <c r="AB54" s="212">
        <f ca="1">INDIRECT(ADDRESS(9,22+COLUMNS($T54:AB54)+2,,,ROWS(AB$4:AB54)))</f>
        <v>0</v>
      </c>
      <c r="AC54" s="215">
        <f ca="1">INDIRECT(ADDRESS(34,27,,,ROWS(AC$4:AC54)))</f>
        <v>0</v>
      </c>
      <c r="AD54" s="215">
        <f ca="1">INDIRECT(ADDRESS(34,28,,,ROWS(AC$4:AC54)))</f>
        <v>0</v>
      </c>
      <c r="AE54" s="35"/>
      <c r="AF54" s="212">
        <f ca="1">INDIRECT(ADDRESS(13,22+COLUMNS($AF54:AF54),,,ROWS(AF$4:AF54)))</f>
        <v>0</v>
      </c>
      <c r="AG54" s="212">
        <f ca="1">INDIRECT(ADDRESS(13,22+COLUMNS($AF54:AG54),,,ROWS(AG$4:AG54)))</f>
        <v>0</v>
      </c>
      <c r="AH54" s="212">
        <f ca="1">INDIRECT(ADDRESS(13,22+COLUMNS($AF54:AH54),,,ROWS(AH$4:AH54)))</f>
        <v>0</v>
      </c>
      <c r="AI54" s="28" t="str">
        <f t="shared" ca="1" si="9"/>
        <v/>
      </c>
      <c r="AJ54" s="28" t="str">
        <f t="shared" ca="1" si="10"/>
        <v/>
      </c>
      <c r="AK54" s="28" t="str">
        <f t="shared" ca="1" si="11"/>
        <v/>
      </c>
      <c r="AL54" s="28" t="str">
        <f t="shared" ca="1" si="12"/>
        <v/>
      </c>
      <c r="AM54" s="28" t="str">
        <f t="shared" ca="1" si="13"/>
        <v/>
      </c>
      <c r="AN54" s="28" t="str">
        <f t="shared" ca="1" si="14"/>
        <v/>
      </c>
      <c r="AO54" s="28" t="str">
        <f t="shared" ca="1" si="15"/>
        <v/>
      </c>
      <c r="AP54" s="28" t="str">
        <f t="shared" ca="1" si="16"/>
        <v/>
      </c>
      <c r="AQ54" s="28" t="str">
        <f t="shared" ca="1" si="17"/>
        <v/>
      </c>
    </row>
    <row r="55" spans="1:43" ht="17.100000000000001" customHeight="1">
      <c r="A55" s="198" t="str">
        <f>ROWS($A$4:$A55)&amp;"."</f>
        <v>52.</v>
      </c>
      <c r="B55" s="227">
        <f ca="1">INDIRECT(ADDRESS(1,1,,,ROWS($B$4:$B55)))</f>
        <v>0</v>
      </c>
      <c r="C55" s="233">
        <f>COUNTIF('52'!$B:$B,C$2)</f>
        <v>0</v>
      </c>
      <c r="D55" s="233">
        <f>COUNTIF('52'!$B:$B,D$2)</f>
        <v>0</v>
      </c>
      <c r="E55" s="233">
        <f>COUNTIF('52'!$B:$B,E$2)</f>
        <v>0</v>
      </c>
      <c r="F55" s="212">
        <f ca="1">INDIRECT(ADDRESS(5,22+COLUMNS($F55:F55),,,ROWS(F$4:F55)))</f>
        <v>0</v>
      </c>
      <c r="G55" s="212">
        <f ca="1">INDIRECT(ADDRESS(5,22+COLUMNS($F55:G55),,,ROWS(G$4:G55)))</f>
        <v>0</v>
      </c>
      <c r="H55" s="212">
        <f ca="1">INDIRECT(ADDRESS(5,22+COLUMNS($F55:H55),,,ROWS(H$4:H55)))</f>
        <v>0</v>
      </c>
      <c r="I55" s="213" t="str">
        <f ca="1">INDIRECT(ADDRESS(5,22+COLUMNS($F55:I55),,,ROWS(I$4:I55)))</f>
        <v>-</v>
      </c>
      <c r="J55" s="212">
        <f ca="1">INDIRECT(ADDRESS(5,22+COLUMNS($F55:J55),,,ROWS(J$4:J55)))</f>
        <v>0</v>
      </c>
      <c r="K55" s="214" t="str">
        <f ca="1">INDIRECT(ADDRESS(5,22+COLUMNS($F55:K55)+1,,,ROWS(K$4:K55)))</f>
        <v>-</v>
      </c>
      <c r="L55" s="211" t="str">
        <f ca="1">INDIRECT(ADDRESS(5,22+COLUMNS($F55:L55)+2,,,ROWS(L$4:L55)))</f>
        <v>-</v>
      </c>
      <c r="M55" s="212">
        <f ca="1">INDIRECT(ADDRESS(5,22+COLUMNS($F55:M55)+2,,,ROWS(M$4:M55)))</f>
        <v>0</v>
      </c>
      <c r="N55" s="212">
        <f ca="1">INDIRECT(ADDRESS(5,22+COLUMNS($F55:N55)+2,,,ROWS(N$4:N55)))</f>
        <v>0</v>
      </c>
      <c r="O55" s="212">
        <f ca="1">INDIRECT(ADDRESS(5,22+COLUMNS($F55:O55)+2,,,ROWS(O$4:O55)))</f>
        <v>0</v>
      </c>
      <c r="P55" s="212">
        <f ca="1">INDIRECT(ADDRESS(5,22+COLUMNS($F55:P55)+2,,,ROWS(P$4:P55)))</f>
        <v>0</v>
      </c>
      <c r="Q55" s="212">
        <f ca="1">INDIRECT(ADDRESS(33,27,,,ROWS(Q$4:Q55)))</f>
        <v>0</v>
      </c>
      <c r="R55" s="212">
        <f ca="1">INDIRECT(ADDRESS(33,28,,,ROWS(Q$4:Q55)))</f>
        <v>0</v>
      </c>
      <c r="S55" s="35"/>
      <c r="T55" s="215" t="str">
        <f ca="1">INDIRECT(ADDRESS(9,22+COLUMNS($T55:T55),,,ROWS(T$4:T55)))</f>
        <v>-</v>
      </c>
      <c r="U55" s="216" t="str">
        <f ca="1">INDIRECT(ADDRESS(9,22+COLUMNS($T55:U55),,,ROWS(U$4:U55)))</f>
        <v>-</v>
      </c>
      <c r="V55" s="216" t="str">
        <f ca="1">INDIRECT(ADDRESS(9,22+COLUMNS($T55:V55),,,ROWS(V$4:V55)))</f>
        <v>-</v>
      </c>
      <c r="W55" s="213" t="str">
        <f ca="1">INDIRECT(ADDRESS(9,22+COLUMNS($T55:W55),,,ROWS(W$4:W55)))</f>
        <v>-</v>
      </c>
      <c r="X55" s="215" t="str">
        <f ca="1">INDIRECT(ADDRESS(9,22+COLUMNS($T55:X55),,,ROWS(X$4:X55)))</f>
        <v>-</v>
      </c>
      <c r="Y55" s="214" t="str">
        <f ca="1">INDIRECT(ADDRESS(9,22+COLUMNS($T55:Y55)+1,,,ROWS(Y$4:Y55)))</f>
        <v>-</v>
      </c>
      <c r="Z55" s="217" t="str">
        <f ca="1">INDIRECT(ADDRESS(9,22+COLUMNS($T55:Z55)+2,,,ROWS(Z$4:Z55)))</f>
        <v>-</v>
      </c>
      <c r="AA55" s="211" t="str">
        <f ca="1">INDIRECT(ADDRESS(9,22+COLUMNS($T55:AA55)+2,,,ROWS(AA$4:AA55)))</f>
        <v>-</v>
      </c>
      <c r="AB55" s="212">
        <f ca="1">INDIRECT(ADDRESS(9,22+COLUMNS($T55:AB55)+2,,,ROWS(AB$4:AB55)))</f>
        <v>0</v>
      </c>
      <c r="AC55" s="215">
        <f ca="1">INDIRECT(ADDRESS(34,27,,,ROWS(AC$4:AC55)))</f>
        <v>0</v>
      </c>
      <c r="AD55" s="215">
        <f ca="1">INDIRECT(ADDRESS(34,28,,,ROWS(AC$4:AC55)))</f>
        <v>0</v>
      </c>
      <c r="AE55" s="35"/>
      <c r="AF55" s="212">
        <f ca="1">INDIRECT(ADDRESS(13,22+COLUMNS($AF55:AF55),,,ROWS(AF$4:AF55)))</f>
        <v>0</v>
      </c>
      <c r="AG55" s="212">
        <f ca="1">INDIRECT(ADDRESS(13,22+COLUMNS($AF55:AG55),,,ROWS(AG$4:AG55)))</f>
        <v>0</v>
      </c>
      <c r="AH55" s="212">
        <f ca="1">INDIRECT(ADDRESS(13,22+COLUMNS($AF55:AH55),,,ROWS(AH$4:AH55)))</f>
        <v>0</v>
      </c>
      <c r="AI55" s="28" t="str">
        <f t="shared" ca="1" si="9"/>
        <v/>
      </c>
      <c r="AJ55" s="28" t="str">
        <f t="shared" ca="1" si="10"/>
        <v/>
      </c>
      <c r="AK55" s="28" t="str">
        <f t="shared" ca="1" si="11"/>
        <v/>
      </c>
      <c r="AL55" s="28" t="str">
        <f t="shared" ca="1" si="12"/>
        <v/>
      </c>
      <c r="AM55" s="28" t="str">
        <f t="shared" ca="1" si="13"/>
        <v/>
      </c>
      <c r="AN55" s="28" t="str">
        <f t="shared" ca="1" si="14"/>
        <v/>
      </c>
      <c r="AO55" s="28" t="str">
        <f t="shared" ca="1" si="15"/>
        <v/>
      </c>
      <c r="AP55" s="28" t="str">
        <f t="shared" ca="1" si="16"/>
        <v/>
      </c>
      <c r="AQ55" s="28" t="str">
        <f t="shared" ca="1" si="17"/>
        <v/>
      </c>
    </row>
    <row r="56" spans="1:43" ht="17.100000000000001" customHeight="1">
      <c r="A56" s="198" t="str">
        <f>ROWS($A$4:$A56)&amp;"."</f>
        <v>53.</v>
      </c>
      <c r="B56" s="227">
        <f ca="1">INDIRECT(ADDRESS(1,1,,,ROWS($B$4:$B56)))</f>
        <v>0</v>
      </c>
      <c r="C56" s="233">
        <f>COUNTIF('53'!$B:$B,C$2)</f>
        <v>0</v>
      </c>
      <c r="D56" s="233">
        <f>COUNTIF('53'!$B:$B,D$2)</f>
        <v>0</v>
      </c>
      <c r="E56" s="233">
        <f>COUNTIF('53'!$B:$B,E$2)</f>
        <v>0</v>
      </c>
      <c r="F56" s="212">
        <f ca="1">INDIRECT(ADDRESS(5,22+COLUMNS($F56:F56),,,ROWS(F$4:F56)))</f>
        <v>0</v>
      </c>
      <c r="G56" s="212">
        <f ca="1">INDIRECT(ADDRESS(5,22+COLUMNS($F56:G56),,,ROWS(G$4:G56)))</f>
        <v>0</v>
      </c>
      <c r="H56" s="212">
        <f ca="1">INDIRECT(ADDRESS(5,22+COLUMNS($F56:H56),,,ROWS(H$4:H56)))</f>
        <v>0</v>
      </c>
      <c r="I56" s="213" t="str">
        <f ca="1">INDIRECT(ADDRESS(5,22+COLUMNS($F56:I56),,,ROWS(I$4:I56)))</f>
        <v>-</v>
      </c>
      <c r="J56" s="212">
        <f ca="1">INDIRECT(ADDRESS(5,22+COLUMNS($F56:J56),,,ROWS(J$4:J56)))</f>
        <v>0</v>
      </c>
      <c r="K56" s="214" t="str">
        <f ca="1">INDIRECT(ADDRESS(5,22+COLUMNS($F56:K56)+1,,,ROWS(K$4:K56)))</f>
        <v>-</v>
      </c>
      <c r="L56" s="211" t="str">
        <f ca="1">INDIRECT(ADDRESS(5,22+COLUMNS($F56:L56)+2,,,ROWS(L$4:L56)))</f>
        <v>-</v>
      </c>
      <c r="M56" s="212">
        <f ca="1">INDIRECT(ADDRESS(5,22+COLUMNS($F56:M56)+2,,,ROWS(M$4:M56)))</f>
        <v>0</v>
      </c>
      <c r="N56" s="212">
        <f ca="1">INDIRECT(ADDRESS(5,22+COLUMNS($F56:N56)+2,,,ROWS(N$4:N56)))</f>
        <v>0</v>
      </c>
      <c r="O56" s="212">
        <f ca="1">INDIRECT(ADDRESS(5,22+COLUMNS($F56:O56)+2,,,ROWS(O$4:O56)))</f>
        <v>0</v>
      </c>
      <c r="P56" s="212">
        <f ca="1">INDIRECT(ADDRESS(5,22+COLUMNS($F56:P56)+2,,,ROWS(P$4:P56)))</f>
        <v>0</v>
      </c>
      <c r="Q56" s="212">
        <f ca="1">INDIRECT(ADDRESS(33,27,,,ROWS(Q$4:Q56)))</f>
        <v>0</v>
      </c>
      <c r="R56" s="212">
        <f ca="1">INDIRECT(ADDRESS(33,28,,,ROWS(Q$4:Q56)))</f>
        <v>0</v>
      </c>
      <c r="S56" s="35"/>
      <c r="T56" s="215" t="str">
        <f ca="1">INDIRECT(ADDRESS(9,22+COLUMNS($T56:T56),,,ROWS(T$4:T56)))</f>
        <v>-</v>
      </c>
      <c r="U56" s="216" t="str">
        <f ca="1">INDIRECT(ADDRESS(9,22+COLUMNS($T56:U56),,,ROWS(U$4:U56)))</f>
        <v>-</v>
      </c>
      <c r="V56" s="216" t="str">
        <f ca="1">INDIRECT(ADDRESS(9,22+COLUMNS($T56:V56),,,ROWS(V$4:V56)))</f>
        <v>-</v>
      </c>
      <c r="W56" s="213" t="str">
        <f ca="1">INDIRECT(ADDRESS(9,22+COLUMNS($T56:W56),,,ROWS(W$4:W56)))</f>
        <v>-</v>
      </c>
      <c r="X56" s="215" t="str">
        <f ca="1">INDIRECT(ADDRESS(9,22+COLUMNS($T56:X56),,,ROWS(X$4:X56)))</f>
        <v>-</v>
      </c>
      <c r="Y56" s="214" t="str">
        <f ca="1">INDIRECT(ADDRESS(9,22+COLUMNS($T56:Y56)+1,,,ROWS(Y$4:Y56)))</f>
        <v>-</v>
      </c>
      <c r="Z56" s="217" t="str">
        <f ca="1">INDIRECT(ADDRESS(9,22+COLUMNS($T56:Z56)+2,,,ROWS(Z$4:Z56)))</f>
        <v>-</v>
      </c>
      <c r="AA56" s="211" t="str">
        <f ca="1">INDIRECT(ADDRESS(9,22+COLUMNS($T56:AA56)+2,,,ROWS(AA$4:AA56)))</f>
        <v>-</v>
      </c>
      <c r="AB56" s="212">
        <f ca="1">INDIRECT(ADDRESS(9,22+COLUMNS($T56:AB56)+2,,,ROWS(AB$4:AB56)))</f>
        <v>0</v>
      </c>
      <c r="AC56" s="215">
        <f ca="1">INDIRECT(ADDRESS(34,27,,,ROWS(AC$4:AC56)))</f>
        <v>0</v>
      </c>
      <c r="AD56" s="215">
        <f ca="1">INDIRECT(ADDRESS(34,28,,,ROWS(AC$4:AC56)))</f>
        <v>0</v>
      </c>
      <c r="AE56" s="35"/>
      <c r="AF56" s="212">
        <f ca="1">INDIRECT(ADDRESS(13,22+COLUMNS($AF56:AF56),,,ROWS(AF$4:AF56)))</f>
        <v>0</v>
      </c>
      <c r="AG56" s="212">
        <f ca="1">INDIRECT(ADDRESS(13,22+COLUMNS($AF56:AG56),,,ROWS(AG$4:AG56)))</f>
        <v>0</v>
      </c>
      <c r="AH56" s="212">
        <f ca="1">INDIRECT(ADDRESS(13,22+COLUMNS($AF56:AH56),,,ROWS(AH$4:AH56)))</f>
        <v>0</v>
      </c>
      <c r="AI56" s="28" t="str">
        <f t="shared" ca="1" si="9"/>
        <v/>
      </c>
      <c r="AJ56" s="28" t="str">
        <f t="shared" ca="1" si="10"/>
        <v/>
      </c>
      <c r="AK56" s="28" t="str">
        <f t="shared" ca="1" si="11"/>
        <v/>
      </c>
      <c r="AL56" s="28" t="str">
        <f t="shared" ca="1" si="12"/>
        <v/>
      </c>
      <c r="AM56" s="28" t="str">
        <f t="shared" ca="1" si="13"/>
        <v/>
      </c>
      <c r="AN56" s="28" t="str">
        <f t="shared" ca="1" si="14"/>
        <v/>
      </c>
      <c r="AO56" s="28" t="str">
        <f t="shared" ca="1" si="15"/>
        <v/>
      </c>
      <c r="AP56" s="28" t="str">
        <f t="shared" ca="1" si="16"/>
        <v/>
      </c>
      <c r="AQ56" s="28" t="str">
        <f t="shared" ca="1" si="17"/>
        <v/>
      </c>
    </row>
    <row r="57" spans="1:43" ht="17.100000000000001" customHeight="1">
      <c r="A57" s="198" t="str">
        <f>ROWS($A$4:$A57)&amp;"."</f>
        <v>54.</v>
      </c>
      <c r="B57" s="227">
        <f ca="1">INDIRECT(ADDRESS(1,1,,,ROWS($B$4:$B57)))</f>
        <v>0</v>
      </c>
      <c r="C57" s="233">
        <f>COUNTIF('54'!$B:$B,C$2)</f>
        <v>0</v>
      </c>
      <c r="D57" s="233">
        <f>COUNTIF('54'!$B:$B,D$2)</f>
        <v>0</v>
      </c>
      <c r="E57" s="233">
        <f>COUNTIF('54'!$B:$B,E$2)</f>
        <v>0</v>
      </c>
      <c r="F57" s="212">
        <f ca="1">INDIRECT(ADDRESS(5,22+COLUMNS($F57:F57),,,ROWS(F$4:F57)))</f>
        <v>0</v>
      </c>
      <c r="G57" s="212">
        <f ca="1">INDIRECT(ADDRESS(5,22+COLUMNS($F57:G57),,,ROWS(G$4:G57)))</f>
        <v>0</v>
      </c>
      <c r="H57" s="212">
        <f ca="1">INDIRECT(ADDRESS(5,22+COLUMNS($F57:H57),,,ROWS(H$4:H57)))</f>
        <v>0</v>
      </c>
      <c r="I57" s="213" t="str">
        <f ca="1">INDIRECT(ADDRESS(5,22+COLUMNS($F57:I57),,,ROWS(I$4:I57)))</f>
        <v>-</v>
      </c>
      <c r="J57" s="212">
        <f ca="1">INDIRECT(ADDRESS(5,22+COLUMNS($F57:J57),,,ROWS(J$4:J57)))</f>
        <v>0</v>
      </c>
      <c r="K57" s="214" t="str">
        <f ca="1">INDIRECT(ADDRESS(5,22+COLUMNS($F57:K57)+1,,,ROWS(K$4:K57)))</f>
        <v>-</v>
      </c>
      <c r="L57" s="211" t="str">
        <f ca="1">INDIRECT(ADDRESS(5,22+COLUMNS($F57:L57)+2,,,ROWS(L$4:L57)))</f>
        <v>-</v>
      </c>
      <c r="M57" s="212">
        <f ca="1">INDIRECT(ADDRESS(5,22+COLUMNS($F57:M57)+2,,,ROWS(M$4:M57)))</f>
        <v>0</v>
      </c>
      <c r="N57" s="212">
        <f ca="1">INDIRECT(ADDRESS(5,22+COLUMNS($F57:N57)+2,,,ROWS(N$4:N57)))</f>
        <v>0</v>
      </c>
      <c r="O57" s="212">
        <f ca="1">INDIRECT(ADDRESS(5,22+COLUMNS($F57:O57)+2,,,ROWS(O$4:O57)))</f>
        <v>0</v>
      </c>
      <c r="P57" s="212">
        <f ca="1">INDIRECT(ADDRESS(5,22+COLUMNS($F57:P57)+2,,,ROWS(P$4:P57)))</f>
        <v>0</v>
      </c>
      <c r="Q57" s="212">
        <f ca="1">INDIRECT(ADDRESS(33,27,,,ROWS(Q$4:Q57)))</f>
        <v>0</v>
      </c>
      <c r="R57" s="212">
        <f ca="1">INDIRECT(ADDRESS(33,28,,,ROWS(Q$4:Q57)))</f>
        <v>0</v>
      </c>
      <c r="S57" s="35"/>
      <c r="T57" s="215" t="str">
        <f ca="1">INDIRECT(ADDRESS(9,22+COLUMNS($T57:T57),,,ROWS(T$4:T57)))</f>
        <v>-</v>
      </c>
      <c r="U57" s="216" t="str">
        <f ca="1">INDIRECT(ADDRESS(9,22+COLUMNS($T57:U57),,,ROWS(U$4:U57)))</f>
        <v>-</v>
      </c>
      <c r="V57" s="216" t="str">
        <f ca="1">INDIRECT(ADDRESS(9,22+COLUMNS($T57:V57),,,ROWS(V$4:V57)))</f>
        <v>-</v>
      </c>
      <c r="W57" s="213" t="str">
        <f ca="1">INDIRECT(ADDRESS(9,22+COLUMNS($T57:W57),,,ROWS(W$4:W57)))</f>
        <v>-</v>
      </c>
      <c r="X57" s="215" t="str">
        <f ca="1">INDIRECT(ADDRESS(9,22+COLUMNS($T57:X57),,,ROWS(X$4:X57)))</f>
        <v>-</v>
      </c>
      <c r="Y57" s="214" t="str">
        <f ca="1">INDIRECT(ADDRESS(9,22+COLUMNS($T57:Y57)+1,,,ROWS(Y$4:Y57)))</f>
        <v>-</v>
      </c>
      <c r="Z57" s="217" t="str">
        <f ca="1">INDIRECT(ADDRESS(9,22+COLUMNS($T57:Z57)+2,,,ROWS(Z$4:Z57)))</f>
        <v>-</v>
      </c>
      <c r="AA57" s="211" t="str">
        <f ca="1">INDIRECT(ADDRESS(9,22+COLUMNS($T57:AA57)+2,,,ROWS(AA$4:AA57)))</f>
        <v>-</v>
      </c>
      <c r="AB57" s="212">
        <f ca="1">INDIRECT(ADDRESS(9,22+COLUMNS($T57:AB57)+2,,,ROWS(AB$4:AB57)))</f>
        <v>0</v>
      </c>
      <c r="AC57" s="215">
        <f ca="1">INDIRECT(ADDRESS(34,27,,,ROWS(AC$4:AC57)))</f>
        <v>0</v>
      </c>
      <c r="AD57" s="215">
        <f ca="1">INDIRECT(ADDRESS(34,28,,,ROWS(AC$4:AC57)))</f>
        <v>0</v>
      </c>
      <c r="AE57" s="35"/>
      <c r="AF57" s="212">
        <f ca="1">INDIRECT(ADDRESS(13,22+COLUMNS($AF57:AF57),,,ROWS(AF$4:AF57)))</f>
        <v>0</v>
      </c>
      <c r="AG57" s="212">
        <f ca="1">INDIRECT(ADDRESS(13,22+COLUMNS($AF57:AG57),,,ROWS(AG$4:AG57)))</f>
        <v>0</v>
      </c>
      <c r="AH57" s="212">
        <f ca="1">INDIRECT(ADDRESS(13,22+COLUMNS($AF57:AH57),,,ROWS(AH$4:AH57)))</f>
        <v>0</v>
      </c>
      <c r="AI57" s="28" t="str">
        <f t="shared" ca="1" si="9"/>
        <v/>
      </c>
      <c r="AJ57" s="28" t="str">
        <f t="shared" ca="1" si="10"/>
        <v/>
      </c>
      <c r="AK57" s="28" t="str">
        <f t="shared" ca="1" si="11"/>
        <v/>
      </c>
      <c r="AL57" s="28" t="str">
        <f t="shared" ca="1" si="12"/>
        <v/>
      </c>
      <c r="AM57" s="28" t="str">
        <f t="shared" ca="1" si="13"/>
        <v/>
      </c>
      <c r="AN57" s="28" t="str">
        <f t="shared" ca="1" si="14"/>
        <v/>
      </c>
      <c r="AO57" s="28" t="str">
        <f t="shared" ca="1" si="15"/>
        <v/>
      </c>
      <c r="AP57" s="28" t="str">
        <f t="shared" ca="1" si="16"/>
        <v/>
      </c>
      <c r="AQ57" s="28" t="str">
        <f t="shared" ca="1" si="17"/>
        <v/>
      </c>
    </row>
    <row r="58" spans="1:43" ht="17.100000000000001" customHeight="1">
      <c r="A58" s="198" t="str">
        <f>ROWS($A$4:$A58)&amp;"."</f>
        <v>55.</v>
      </c>
      <c r="B58" s="227">
        <f ca="1">INDIRECT(ADDRESS(1,1,,,ROWS($B$4:$B58)))</f>
        <v>0</v>
      </c>
      <c r="C58" s="233">
        <f>COUNTIF('55'!$B:$B,C$2)</f>
        <v>0</v>
      </c>
      <c r="D58" s="233">
        <f>COUNTIF('55'!$B:$B,D$2)</f>
        <v>0</v>
      </c>
      <c r="E58" s="233">
        <f>COUNTIF('55'!$B:$B,E$2)</f>
        <v>0</v>
      </c>
      <c r="F58" s="212">
        <f ca="1">INDIRECT(ADDRESS(5,22+COLUMNS($F58:F58),,,ROWS(F$4:F58)))</f>
        <v>0</v>
      </c>
      <c r="G58" s="212">
        <f ca="1">INDIRECT(ADDRESS(5,22+COLUMNS($F58:G58),,,ROWS(G$4:G58)))</f>
        <v>0</v>
      </c>
      <c r="H58" s="212">
        <f ca="1">INDIRECT(ADDRESS(5,22+COLUMNS($F58:H58),,,ROWS(H$4:H58)))</f>
        <v>0</v>
      </c>
      <c r="I58" s="213" t="str">
        <f ca="1">INDIRECT(ADDRESS(5,22+COLUMNS($F58:I58),,,ROWS(I$4:I58)))</f>
        <v>-</v>
      </c>
      <c r="J58" s="212">
        <f ca="1">INDIRECT(ADDRESS(5,22+COLUMNS($F58:J58),,,ROWS(J$4:J58)))</f>
        <v>0</v>
      </c>
      <c r="K58" s="214" t="str">
        <f ca="1">INDIRECT(ADDRESS(5,22+COLUMNS($F58:K58)+1,,,ROWS(K$4:K58)))</f>
        <v>-</v>
      </c>
      <c r="L58" s="211" t="str">
        <f ca="1">INDIRECT(ADDRESS(5,22+COLUMNS($F58:L58)+2,,,ROWS(L$4:L58)))</f>
        <v>-</v>
      </c>
      <c r="M58" s="212">
        <f ca="1">INDIRECT(ADDRESS(5,22+COLUMNS($F58:M58)+2,,,ROWS(M$4:M58)))</f>
        <v>0</v>
      </c>
      <c r="N58" s="212">
        <f ca="1">INDIRECT(ADDRESS(5,22+COLUMNS($F58:N58)+2,,,ROWS(N$4:N58)))</f>
        <v>0</v>
      </c>
      <c r="O58" s="212">
        <f ca="1">INDIRECT(ADDRESS(5,22+COLUMNS($F58:O58)+2,,,ROWS(O$4:O58)))</f>
        <v>0</v>
      </c>
      <c r="P58" s="212">
        <f ca="1">INDIRECT(ADDRESS(5,22+COLUMNS($F58:P58)+2,,,ROWS(P$4:P58)))</f>
        <v>0</v>
      </c>
      <c r="Q58" s="212">
        <f ca="1">INDIRECT(ADDRESS(33,27,,,ROWS(Q$4:Q58)))</f>
        <v>0</v>
      </c>
      <c r="R58" s="212">
        <f ca="1">INDIRECT(ADDRESS(33,28,,,ROWS(Q$4:Q58)))</f>
        <v>0</v>
      </c>
      <c r="S58" s="35"/>
      <c r="T58" s="215" t="str">
        <f ca="1">INDIRECT(ADDRESS(9,22+COLUMNS($T58:T58),,,ROWS(T$4:T58)))</f>
        <v>-</v>
      </c>
      <c r="U58" s="216" t="str">
        <f ca="1">INDIRECT(ADDRESS(9,22+COLUMNS($T58:U58),,,ROWS(U$4:U58)))</f>
        <v>-</v>
      </c>
      <c r="V58" s="216" t="str">
        <f ca="1">INDIRECT(ADDRESS(9,22+COLUMNS($T58:V58),,,ROWS(V$4:V58)))</f>
        <v>-</v>
      </c>
      <c r="W58" s="213" t="str">
        <f ca="1">INDIRECT(ADDRESS(9,22+COLUMNS($T58:W58),,,ROWS(W$4:W58)))</f>
        <v>-</v>
      </c>
      <c r="X58" s="215" t="str">
        <f ca="1">INDIRECT(ADDRESS(9,22+COLUMNS($T58:X58),,,ROWS(X$4:X58)))</f>
        <v>-</v>
      </c>
      <c r="Y58" s="214" t="str">
        <f ca="1">INDIRECT(ADDRESS(9,22+COLUMNS($T58:Y58)+1,,,ROWS(Y$4:Y58)))</f>
        <v>-</v>
      </c>
      <c r="Z58" s="217" t="str">
        <f ca="1">INDIRECT(ADDRESS(9,22+COLUMNS($T58:Z58)+2,,,ROWS(Z$4:Z58)))</f>
        <v>-</v>
      </c>
      <c r="AA58" s="211" t="str">
        <f ca="1">INDIRECT(ADDRESS(9,22+COLUMNS($T58:AA58)+2,,,ROWS(AA$4:AA58)))</f>
        <v>-</v>
      </c>
      <c r="AB58" s="212">
        <f ca="1">INDIRECT(ADDRESS(9,22+COLUMNS($T58:AB58)+2,,,ROWS(AB$4:AB58)))</f>
        <v>0</v>
      </c>
      <c r="AC58" s="215">
        <f ca="1">INDIRECT(ADDRESS(34,27,,,ROWS(AC$4:AC58)))</f>
        <v>0</v>
      </c>
      <c r="AD58" s="215">
        <f ca="1">INDIRECT(ADDRESS(34,28,,,ROWS(AC$4:AC58)))</f>
        <v>0</v>
      </c>
      <c r="AE58" s="35"/>
      <c r="AF58" s="212">
        <f ca="1">INDIRECT(ADDRESS(13,22+COLUMNS($AF58:AF58),,,ROWS(AF$4:AF58)))</f>
        <v>0</v>
      </c>
      <c r="AG58" s="212">
        <f ca="1">INDIRECT(ADDRESS(13,22+COLUMNS($AF58:AG58),,,ROWS(AG$4:AG58)))</f>
        <v>0</v>
      </c>
      <c r="AH58" s="212">
        <f ca="1">INDIRECT(ADDRESS(13,22+COLUMNS($AF58:AH58),,,ROWS(AH$4:AH58)))</f>
        <v>0</v>
      </c>
      <c r="AI58" s="28" t="str">
        <f t="shared" ca="1" si="9"/>
        <v/>
      </c>
      <c r="AJ58" s="28" t="str">
        <f t="shared" ca="1" si="10"/>
        <v/>
      </c>
      <c r="AK58" s="28" t="str">
        <f t="shared" ca="1" si="11"/>
        <v/>
      </c>
      <c r="AL58" s="28" t="str">
        <f t="shared" ca="1" si="12"/>
        <v/>
      </c>
      <c r="AM58" s="28" t="str">
        <f t="shared" ca="1" si="13"/>
        <v/>
      </c>
      <c r="AN58" s="28" t="str">
        <f t="shared" ca="1" si="14"/>
        <v/>
      </c>
      <c r="AO58" s="28" t="str">
        <f t="shared" ca="1" si="15"/>
        <v/>
      </c>
      <c r="AP58" s="28" t="str">
        <f t="shared" ca="1" si="16"/>
        <v/>
      </c>
      <c r="AQ58" s="28" t="str">
        <f t="shared" ca="1" si="17"/>
        <v/>
      </c>
    </row>
    <row r="59" spans="1:43" ht="17.100000000000001" customHeight="1">
      <c r="A59" s="198" t="str">
        <f>ROWS($A$4:$A59)&amp;"."</f>
        <v>56.</v>
      </c>
      <c r="B59" s="227">
        <f ca="1">INDIRECT(ADDRESS(1,1,,,ROWS($B$4:$B59)))</f>
        <v>0</v>
      </c>
      <c r="C59" s="233">
        <f>COUNTIF('56'!$B:$B,C$2)</f>
        <v>0</v>
      </c>
      <c r="D59" s="233">
        <f>COUNTIF('56'!$B:$B,D$2)</f>
        <v>0</v>
      </c>
      <c r="E59" s="233">
        <f>COUNTIF('56'!$B:$B,E$2)</f>
        <v>0</v>
      </c>
      <c r="F59" s="212">
        <f ca="1">INDIRECT(ADDRESS(5,22+COLUMNS($F59:F59),,,ROWS(F$4:F59)))</f>
        <v>0</v>
      </c>
      <c r="G59" s="212">
        <f ca="1">INDIRECT(ADDRESS(5,22+COLUMNS($F59:G59),,,ROWS(G$4:G59)))</f>
        <v>0</v>
      </c>
      <c r="H59" s="212">
        <f ca="1">INDIRECT(ADDRESS(5,22+COLUMNS($F59:H59),,,ROWS(H$4:H59)))</f>
        <v>0</v>
      </c>
      <c r="I59" s="213" t="str">
        <f ca="1">INDIRECT(ADDRESS(5,22+COLUMNS($F59:I59),,,ROWS(I$4:I59)))</f>
        <v>-</v>
      </c>
      <c r="J59" s="212">
        <f ca="1">INDIRECT(ADDRESS(5,22+COLUMNS($F59:J59),,,ROWS(J$4:J59)))</f>
        <v>0</v>
      </c>
      <c r="K59" s="214" t="str">
        <f ca="1">INDIRECT(ADDRESS(5,22+COLUMNS($F59:K59)+1,,,ROWS(K$4:K59)))</f>
        <v>-</v>
      </c>
      <c r="L59" s="211" t="str">
        <f ca="1">INDIRECT(ADDRESS(5,22+COLUMNS($F59:L59)+2,,,ROWS(L$4:L59)))</f>
        <v>-</v>
      </c>
      <c r="M59" s="212">
        <f ca="1">INDIRECT(ADDRESS(5,22+COLUMNS($F59:M59)+2,,,ROWS(M$4:M59)))</f>
        <v>0</v>
      </c>
      <c r="N59" s="212">
        <f ca="1">INDIRECT(ADDRESS(5,22+COLUMNS($F59:N59)+2,,,ROWS(N$4:N59)))</f>
        <v>0</v>
      </c>
      <c r="O59" s="212">
        <f ca="1">INDIRECT(ADDRESS(5,22+COLUMNS($F59:O59)+2,,,ROWS(O$4:O59)))</f>
        <v>0</v>
      </c>
      <c r="P59" s="212">
        <f ca="1">INDIRECT(ADDRESS(5,22+COLUMNS($F59:P59)+2,,,ROWS(P$4:P59)))</f>
        <v>0</v>
      </c>
      <c r="Q59" s="212">
        <f ca="1">INDIRECT(ADDRESS(33,27,,,ROWS(Q$4:Q59)))</f>
        <v>0</v>
      </c>
      <c r="R59" s="212">
        <f ca="1">INDIRECT(ADDRESS(33,28,,,ROWS(Q$4:Q59)))</f>
        <v>0</v>
      </c>
      <c r="S59" s="35"/>
      <c r="T59" s="215" t="str">
        <f ca="1">INDIRECT(ADDRESS(9,22+COLUMNS($T59:T59),,,ROWS(T$4:T59)))</f>
        <v>-</v>
      </c>
      <c r="U59" s="216" t="str">
        <f ca="1">INDIRECT(ADDRESS(9,22+COLUMNS($T59:U59),,,ROWS(U$4:U59)))</f>
        <v>-</v>
      </c>
      <c r="V59" s="216" t="str">
        <f ca="1">INDIRECT(ADDRESS(9,22+COLUMNS($T59:V59),,,ROWS(V$4:V59)))</f>
        <v>-</v>
      </c>
      <c r="W59" s="213" t="str">
        <f ca="1">INDIRECT(ADDRESS(9,22+COLUMNS($T59:W59),,,ROWS(W$4:W59)))</f>
        <v>-</v>
      </c>
      <c r="X59" s="215" t="str">
        <f ca="1">INDIRECT(ADDRESS(9,22+COLUMNS($T59:X59),,,ROWS(X$4:X59)))</f>
        <v>-</v>
      </c>
      <c r="Y59" s="214" t="str">
        <f ca="1">INDIRECT(ADDRESS(9,22+COLUMNS($T59:Y59)+1,,,ROWS(Y$4:Y59)))</f>
        <v>-</v>
      </c>
      <c r="Z59" s="217" t="str">
        <f ca="1">INDIRECT(ADDRESS(9,22+COLUMNS($T59:Z59)+2,,,ROWS(Z$4:Z59)))</f>
        <v>-</v>
      </c>
      <c r="AA59" s="211" t="str">
        <f ca="1">INDIRECT(ADDRESS(9,22+COLUMNS($T59:AA59)+2,,,ROWS(AA$4:AA59)))</f>
        <v>-</v>
      </c>
      <c r="AB59" s="212">
        <f ca="1">INDIRECT(ADDRESS(9,22+COLUMNS($T59:AB59)+2,,,ROWS(AB$4:AB59)))</f>
        <v>0</v>
      </c>
      <c r="AC59" s="215">
        <f ca="1">INDIRECT(ADDRESS(34,27,,,ROWS(AC$4:AC59)))</f>
        <v>0</v>
      </c>
      <c r="AD59" s="215">
        <f ca="1">INDIRECT(ADDRESS(34,28,,,ROWS(AC$4:AC59)))</f>
        <v>0</v>
      </c>
      <c r="AE59" s="35"/>
      <c r="AF59" s="212">
        <f ca="1">INDIRECT(ADDRESS(13,22+COLUMNS($AF59:AF59),,,ROWS(AF$4:AF59)))</f>
        <v>0</v>
      </c>
      <c r="AG59" s="212">
        <f ca="1">INDIRECT(ADDRESS(13,22+COLUMNS($AF59:AG59),,,ROWS(AG$4:AG59)))</f>
        <v>0</v>
      </c>
      <c r="AH59" s="212">
        <f ca="1">INDIRECT(ADDRESS(13,22+COLUMNS($AF59:AH59),,,ROWS(AH$4:AH59)))</f>
        <v>0</v>
      </c>
      <c r="AI59" s="28" t="str">
        <f t="shared" ca="1" si="9"/>
        <v/>
      </c>
      <c r="AJ59" s="28" t="str">
        <f t="shared" ca="1" si="10"/>
        <v/>
      </c>
      <c r="AK59" s="28" t="str">
        <f t="shared" ca="1" si="11"/>
        <v/>
      </c>
      <c r="AL59" s="28" t="str">
        <f t="shared" ca="1" si="12"/>
        <v/>
      </c>
      <c r="AM59" s="28" t="str">
        <f t="shared" ca="1" si="13"/>
        <v/>
      </c>
      <c r="AN59" s="28" t="str">
        <f t="shared" ca="1" si="14"/>
        <v/>
      </c>
      <c r="AO59" s="28" t="str">
        <f t="shared" ca="1" si="15"/>
        <v/>
      </c>
      <c r="AP59" s="28" t="str">
        <f t="shared" ca="1" si="16"/>
        <v/>
      </c>
      <c r="AQ59" s="28" t="str">
        <f t="shared" ca="1" si="17"/>
        <v/>
      </c>
    </row>
    <row r="60" spans="1:43" ht="17.100000000000001" customHeight="1">
      <c r="A60" s="198" t="str">
        <f>ROWS($A$4:$A60)&amp;"."</f>
        <v>57.</v>
      </c>
      <c r="B60" s="227">
        <f ca="1">INDIRECT(ADDRESS(1,1,,,ROWS($B$4:$B60)))</f>
        <v>0</v>
      </c>
      <c r="C60" s="233">
        <f>COUNTIF('57'!$B:$B,C$2)</f>
        <v>0</v>
      </c>
      <c r="D60" s="233">
        <f>COUNTIF('57'!$B:$B,D$2)</f>
        <v>0</v>
      </c>
      <c r="E60" s="233">
        <f>COUNTIF('57'!$B:$B,E$2)</f>
        <v>0</v>
      </c>
      <c r="F60" s="212">
        <f ca="1">INDIRECT(ADDRESS(5,22+COLUMNS($F60:F60),,,ROWS(F$4:F60)))</f>
        <v>0</v>
      </c>
      <c r="G60" s="212">
        <f ca="1">INDIRECT(ADDRESS(5,22+COLUMNS($F60:G60),,,ROWS(G$4:G60)))</f>
        <v>0</v>
      </c>
      <c r="H60" s="212">
        <f ca="1">INDIRECT(ADDRESS(5,22+COLUMNS($F60:H60),,,ROWS(H$4:H60)))</f>
        <v>0</v>
      </c>
      <c r="I60" s="213" t="str">
        <f ca="1">INDIRECT(ADDRESS(5,22+COLUMNS($F60:I60),,,ROWS(I$4:I60)))</f>
        <v>-</v>
      </c>
      <c r="J60" s="212">
        <f ca="1">INDIRECT(ADDRESS(5,22+COLUMNS($F60:J60),,,ROWS(J$4:J60)))</f>
        <v>0</v>
      </c>
      <c r="K60" s="214" t="str">
        <f ca="1">INDIRECT(ADDRESS(5,22+COLUMNS($F60:K60)+1,,,ROWS(K$4:K60)))</f>
        <v>-</v>
      </c>
      <c r="L60" s="211" t="str">
        <f ca="1">INDIRECT(ADDRESS(5,22+COLUMNS($F60:L60)+2,,,ROWS(L$4:L60)))</f>
        <v>-</v>
      </c>
      <c r="M60" s="212">
        <f ca="1">INDIRECT(ADDRESS(5,22+COLUMNS($F60:M60)+2,,,ROWS(M$4:M60)))</f>
        <v>0</v>
      </c>
      <c r="N60" s="212">
        <f ca="1">INDIRECT(ADDRESS(5,22+COLUMNS($F60:N60)+2,,,ROWS(N$4:N60)))</f>
        <v>0</v>
      </c>
      <c r="O60" s="212">
        <f ca="1">INDIRECT(ADDRESS(5,22+COLUMNS($F60:O60)+2,,,ROWS(O$4:O60)))</f>
        <v>0</v>
      </c>
      <c r="P60" s="212">
        <f ca="1">INDIRECT(ADDRESS(5,22+COLUMNS($F60:P60)+2,,,ROWS(P$4:P60)))</f>
        <v>0</v>
      </c>
      <c r="Q60" s="212">
        <f ca="1">INDIRECT(ADDRESS(33,27,,,ROWS(Q$4:Q60)))</f>
        <v>0</v>
      </c>
      <c r="R60" s="212">
        <f ca="1">INDIRECT(ADDRESS(33,28,,,ROWS(Q$4:Q60)))</f>
        <v>0</v>
      </c>
      <c r="S60" s="35"/>
      <c r="T60" s="215" t="str">
        <f ca="1">INDIRECT(ADDRESS(9,22+COLUMNS($T60:T60),,,ROWS(T$4:T60)))</f>
        <v>-</v>
      </c>
      <c r="U60" s="216" t="str">
        <f ca="1">INDIRECT(ADDRESS(9,22+COLUMNS($T60:U60),,,ROWS(U$4:U60)))</f>
        <v>-</v>
      </c>
      <c r="V60" s="216" t="str">
        <f ca="1">INDIRECT(ADDRESS(9,22+COLUMNS($T60:V60),,,ROWS(V$4:V60)))</f>
        <v>-</v>
      </c>
      <c r="W60" s="213" t="str">
        <f ca="1">INDIRECT(ADDRESS(9,22+COLUMNS($T60:W60),,,ROWS(W$4:W60)))</f>
        <v>-</v>
      </c>
      <c r="X60" s="215" t="str">
        <f ca="1">INDIRECT(ADDRESS(9,22+COLUMNS($T60:X60),,,ROWS(X$4:X60)))</f>
        <v>-</v>
      </c>
      <c r="Y60" s="214" t="str">
        <f ca="1">INDIRECT(ADDRESS(9,22+COLUMNS($T60:Y60)+1,,,ROWS(Y$4:Y60)))</f>
        <v>-</v>
      </c>
      <c r="Z60" s="217" t="str">
        <f ca="1">INDIRECT(ADDRESS(9,22+COLUMNS($T60:Z60)+2,,,ROWS(Z$4:Z60)))</f>
        <v>-</v>
      </c>
      <c r="AA60" s="211" t="str">
        <f ca="1">INDIRECT(ADDRESS(9,22+COLUMNS($T60:AA60)+2,,,ROWS(AA$4:AA60)))</f>
        <v>-</v>
      </c>
      <c r="AB60" s="212">
        <f ca="1">INDIRECT(ADDRESS(9,22+COLUMNS($T60:AB60)+2,,,ROWS(AB$4:AB60)))</f>
        <v>0</v>
      </c>
      <c r="AC60" s="215">
        <f ca="1">INDIRECT(ADDRESS(34,27,,,ROWS(AC$4:AC60)))</f>
        <v>0</v>
      </c>
      <c r="AD60" s="215">
        <f ca="1">INDIRECT(ADDRESS(34,28,,,ROWS(AC$4:AC60)))</f>
        <v>0</v>
      </c>
      <c r="AE60" s="35"/>
      <c r="AF60" s="212">
        <f ca="1">INDIRECT(ADDRESS(13,22+COLUMNS($AF60:AF60),,,ROWS(AF$4:AF60)))</f>
        <v>0</v>
      </c>
      <c r="AG60" s="212">
        <f ca="1">INDIRECT(ADDRESS(13,22+COLUMNS($AF60:AG60),,,ROWS(AG$4:AG60)))</f>
        <v>0</v>
      </c>
      <c r="AH60" s="212">
        <f ca="1">INDIRECT(ADDRESS(13,22+COLUMNS($AF60:AH60),,,ROWS(AH$4:AH60)))</f>
        <v>0</v>
      </c>
      <c r="AI60" s="28" t="str">
        <f t="shared" ca="1" si="9"/>
        <v/>
      </c>
      <c r="AJ60" s="28" t="str">
        <f t="shared" ca="1" si="10"/>
        <v/>
      </c>
      <c r="AK60" s="28" t="str">
        <f t="shared" ca="1" si="11"/>
        <v/>
      </c>
      <c r="AL60" s="28" t="str">
        <f t="shared" ca="1" si="12"/>
        <v/>
      </c>
      <c r="AM60" s="28" t="str">
        <f t="shared" ca="1" si="13"/>
        <v/>
      </c>
      <c r="AN60" s="28" t="str">
        <f t="shared" ca="1" si="14"/>
        <v/>
      </c>
      <c r="AO60" s="28" t="str">
        <f t="shared" ca="1" si="15"/>
        <v/>
      </c>
      <c r="AP60" s="28" t="str">
        <f t="shared" ca="1" si="16"/>
        <v/>
      </c>
      <c r="AQ60" s="28" t="str">
        <f t="shared" ca="1" si="17"/>
        <v/>
      </c>
    </row>
    <row r="61" spans="1:43" ht="17.100000000000001" customHeight="1">
      <c r="A61" s="198" t="str">
        <f>ROWS($A$4:$A61)&amp;"."</f>
        <v>58.</v>
      </c>
      <c r="B61" s="227">
        <f ca="1">INDIRECT(ADDRESS(1,1,,,ROWS($B$4:$B61)))</f>
        <v>0</v>
      </c>
      <c r="C61" s="233">
        <f>COUNTIF('58'!$B:$B,C$2)</f>
        <v>0</v>
      </c>
      <c r="D61" s="233">
        <f>COUNTIF('58'!$B:$B,D$2)</f>
        <v>0</v>
      </c>
      <c r="E61" s="233">
        <f>COUNTIF('58'!$B:$B,E$2)</f>
        <v>0</v>
      </c>
      <c r="F61" s="212">
        <f ca="1">INDIRECT(ADDRESS(5,22+COLUMNS($F61:F61),,,ROWS(F$4:F61)))</f>
        <v>0</v>
      </c>
      <c r="G61" s="212">
        <f ca="1">INDIRECT(ADDRESS(5,22+COLUMNS($F61:G61),,,ROWS(G$4:G61)))</f>
        <v>0</v>
      </c>
      <c r="H61" s="212">
        <f ca="1">INDIRECT(ADDRESS(5,22+COLUMNS($F61:H61),,,ROWS(H$4:H61)))</f>
        <v>0</v>
      </c>
      <c r="I61" s="213" t="str">
        <f ca="1">INDIRECT(ADDRESS(5,22+COLUMNS($F61:I61),,,ROWS(I$4:I61)))</f>
        <v>-</v>
      </c>
      <c r="J61" s="212">
        <f ca="1">INDIRECT(ADDRESS(5,22+COLUMNS($F61:J61),,,ROWS(J$4:J61)))</f>
        <v>0</v>
      </c>
      <c r="K61" s="214" t="str">
        <f ca="1">INDIRECT(ADDRESS(5,22+COLUMNS($F61:K61)+1,,,ROWS(K$4:K61)))</f>
        <v>-</v>
      </c>
      <c r="L61" s="211" t="str">
        <f ca="1">INDIRECT(ADDRESS(5,22+COLUMNS($F61:L61)+2,,,ROWS(L$4:L61)))</f>
        <v>-</v>
      </c>
      <c r="M61" s="212">
        <f ca="1">INDIRECT(ADDRESS(5,22+COLUMNS($F61:M61)+2,,,ROWS(M$4:M61)))</f>
        <v>0</v>
      </c>
      <c r="N61" s="212">
        <f ca="1">INDIRECT(ADDRESS(5,22+COLUMNS($F61:N61)+2,,,ROWS(N$4:N61)))</f>
        <v>0</v>
      </c>
      <c r="O61" s="212">
        <f ca="1">INDIRECT(ADDRESS(5,22+COLUMNS($F61:O61)+2,,,ROWS(O$4:O61)))</f>
        <v>0</v>
      </c>
      <c r="P61" s="212">
        <f ca="1">INDIRECT(ADDRESS(5,22+COLUMNS($F61:P61)+2,,,ROWS(P$4:P61)))</f>
        <v>0</v>
      </c>
      <c r="Q61" s="212">
        <f ca="1">INDIRECT(ADDRESS(33,27,,,ROWS(Q$4:Q61)))</f>
        <v>0</v>
      </c>
      <c r="R61" s="212">
        <f ca="1">INDIRECT(ADDRESS(33,28,,,ROWS(Q$4:Q61)))</f>
        <v>0</v>
      </c>
      <c r="S61" s="35"/>
      <c r="T61" s="215" t="str">
        <f ca="1">INDIRECT(ADDRESS(9,22+COLUMNS($T61:T61),,,ROWS(T$4:T61)))</f>
        <v>-</v>
      </c>
      <c r="U61" s="216" t="str">
        <f ca="1">INDIRECT(ADDRESS(9,22+COLUMNS($T61:U61),,,ROWS(U$4:U61)))</f>
        <v>-</v>
      </c>
      <c r="V61" s="216" t="str">
        <f ca="1">INDIRECT(ADDRESS(9,22+COLUMNS($T61:V61),,,ROWS(V$4:V61)))</f>
        <v>-</v>
      </c>
      <c r="W61" s="213" t="str">
        <f ca="1">INDIRECT(ADDRESS(9,22+COLUMNS($T61:W61),,,ROWS(W$4:W61)))</f>
        <v>-</v>
      </c>
      <c r="X61" s="215" t="str">
        <f ca="1">INDIRECT(ADDRESS(9,22+COLUMNS($T61:X61),,,ROWS(X$4:X61)))</f>
        <v>-</v>
      </c>
      <c r="Y61" s="214" t="str">
        <f ca="1">INDIRECT(ADDRESS(9,22+COLUMNS($T61:Y61)+1,,,ROWS(Y$4:Y61)))</f>
        <v>-</v>
      </c>
      <c r="Z61" s="217" t="str">
        <f ca="1">INDIRECT(ADDRESS(9,22+COLUMNS($T61:Z61)+2,,,ROWS(Z$4:Z61)))</f>
        <v>-</v>
      </c>
      <c r="AA61" s="211" t="str">
        <f ca="1">INDIRECT(ADDRESS(9,22+COLUMNS($T61:AA61)+2,,,ROWS(AA$4:AA61)))</f>
        <v>-</v>
      </c>
      <c r="AB61" s="212">
        <f ca="1">INDIRECT(ADDRESS(9,22+COLUMNS($T61:AB61)+2,,,ROWS(AB$4:AB61)))</f>
        <v>0</v>
      </c>
      <c r="AC61" s="215">
        <f ca="1">INDIRECT(ADDRESS(34,27,,,ROWS(AC$4:AC61)))</f>
        <v>0</v>
      </c>
      <c r="AD61" s="215">
        <f ca="1">INDIRECT(ADDRESS(34,28,,,ROWS(AC$4:AC61)))</f>
        <v>0</v>
      </c>
      <c r="AE61" s="35"/>
      <c r="AF61" s="212">
        <f ca="1">INDIRECT(ADDRESS(13,22+COLUMNS($AF61:AF61),,,ROWS(AF$4:AF61)))</f>
        <v>0</v>
      </c>
      <c r="AG61" s="212">
        <f ca="1">INDIRECT(ADDRESS(13,22+COLUMNS($AF61:AG61),,,ROWS(AG$4:AG61)))</f>
        <v>0</v>
      </c>
      <c r="AH61" s="212">
        <f ca="1">INDIRECT(ADDRESS(13,22+COLUMNS($AF61:AH61),,,ROWS(AH$4:AH61)))</f>
        <v>0</v>
      </c>
      <c r="AI61" s="28" t="str">
        <f t="shared" ca="1" si="9"/>
        <v/>
      </c>
      <c r="AJ61" s="28" t="str">
        <f t="shared" ca="1" si="10"/>
        <v/>
      </c>
      <c r="AK61" s="28" t="str">
        <f t="shared" ca="1" si="11"/>
        <v/>
      </c>
      <c r="AL61" s="28" t="str">
        <f t="shared" ca="1" si="12"/>
        <v/>
      </c>
      <c r="AM61" s="28" t="str">
        <f t="shared" ca="1" si="13"/>
        <v/>
      </c>
      <c r="AN61" s="28" t="str">
        <f t="shared" ca="1" si="14"/>
        <v/>
      </c>
      <c r="AO61" s="28" t="str">
        <f t="shared" ca="1" si="15"/>
        <v/>
      </c>
      <c r="AP61" s="28" t="str">
        <f t="shared" ca="1" si="16"/>
        <v/>
      </c>
      <c r="AQ61" s="28" t="str">
        <f t="shared" ca="1" si="17"/>
        <v/>
      </c>
    </row>
    <row r="62" spans="1:43" ht="17.100000000000001" customHeight="1">
      <c r="A62" s="198" t="str">
        <f>ROWS($A$4:$A62)&amp;"."</f>
        <v>59.</v>
      </c>
      <c r="B62" s="227">
        <f ca="1">INDIRECT(ADDRESS(1,1,,,ROWS($B$4:$B62)))</f>
        <v>0</v>
      </c>
      <c r="C62" s="233">
        <f>COUNTIF('59'!$B:$B,C$2)</f>
        <v>0</v>
      </c>
      <c r="D62" s="233">
        <f>COUNTIF('59'!$B:$B,D$2)</f>
        <v>0</v>
      </c>
      <c r="E62" s="233">
        <f>COUNTIF('59'!$B:$B,E$2)</f>
        <v>0</v>
      </c>
      <c r="F62" s="212">
        <f ca="1">INDIRECT(ADDRESS(5,22+COLUMNS($F62:F62),,,ROWS(F$4:F62)))</f>
        <v>0</v>
      </c>
      <c r="G62" s="212">
        <f ca="1">INDIRECT(ADDRESS(5,22+COLUMNS($F62:G62),,,ROWS(G$4:G62)))</f>
        <v>0</v>
      </c>
      <c r="H62" s="212">
        <f ca="1">INDIRECT(ADDRESS(5,22+COLUMNS($F62:H62),,,ROWS(H$4:H62)))</f>
        <v>0</v>
      </c>
      <c r="I62" s="213" t="str">
        <f ca="1">INDIRECT(ADDRESS(5,22+COLUMNS($F62:I62),,,ROWS(I$4:I62)))</f>
        <v>-</v>
      </c>
      <c r="J62" s="212">
        <f ca="1">INDIRECT(ADDRESS(5,22+COLUMNS($F62:J62),,,ROWS(J$4:J62)))</f>
        <v>0</v>
      </c>
      <c r="K62" s="214" t="str">
        <f ca="1">INDIRECT(ADDRESS(5,22+COLUMNS($F62:K62)+1,,,ROWS(K$4:K62)))</f>
        <v>-</v>
      </c>
      <c r="L62" s="211" t="str">
        <f ca="1">INDIRECT(ADDRESS(5,22+COLUMNS($F62:L62)+2,,,ROWS(L$4:L62)))</f>
        <v>-</v>
      </c>
      <c r="M62" s="212">
        <f ca="1">INDIRECT(ADDRESS(5,22+COLUMNS($F62:M62)+2,,,ROWS(M$4:M62)))</f>
        <v>0</v>
      </c>
      <c r="N62" s="212">
        <f ca="1">INDIRECT(ADDRESS(5,22+COLUMNS($F62:N62)+2,,,ROWS(N$4:N62)))</f>
        <v>0</v>
      </c>
      <c r="O62" s="212">
        <f ca="1">INDIRECT(ADDRESS(5,22+COLUMNS($F62:O62)+2,,,ROWS(O$4:O62)))</f>
        <v>0</v>
      </c>
      <c r="P62" s="212">
        <f ca="1">INDIRECT(ADDRESS(5,22+COLUMNS($F62:P62)+2,,,ROWS(P$4:P62)))</f>
        <v>0</v>
      </c>
      <c r="Q62" s="212">
        <f ca="1">INDIRECT(ADDRESS(33,27,,,ROWS(Q$4:Q62)))</f>
        <v>0</v>
      </c>
      <c r="R62" s="212">
        <f ca="1">INDIRECT(ADDRESS(33,28,,,ROWS(Q$4:Q62)))</f>
        <v>0</v>
      </c>
      <c r="S62" s="35"/>
      <c r="T62" s="215" t="str">
        <f ca="1">INDIRECT(ADDRESS(9,22+COLUMNS($T62:T62),,,ROWS(T$4:T62)))</f>
        <v>-</v>
      </c>
      <c r="U62" s="216" t="str">
        <f ca="1">INDIRECT(ADDRESS(9,22+COLUMNS($T62:U62),,,ROWS(U$4:U62)))</f>
        <v>-</v>
      </c>
      <c r="V62" s="216" t="str">
        <f ca="1">INDIRECT(ADDRESS(9,22+COLUMNS($T62:V62),,,ROWS(V$4:V62)))</f>
        <v>-</v>
      </c>
      <c r="W62" s="213" t="str">
        <f ca="1">INDIRECT(ADDRESS(9,22+COLUMNS($T62:W62),,,ROWS(W$4:W62)))</f>
        <v>-</v>
      </c>
      <c r="X62" s="215" t="str">
        <f ca="1">INDIRECT(ADDRESS(9,22+COLUMNS($T62:X62),,,ROWS(X$4:X62)))</f>
        <v>-</v>
      </c>
      <c r="Y62" s="214" t="str">
        <f ca="1">INDIRECT(ADDRESS(9,22+COLUMNS($T62:Y62)+1,,,ROWS(Y$4:Y62)))</f>
        <v>-</v>
      </c>
      <c r="Z62" s="217" t="str">
        <f ca="1">INDIRECT(ADDRESS(9,22+COLUMNS($T62:Z62)+2,,,ROWS(Z$4:Z62)))</f>
        <v>-</v>
      </c>
      <c r="AA62" s="211" t="str">
        <f ca="1">INDIRECT(ADDRESS(9,22+COLUMNS($T62:AA62)+2,,,ROWS(AA$4:AA62)))</f>
        <v>-</v>
      </c>
      <c r="AB62" s="212">
        <f ca="1">INDIRECT(ADDRESS(9,22+COLUMNS($T62:AB62)+2,,,ROWS(AB$4:AB62)))</f>
        <v>0</v>
      </c>
      <c r="AC62" s="215">
        <f ca="1">INDIRECT(ADDRESS(34,27,,,ROWS(AC$4:AC62)))</f>
        <v>0</v>
      </c>
      <c r="AD62" s="215">
        <f ca="1">INDIRECT(ADDRESS(34,28,,,ROWS(AC$4:AC62)))</f>
        <v>0</v>
      </c>
      <c r="AE62" s="35"/>
      <c r="AF62" s="212">
        <f ca="1">INDIRECT(ADDRESS(13,22+COLUMNS($AF62:AF62),,,ROWS(AF$4:AF62)))</f>
        <v>0</v>
      </c>
      <c r="AG62" s="212">
        <f ca="1">INDIRECT(ADDRESS(13,22+COLUMNS($AF62:AG62),,,ROWS(AG$4:AG62)))</f>
        <v>0</v>
      </c>
      <c r="AH62" s="212">
        <f ca="1">INDIRECT(ADDRESS(13,22+COLUMNS($AF62:AH62),,,ROWS(AH$4:AH62)))</f>
        <v>0</v>
      </c>
      <c r="AI62" s="28" t="str">
        <f t="shared" ca="1" si="9"/>
        <v/>
      </c>
      <c r="AJ62" s="28" t="str">
        <f t="shared" ca="1" si="10"/>
        <v/>
      </c>
      <c r="AK62" s="28" t="str">
        <f t="shared" ca="1" si="11"/>
        <v/>
      </c>
      <c r="AL62" s="28" t="str">
        <f t="shared" ca="1" si="12"/>
        <v/>
      </c>
      <c r="AM62" s="28" t="str">
        <f t="shared" ca="1" si="13"/>
        <v/>
      </c>
      <c r="AN62" s="28" t="str">
        <f t="shared" ca="1" si="14"/>
        <v/>
      </c>
      <c r="AO62" s="28" t="str">
        <f t="shared" ca="1" si="15"/>
        <v/>
      </c>
      <c r="AP62" s="28" t="str">
        <f t="shared" ca="1" si="16"/>
        <v/>
      </c>
      <c r="AQ62" s="28" t="str">
        <f t="shared" ca="1" si="17"/>
        <v/>
      </c>
    </row>
    <row r="63" spans="1:43" ht="17.100000000000001" customHeight="1">
      <c r="A63" s="198" t="str">
        <f>ROWS($A$4:$A63)&amp;"."</f>
        <v>60.</v>
      </c>
      <c r="B63" s="227">
        <f ca="1">INDIRECT(ADDRESS(1,1,,,ROWS($B$4:$B63)))</f>
        <v>0</v>
      </c>
      <c r="C63" s="233">
        <f>COUNTIF('60'!$B:$B,C$2)</f>
        <v>0</v>
      </c>
      <c r="D63" s="233">
        <f>COUNTIF('60'!$B:$B,D$2)</f>
        <v>0</v>
      </c>
      <c r="E63" s="233">
        <f>COUNTIF('60'!$B:$B,E$2)</f>
        <v>0</v>
      </c>
      <c r="F63" s="212">
        <f ca="1">INDIRECT(ADDRESS(5,22+COLUMNS($F63:F63),,,ROWS(F$4:F63)))</f>
        <v>0</v>
      </c>
      <c r="G63" s="212">
        <f ca="1">INDIRECT(ADDRESS(5,22+COLUMNS($F63:G63),,,ROWS(G$4:G63)))</f>
        <v>0</v>
      </c>
      <c r="H63" s="212">
        <f ca="1">INDIRECT(ADDRESS(5,22+COLUMNS($F63:H63),,,ROWS(H$4:H63)))</f>
        <v>0</v>
      </c>
      <c r="I63" s="213" t="str">
        <f ca="1">INDIRECT(ADDRESS(5,22+COLUMNS($F63:I63),,,ROWS(I$4:I63)))</f>
        <v>-</v>
      </c>
      <c r="J63" s="212">
        <f ca="1">INDIRECT(ADDRESS(5,22+COLUMNS($F63:J63),,,ROWS(J$4:J63)))</f>
        <v>0</v>
      </c>
      <c r="K63" s="214" t="str">
        <f ca="1">INDIRECT(ADDRESS(5,22+COLUMNS($F63:K63)+1,,,ROWS(K$4:K63)))</f>
        <v>-</v>
      </c>
      <c r="L63" s="211" t="str">
        <f ca="1">INDIRECT(ADDRESS(5,22+COLUMNS($F63:L63)+2,,,ROWS(L$4:L63)))</f>
        <v>-</v>
      </c>
      <c r="M63" s="212">
        <f ca="1">INDIRECT(ADDRESS(5,22+COLUMNS($F63:M63)+2,,,ROWS(M$4:M63)))</f>
        <v>0</v>
      </c>
      <c r="N63" s="212">
        <f ca="1">INDIRECT(ADDRESS(5,22+COLUMNS($F63:N63)+2,,,ROWS(N$4:N63)))</f>
        <v>0</v>
      </c>
      <c r="O63" s="212">
        <f ca="1">INDIRECT(ADDRESS(5,22+COLUMNS($F63:O63)+2,,,ROWS(O$4:O63)))</f>
        <v>0</v>
      </c>
      <c r="P63" s="212">
        <f ca="1">INDIRECT(ADDRESS(5,22+COLUMNS($F63:P63)+2,,,ROWS(P$4:P63)))</f>
        <v>0</v>
      </c>
      <c r="Q63" s="212">
        <f ca="1">INDIRECT(ADDRESS(33,27,,,ROWS(Q$4:Q63)))</f>
        <v>0</v>
      </c>
      <c r="R63" s="212">
        <f ca="1">INDIRECT(ADDRESS(33,28,,,ROWS(Q$4:Q63)))</f>
        <v>0</v>
      </c>
      <c r="S63" s="35"/>
      <c r="T63" s="215" t="str">
        <f ca="1">INDIRECT(ADDRESS(9,22+COLUMNS($T63:T63),,,ROWS(T$4:T63)))</f>
        <v>-</v>
      </c>
      <c r="U63" s="216" t="str">
        <f ca="1">INDIRECT(ADDRESS(9,22+COLUMNS($T63:U63),,,ROWS(U$4:U63)))</f>
        <v>-</v>
      </c>
      <c r="V63" s="216" t="str">
        <f ca="1">INDIRECT(ADDRESS(9,22+COLUMNS($T63:V63),,,ROWS(V$4:V63)))</f>
        <v>-</v>
      </c>
      <c r="W63" s="213" t="str">
        <f ca="1">INDIRECT(ADDRESS(9,22+COLUMNS($T63:W63),,,ROWS(W$4:W63)))</f>
        <v>-</v>
      </c>
      <c r="X63" s="215" t="str">
        <f ca="1">INDIRECT(ADDRESS(9,22+COLUMNS($T63:X63),,,ROWS(X$4:X63)))</f>
        <v>-</v>
      </c>
      <c r="Y63" s="214" t="str">
        <f ca="1">INDIRECT(ADDRESS(9,22+COLUMNS($T63:Y63)+1,,,ROWS(Y$4:Y63)))</f>
        <v>-</v>
      </c>
      <c r="Z63" s="217" t="str">
        <f ca="1">INDIRECT(ADDRESS(9,22+COLUMNS($T63:Z63)+2,,,ROWS(Z$4:Z63)))</f>
        <v>-</v>
      </c>
      <c r="AA63" s="211" t="str">
        <f ca="1">INDIRECT(ADDRESS(9,22+COLUMNS($T63:AA63)+2,,,ROWS(AA$4:AA63)))</f>
        <v>-</v>
      </c>
      <c r="AB63" s="212">
        <f ca="1">INDIRECT(ADDRESS(9,22+COLUMNS($T63:AB63)+2,,,ROWS(AB$4:AB63)))</f>
        <v>0</v>
      </c>
      <c r="AC63" s="215">
        <f ca="1">INDIRECT(ADDRESS(34,27,,,ROWS(AC$4:AC63)))</f>
        <v>0</v>
      </c>
      <c r="AD63" s="215">
        <f ca="1">INDIRECT(ADDRESS(34,28,,,ROWS(AC$4:AC63)))</f>
        <v>0</v>
      </c>
      <c r="AE63" s="35"/>
      <c r="AF63" s="212">
        <f ca="1">INDIRECT(ADDRESS(13,22+COLUMNS($AF63:AF63),,,ROWS(AF$4:AF63)))</f>
        <v>0</v>
      </c>
      <c r="AG63" s="212">
        <f ca="1">INDIRECT(ADDRESS(13,22+COLUMNS($AF63:AG63),,,ROWS(AG$4:AG63)))</f>
        <v>0</v>
      </c>
      <c r="AH63" s="212">
        <f ca="1">INDIRECT(ADDRESS(13,22+COLUMNS($AF63:AH63),,,ROWS(AH$4:AH63)))</f>
        <v>0</v>
      </c>
      <c r="AI63" s="28" t="str">
        <f t="shared" ca="1" si="9"/>
        <v/>
      </c>
      <c r="AJ63" s="28" t="str">
        <f t="shared" ca="1" si="10"/>
        <v/>
      </c>
      <c r="AK63" s="28" t="str">
        <f t="shared" ca="1" si="11"/>
        <v/>
      </c>
      <c r="AL63" s="28" t="str">
        <f t="shared" ca="1" si="12"/>
        <v/>
      </c>
      <c r="AM63" s="28" t="str">
        <f t="shared" ca="1" si="13"/>
        <v/>
      </c>
      <c r="AN63" s="28" t="str">
        <f t="shared" ca="1" si="14"/>
        <v/>
      </c>
      <c r="AO63" s="28" t="str">
        <f t="shared" ca="1" si="15"/>
        <v/>
      </c>
      <c r="AP63" s="28" t="str">
        <f t="shared" ca="1" si="16"/>
        <v/>
      </c>
      <c r="AQ63" s="28" t="str">
        <f t="shared" ca="1" si="17"/>
        <v/>
      </c>
    </row>
    <row r="64" spans="1:43" ht="17.100000000000001" customHeight="1">
      <c r="A64" s="198" t="str">
        <f>ROWS($A$4:$A64)&amp;"."</f>
        <v>61.</v>
      </c>
      <c r="B64" s="227">
        <f ca="1">INDIRECT(ADDRESS(1,1,,,ROWS($B$4:$B64)))</f>
        <v>0</v>
      </c>
      <c r="C64" s="233">
        <f>COUNTIF('61'!$B:$B,C$2)</f>
        <v>0</v>
      </c>
      <c r="D64" s="233">
        <f>COUNTIF('61'!$B:$B,D$2)</f>
        <v>0</v>
      </c>
      <c r="E64" s="233">
        <f>COUNTIF('61'!$B:$B,E$2)</f>
        <v>0</v>
      </c>
      <c r="F64" s="212">
        <f ca="1">INDIRECT(ADDRESS(5,22+COLUMNS($F64:F64),,,ROWS(F$4:F64)))</f>
        <v>0</v>
      </c>
      <c r="G64" s="212">
        <f ca="1">INDIRECT(ADDRESS(5,22+COLUMNS($F64:G64),,,ROWS(G$4:G64)))</f>
        <v>0</v>
      </c>
      <c r="H64" s="212">
        <f ca="1">INDIRECT(ADDRESS(5,22+COLUMNS($F64:H64),,,ROWS(H$4:H64)))</f>
        <v>0</v>
      </c>
      <c r="I64" s="213" t="str">
        <f ca="1">INDIRECT(ADDRESS(5,22+COLUMNS($F64:I64),,,ROWS(I$4:I64)))</f>
        <v>-</v>
      </c>
      <c r="J64" s="212">
        <f ca="1">INDIRECT(ADDRESS(5,22+COLUMNS($F64:J64),,,ROWS(J$4:J64)))</f>
        <v>0</v>
      </c>
      <c r="K64" s="214" t="str">
        <f ca="1">INDIRECT(ADDRESS(5,22+COLUMNS($F64:K64)+1,,,ROWS(K$4:K64)))</f>
        <v>-</v>
      </c>
      <c r="L64" s="211" t="str">
        <f ca="1">INDIRECT(ADDRESS(5,22+COLUMNS($F64:L64)+2,,,ROWS(L$4:L64)))</f>
        <v>-</v>
      </c>
      <c r="M64" s="212">
        <f ca="1">INDIRECT(ADDRESS(5,22+COLUMNS($F64:M64)+2,,,ROWS(M$4:M64)))</f>
        <v>0</v>
      </c>
      <c r="N64" s="212">
        <f ca="1">INDIRECT(ADDRESS(5,22+COLUMNS($F64:N64)+2,,,ROWS(N$4:N64)))</f>
        <v>0</v>
      </c>
      <c r="O64" s="212">
        <f ca="1">INDIRECT(ADDRESS(5,22+COLUMNS($F64:O64)+2,,,ROWS(O$4:O64)))</f>
        <v>0</v>
      </c>
      <c r="P64" s="212">
        <f ca="1">INDIRECT(ADDRESS(5,22+COLUMNS($F64:P64)+2,,,ROWS(P$4:P64)))</f>
        <v>0</v>
      </c>
      <c r="Q64" s="212">
        <f ca="1">INDIRECT(ADDRESS(33,27,,,ROWS(Q$4:Q64)))</f>
        <v>0</v>
      </c>
      <c r="R64" s="212">
        <f ca="1">INDIRECT(ADDRESS(33,28,,,ROWS(Q$4:Q64)))</f>
        <v>0</v>
      </c>
      <c r="S64" s="35"/>
      <c r="T64" s="215" t="str">
        <f ca="1">INDIRECT(ADDRESS(9,22+COLUMNS($T64:T64),,,ROWS(T$4:T64)))</f>
        <v>-</v>
      </c>
      <c r="U64" s="216" t="str">
        <f ca="1">INDIRECT(ADDRESS(9,22+COLUMNS($T64:U64),,,ROWS(U$4:U64)))</f>
        <v>-</v>
      </c>
      <c r="V64" s="216" t="str">
        <f ca="1">INDIRECT(ADDRESS(9,22+COLUMNS($T64:V64),,,ROWS(V$4:V64)))</f>
        <v>-</v>
      </c>
      <c r="W64" s="213" t="str">
        <f ca="1">INDIRECT(ADDRESS(9,22+COLUMNS($T64:W64),,,ROWS(W$4:W64)))</f>
        <v>-</v>
      </c>
      <c r="X64" s="215" t="str">
        <f ca="1">INDIRECT(ADDRESS(9,22+COLUMNS($T64:X64),,,ROWS(X$4:X64)))</f>
        <v>-</v>
      </c>
      <c r="Y64" s="214" t="str">
        <f ca="1">INDIRECT(ADDRESS(9,22+COLUMNS($T64:Y64)+1,,,ROWS(Y$4:Y64)))</f>
        <v>-</v>
      </c>
      <c r="Z64" s="217" t="str">
        <f ca="1">INDIRECT(ADDRESS(9,22+COLUMNS($T64:Z64)+2,,,ROWS(Z$4:Z64)))</f>
        <v>-</v>
      </c>
      <c r="AA64" s="211" t="str">
        <f ca="1">INDIRECT(ADDRESS(9,22+COLUMNS($T64:AA64)+2,,,ROWS(AA$4:AA64)))</f>
        <v>-</v>
      </c>
      <c r="AB64" s="212">
        <f ca="1">INDIRECT(ADDRESS(9,22+COLUMNS($T64:AB64)+2,,,ROWS(AB$4:AB64)))</f>
        <v>0</v>
      </c>
      <c r="AC64" s="215">
        <f ca="1">INDIRECT(ADDRESS(34,27,,,ROWS(AC$4:AC64)))</f>
        <v>0</v>
      </c>
      <c r="AD64" s="215">
        <f ca="1">INDIRECT(ADDRESS(34,28,,,ROWS(AC$4:AC64)))</f>
        <v>0</v>
      </c>
      <c r="AE64" s="35"/>
      <c r="AF64" s="212">
        <f ca="1">INDIRECT(ADDRESS(13,22+COLUMNS($AF64:AF64),,,ROWS(AF$4:AF64)))</f>
        <v>0</v>
      </c>
      <c r="AG64" s="212">
        <f ca="1">INDIRECT(ADDRESS(13,22+COLUMNS($AF64:AG64),,,ROWS(AG$4:AG64)))</f>
        <v>0</v>
      </c>
      <c r="AH64" s="212">
        <f ca="1">INDIRECT(ADDRESS(13,22+COLUMNS($AF64:AH64),,,ROWS(AH$4:AH64)))</f>
        <v>0</v>
      </c>
      <c r="AI64" s="28" t="str">
        <f t="shared" ca="1" si="9"/>
        <v/>
      </c>
      <c r="AJ64" s="28" t="str">
        <f t="shared" ca="1" si="10"/>
        <v/>
      </c>
      <c r="AK64" s="28" t="str">
        <f t="shared" ca="1" si="11"/>
        <v/>
      </c>
      <c r="AL64" s="28" t="str">
        <f t="shared" ca="1" si="12"/>
        <v/>
      </c>
      <c r="AM64" s="28" t="str">
        <f t="shared" ca="1" si="13"/>
        <v/>
      </c>
      <c r="AN64" s="28" t="str">
        <f t="shared" ca="1" si="14"/>
        <v/>
      </c>
      <c r="AO64" s="28" t="str">
        <f t="shared" ca="1" si="15"/>
        <v/>
      </c>
      <c r="AP64" s="28" t="str">
        <f t="shared" ca="1" si="16"/>
        <v/>
      </c>
      <c r="AQ64" s="28" t="str">
        <f t="shared" ca="1" si="17"/>
        <v/>
      </c>
    </row>
    <row r="65" spans="1:43" ht="17.100000000000001" customHeight="1">
      <c r="A65" s="198" t="str">
        <f>ROWS($A$4:$A65)&amp;"."</f>
        <v>62.</v>
      </c>
      <c r="B65" s="227">
        <f ca="1">INDIRECT(ADDRESS(1,1,,,ROWS($B$4:$B65)))</f>
        <v>0</v>
      </c>
      <c r="C65" s="233">
        <f>COUNTIF('62'!$B:$B,C$2)</f>
        <v>0</v>
      </c>
      <c r="D65" s="233">
        <f>COUNTIF('62'!$B:$B,D$2)</f>
        <v>0</v>
      </c>
      <c r="E65" s="233">
        <f>COUNTIF('62'!$B:$B,E$2)</f>
        <v>0</v>
      </c>
      <c r="F65" s="212">
        <f ca="1">INDIRECT(ADDRESS(5,22+COLUMNS($F65:F65),,,ROWS(F$4:F65)))</f>
        <v>0</v>
      </c>
      <c r="G65" s="212">
        <f ca="1">INDIRECT(ADDRESS(5,22+COLUMNS($F65:G65),,,ROWS(G$4:G65)))</f>
        <v>0</v>
      </c>
      <c r="H65" s="212">
        <f ca="1">INDIRECT(ADDRESS(5,22+COLUMNS($F65:H65),,,ROWS(H$4:H65)))</f>
        <v>0</v>
      </c>
      <c r="I65" s="213" t="str">
        <f ca="1">INDIRECT(ADDRESS(5,22+COLUMNS($F65:I65),,,ROWS(I$4:I65)))</f>
        <v>-</v>
      </c>
      <c r="J65" s="212">
        <f ca="1">INDIRECT(ADDRESS(5,22+COLUMNS($F65:J65),,,ROWS(J$4:J65)))</f>
        <v>0</v>
      </c>
      <c r="K65" s="214" t="str">
        <f ca="1">INDIRECT(ADDRESS(5,22+COLUMNS($F65:K65)+1,,,ROWS(K$4:K65)))</f>
        <v>-</v>
      </c>
      <c r="L65" s="211" t="str">
        <f ca="1">INDIRECT(ADDRESS(5,22+COLUMNS($F65:L65)+2,,,ROWS(L$4:L65)))</f>
        <v>-</v>
      </c>
      <c r="M65" s="212">
        <f ca="1">INDIRECT(ADDRESS(5,22+COLUMNS($F65:M65)+2,,,ROWS(M$4:M65)))</f>
        <v>0</v>
      </c>
      <c r="N65" s="212">
        <f ca="1">INDIRECT(ADDRESS(5,22+COLUMNS($F65:N65)+2,,,ROWS(N$4:N65)))</f>
        <v>0</v>
      </c>
      <c r="O65" s="212">
        <f ca="1">INDIRECT(ADDRESS(5,22+COLUMNS($F65:O65)+2,,,ROWS(O$4:O65)))</f>
        <v>0</v>
      </c>
      <c r="P65" s="212">
        <f ca="1">INDIRECT(ADDRESS(5,22+COLUMNS($F65:P65)+2,,,ROWS(P$4:P65)))</f>
        <v>0</v>
      </c>
      <c r="Q65" s="212">
        <f ca="1">INDIRECT(ADDRESS(33,27,,,ROWS(Q$4:Q65)))</f>
        <v>0</v>
      </c>
      <c r="R65" s="212">
        <f ca="1">INDIRECT(ADDRESS(33,28,,,ROWS(Q$4:Q65)))</f>
        <v>0</v>
      </c>
      <c r="S65" s="35"/>
      <c r="T65" s="215" t="str">
        <f ca="1">INDIRECT(ADDRESS(9,22+COLUMNS($T65:T65),,,ROWS(T$4:T65)))</f>
        <v>-</v>
      </c>
      <c r="U65" s="216" t="str">
        <f ca="1">INDIRECT(ADDRESS(9,22+COLUMNS($T65:U65),,,ROWS(U$4:U65)))</f>
        <v>-</v>
      </c>
      <c r="V65" s="216" t="str">
        <f ca="1">INDIRECT(ADDRESS(9,22+COLUMNS($T65:V65),,,ROWS(V$4:V65)))</f>
        <v>-</v>
      </c>
      <c r="W65" s="213" t="str">
        <f ca="1">INDIRECT(ADDRESS(9,22+COLUMNS($T65:W65),,,ROWS(W$4:W65)))</f>
        <v>-</v>
      </c>
      <c r="X65" s="215" t="str">
        <f ca="1">INDIRECT(ADDRESS(9,22+COLUMNS($T65:X65),,,ROWS(X$4:X65)))</f>
        <v>-</v>
      </c>
      <c r="Y65" s="214" t="str">
        <f ca="1">INDIRECT(ADDRESS(9,22+COLUMNS($T65:Y65)+1,,,ROWS(Y$4:Y65)))</f>
        <v>-</v>
      </c>
      <c r="Z65" s="217" t="str">
        <f ca="1">INDIRECT(ADDRESS(9,22+COLUMNS($T65:Z65)+2,,,ROWS(Z$4:Z65)))</f>
        <v>-</v>
      </c>
      <c r="AA65" s="211" t="str">
        <f ca="1">INDIRECT(ADDRESS(9,22+COLUMNS($T65:AA65)+2,,,ROWS(AA$4:AA65)))</f>
        <v>-</v>
      </c>
      <c r="AB65" s="212">
        <f ca="1">INDIRECT(ADDRESS(9,22+COLUMNS($T65:AB65)+2,,,ROWS(AB$4:AB65)))</f>
        <v>0</v>
      </c>
      <c r="AC65" s="215">
        <f ca="1">INDIRECT(ADDRESS(34,27,,,ROWS(AC$4:AC65)))</f>
        <v>0</v>
      </c>
      <c r="AD65" s="215">
        <f ca="1">INDIRECT(ADDRESS(34,28,,,ROWS(AC$4:AC65)))</f>
        <v>0</v>
      </c>
      <c r="AE65" s="35"/>
      <c r="AF65" s="212">
        <f ca="1">INDIRECT(ADDRESS(13,22+COLUMNS($AF65:AF65),,,ROWS(AF$4:AF65)))</f>
        <v>0</v>
      </c>
      <c r="AG65" s="212">
        <f ca="1">INDIRECT(ADDRESS(13,22+COLUMNS($AF65:AG65),,,ROWS(AG$4:AG65)))</f>
        <v>0</v>
      </c>
      <c r="AH65" s="212">
        <f ca="1">INDIRECT(ADDRESS(13,22+COLUMNS($AF65:AH65),,,ROWS(AH$4:AH65)))</f>
        <v>0</v>
      </c>
      <c r="AI65" s="28" t="str">
        <f t="shared" ca="1" si="9"/>
        <v/>
      </c>
      <c r="AJ65" s="28" t="str">
        <f t="shared" ca="1" si="10"/>
        <v/>
      </c>
      <c r="AK65" s="28" t="str">
        <f t="shared" ca="1" si="11"/>
        <v/>
      </c>
      <c r="AL65" s="28" t="str">
        <f t="shared" ca="1" si="12"/>
        <v/>
      </c>
      <c r="AM65" s="28" t="str">
        <f t="shared" ca="1" si="13"/>
        <v/>
      </c>
      <c r="AN65" s="28" t="str">
        <f t="shared" ca="1" si="14"/>
        <v/>
      </c>
      <c r="AO65" s="28" t="str">
        <f t="shared" ca="1" si="15"/>
        <v/>
      </c>
      <c r="AP65" s="28" t="str">
        <f t="shared" ca="1" si="16"/>
        <v/>
      </c>
      <c r="AQ65" s="28" t="str">
        <f t="shared" ca="1" si="17"/>
        <v/>
      </c>
    </row>
    <row r="66" spans="1:43" ht="17.100000000000001" customHeight="1">
      <c r="A66" s="198" t="str">
        <f>ROWS($A$4:$A66)&amp;"."</f>
        <v>63.</v>
      </c>
      <c r="B66" s="227">
        <f ca="1">INDIRECT(ADDRESS(1,1,,,ROWS($B$4:$B66)))</f>
        <v>0</v>
      </c>
      <c r="C66" s="233">
        <f>COUNTIF('63'!$B:$B,C$2)</f>
        <v>0</v>
      </c>
      <c r="D66" s="233">
        <f>COUNTIF('63'!$B:$B,D$2)</f>
        <v>0</v>
      </c>
      <c r="E66" s="233">
        <f>COUNTIF('63'!$B:$B,E$2)</f>
        <v>0</v>
      </c>
      <c r="F66" s="212">
        <f ca="1">INDIRECT(ADDRESS(5,22+COLUMNS($F66:F66),,,ROWS(F$4:F66)))</f>
        <v>0</v>
      </c>
      <c r="G66" s="212">
        <f ca="1">INDIRECT(ADDRESS(5,22+COLUMNS($F66:G66),,,ROWS(G$4:G66)))</f>
        <v>0</v>
      </c>
      <c r="H66" s="212">
        <f ca="1">INDIRECT(ADDRESS(5,22+COLUMNS($F66:H66),,,ROWS(H$4:H66)))</f>
        <v>0</v>
      </c>
      <c r="I66" s="213" t="str">
        <f ca="1">INDIRECT(ADDRESS(5,22+COLUMNS($F66:I66),,,ROWS(I$4:I66)))</f>
        <v>-</v>
      </c>
      <c r="J66" s="212">
        <f ca="1">INDIRECT(ADDRESS(5,22+COLUMNS($F66:J66),,,ROWS(J$4:J66)))</f>
        <v>0</v>
      </c>
      <c r="K66" s="214" t="str">
        <f ca="1">INDIRECT(ADDRESS(5,22+COLUMNS($F66:K66)+1,,,ROWS(K$4:K66)))</f>
        <v>-</v>
      </c>
      <c r="L66" s="211" t="str">
        <f ca="1">INDIRECT(ADDRESS(5,22+COLUMNS($F66:L66)+2,,,ROWS(L$4:L66)))</f>
        <v>-</v>
      </c>
      <c r="M66" s="212">
        <f ca="1">INDIRECT(ADDRESS(5,22+COLUMNS($F66:M66)+2,,,ROWS(M$4:M66)))</f>
        <v>0</v>
      </c>
      <c r="N66" s="212">
        <f ca="1">INDIRECT(ADDRESS(5,22+COLUMNS($F66:N66)+2,,,ROWS(N$4:N66)))</f>
        <v>0</v>
      </c>
      <c r="O66" s="212">
        <f ca="1">INDIRECT(ADDRESS(5,22+COLUMNS($F66:O66)+2,,,ROWS(O$4:O66)))</f>
        <v>0</v>
      </c>
      <c r="P66" s="212">
        <f ca="1">INDIRECT(ADDRESS(5,22+COLUMNS($F66:P66)+2,,,ROWS(P$4:P66)))</f>
        <v>0</v>
      </c>
      <c r="Q66" s="212">
        <f ca="1">INDIRECT(ADDRESS(33,27,,,ROWS(Q$4:Q66)))</f>
        <v>0</v>
      </c>
      <c r="R66" s="212">
        <f ca="1">INDIRECT(ADDRESS(33,28,,,ROWS(Q$4:Q66)))</f>
        <v>0</v>
      </c>
      <c r="S66" s="35"/>
      <c r="T66" s="215" t="str">
        <f ca="1">INDIRECT(ADDRESS(9,22+COLUMNS($T66:T66),,,ROWS(T$4:T66)))</f>
        <v>-</v>
      </c>
      <c r="U66" s="216" t="str">
        <f ca="1">INDIRECT(ADDRESS(9,22+COLUMNS($T66:U66),,,ROWS(U$4:U66)))</f>
        <v>-</v>
      </c>
      <c r="V66" s="216" t="str">
        <f ca="1">INDIRECT(ADDRESS(9,22+COLUMNS($T66:V66),,,ROWS(V$4:V66)))</f>
        <v>-</v>
      </c>
      <c r="W66" s="213" t="str">
        <f ca="1">INDIRECT(ADDRESS(9,22+COLUMNS($T66:W66),,,ROWS(W$4:W66)))</f>
        <v>-</v>
      </c>
      <c r="X66" s="215" t="str">
        <f ca="1">INDIRECT(ADDRESS(9,22+COLUMNS($T66:X66),,,ROWS(X$4:X66)))</f>
        <v>-</v>
      </c>
      <c r="Y66" s="214" t="str">
        <f ca="1">INDIRECT(ADDRESS(9,22+COLUMNS($T66:Y66)+1,,,ROWS(Y$4:Y66)))</f>
        <v>-</v>
      </c>
      <c r="Z66" s="217" t="str">
        <f ca="1">INDIRECT(ADDRESS(9,22+COLUMNS($T66:Z66)+2,,,ROWS(Z$4:Z66)))</f>
        <v>-</v>
      </c>
      <c r="AA66" s="211" t="str">
        <f ca="1">INDIRECT(ADDRESS(9,22+COLUMNS($T66:AA66)+2,,,ROWS(AA$4:AA66)))</f>
        <v>-</v>
      </c>
      <c r="AB66" s="212">
        <f ca="1">INDIRECT(ADDRESS(9,22+COLUMNS($T66:AB66)+2,,,ROWS(AB$4:AB66)))</f>
        <v>0</v>
      </c>
      <c r="AC66" s="215">
        <f ca="1">INDIRECT(ADDRESS(34,27,,,ROWS(AC$4:AC66)))</f>
        <v>0</v>
      </c>
      <c r="AD66" s="215">
        <f ca="1">INDIRECT(ADDRESS(34,28,,,ROWS(AC$4:AC66)))</f>
        <v>0</v>
      </c>
      <c r="AE66" s="35"/>
      <c r="AF66" s="212">
        <f ca="1">INDIRECT(ADDRESS(13,22+COLUMNS($AF66:AF66),,,ROWS(AF$4:AF66)))</f>
        <v>0</v>
      </c>
      <c r="AG66" s="212">
        <f ca="1">INDIRECT(ADDRESS(13,22+COLUMNS($AF66:AG66),,,ROWS(AG$4:AG66)))</f>
        <v>0</v>
      </c>
      <c r="AH66" s="212">
        <f ca="1">INDIRECT(ADDRESS(13,22+COLUMNS($AF66:AH66),,,ROWS(AH$4:AH66)))</f>
        <v>0</v>
      </c>
      <c r="AI66" s="28" t="str">
        <f t="shared" ca="1" si="9"/>
        <v/>
      </c>
      <c r="AJ66" s="28" t="str">
        <f t="shared" ca="1" si="10"/>
        <v/>
      </c>
      <c r="AK66" s="28" t="str">
        <f t="shared" ca="1" si="11"/>
        <v/>
      </c>
      <c r="AL66" s="28" t="str">
        <f t="shared" ca="1" si="12"/>
        <v/>
      </c>
      <c r="AM66" s="28" t="str">
        <f t="shared" ca="1" si="13"/>
        <v/>
      </c>
      <c r="AN66" s="28" t="str">
        <f t="shared" ca="1" si="14"/>
        <v/>
      </c>
      <c r="AO66" s="28" t="str">
        <f t="shared" ca="1" si="15"/>
        <v/>
      </c>
      <c r="AP66" s="28" t="str">
        <f t="shared" ca="1" si="16"/>
        <v/>
      </c>
      <c r="AQ66" s="28" t="str">
        <f t="shared" ca="1" si="17"/>
        <v/>
      </c>
    </row>
    <row r="67" spans="1:43" ht="17.100000000000001" customHeight="1">
      <c r="A67" s="198" t="str">
        <f>ROWS($A$4:$A67)&amp;"."</f>
        <v>64.</v>
      </c>
      <c r="B67" s="227">
        <f ca="1">INDIRECT(ADDRESS(1,1,,,ROWS($B$4:$B67)))</f>
        <v>0</v>
      </c>
      <c r="C67" s="233">
        <f>COUNTIF('64'!$B:$B,C$2)</f>
        <v>0</v>
      </c>
      <c r="D67" s="233">
        <f>COUNTIF('64'!$B:$B,D$2)</f>
        <v>0</v>
      </c>
      <c r="E67" s="233">
        <f>COUNTIF('64'!$B:$B,E$2)</f>
        <v>0</v>
      </c>
      <c r="F67" s="212">
        <f ca="1">INDIRECT(ADDRESS(5,22+COLUMNS($F67:F67),,,ROWS(F$4:F67)))</f>
        <v>0</v>
      </c>
      <c r="G67" s="212">
        <f ca="1">INDIRECT(ADDRESS(5,22+COLUMNS($F67:G67),,,ROWS(G$4:G67)))</f>
        <v>0</v>
      </c>
      <c r="H67" s="212">
        <f ca="1">INDIRECT(ADDRESS(5,22+COLUMNS($F67:H67),,,ROWS(H$4:H67)))</f>
        <v>0</v>
      </c>
      <c r="I67" s="213" t="str">
        <f ca="1">INDIRECT(ADDRESS(5,22+COLUMNS($F67:I67),,,ROWS(I$4:I67)))</f>
        <v>-</v>
      </c>
      <c r="J67" s="212">
        <f ca="1">INDIRECT(ADDRESS(5,22+COLUMNS($F67:J67),,,ROWS(J$4:J67)))</f>
        <v>0</v>
      </c>
      <c r="K67" s="214" t="str">
        <f ca="1">INDIRECT(ADDRESS(5,22+COLUMNS($F67:K67)+1,,,ROWS(K$4:K67)))</f>
        <v>-</v>
      </c>
      <c r="L67" s="211" t="str">
        <f ca="1">INDIRECT(ADDRESS(5,22+COLUMNS($F67:L67)+2,,,ROWS(L$4:L67)))</f>
        <v>-</v>
      </c>
      <c r="M67" s="212">
        <f ca="1">INDIRECT(ADDRESS(5,22+COLUMNS($F67:M67)+2,,,ROWS(M$4:M67)))</f>
        <v>0</v>
      </c>
      <c r="N67" s="212">
        <f ca="1">INDIRECT(ADDRESS(5,22+COLUMNS($F67:N67)+2,,,ROWS(N$4:N67)))</f>
        <v>0</v>
      </c>
      <c r="O67" s="212">
        <f ca="1">INDIRECT(ADDRESS(5,22+COLUMNS($F67:O67)+2,,,ROWS(O$4:O67)))</f>
        <v>0</v>
      </c>
      <c r="P67" s="212">
        <f ca="1">INDIRECT(ADDRESS(5,22+COLUMNS($F67:P67)+2,,,ROWS(P$4:P67)))</f>
        <v>0</v>
      </c>
      <c r="Q67" s="212">
        <f ca="1">INDIRECT(ADDRESS(33,27,,,ROWS(Q$4:Q67)))</f>
        <v>0</v>
      </c>
      <c r="R67" s="212">
        <f ca="1">INDIRECT(ADDRESS(33,28,,,ROWS(Q$4:Q67)))</f>
        <v>0</v>
      </c>
      <c r="S67" s="35"/>
      <c r="T67" s="215" t="str">
        <f ca="1">INDIRECT(ADDRESS(9,22+COLUMNS($T67:T67),,,ROWS(T$4:T67)))</f>
        <v>-</v>
      </c>
      <c r="U67" s="216" t="str">
        <f ca="1">INDIRECT(ADDRESS(9,22+COLUMNS($T67:U67),,,ROWS(U$4:U67)))</f>
        <v>-</v>
      </c>
      <c r="V67" s="216" t="str">
        <f ca="1">INDIRECT(ADDRESS(9,22+COLUMNS($T67:V67),,,ROWS(V$4:V67)))</f>
        <v>-</v>
      </c>
      <c r="W67" s="213" t="str">
        <f ca="1">INDIRECT(ADDRESS(9,22+COLUMNS($T67:W67),,,ROWS(W$4:W67)))</f>
        <v>-</v>
      </c>
      <c r="X67" s="215" t="str">
        <f ca="1">INDIRECT(ADDRESS(9,22+COLUMNS($T67:X67),,,ROWS(X$4:X67)))</f>
        <v>-</v>
      </c>
      <c r="Y67" s="214" t="str">
        <f ca="1">INDIRECT(ADDRESS(9,22+COLUMNS($T67:Y67)+1,,,ROWS(Y$4:Y67)))</f>
        <v>-</v>
      </c>
      <c r="Z67" s="217" t="str">
        <f ca="1">INDIRECT(ADDRESS(9,22+COLUMNS($T67:Z67)+2,,,ROWS(Z$4:Z67)))</f>
        <v>-</v>
      </c>
      <c r="AA67" s="211" t="str">
        <f ca="1">INDIRECT(ADDRESS(9,22+COLUMNS($T67:AA67)+2,,,ROWS(AA$4:AA67)))</f>
        <v>-</v>
      </c>
      <c r="AB67" s="212">
        <f ca="1">INDIRECT(ADDRESS(9,22+COLUMNS($T67:AB67)+2,,,ROWS(AB$4:AB67)))</f>
        <v>0</v>
      </c>
      <c r="AC67" s="215">
        <f ca="1">INDIRECT(ADDRESS(34,27,,,ROWS(AC$4:AC67)))</f>
        <v>0</v>
      </c>
      <c r="AD67" s="215">
        <f ca="1">INDIRECT(ADDRESS(34,28,,,ROWS(AC$4:AC67)))</f>
        <v>0</v>
      </c>
      <c r="AE67" s="35"/>
      <c r="AF67" s="212">
        <f ca="1">INDIRECT(ADDRESS(13,22+COLUMNS($AF67:AF67),,,ROWS(AF$4:AF67)))</f>
        <v>0</v>
      </c>
      <c r="AG67" s="212">
        <f ca="1">INDIRECT(ADDRESS(13,22+COLUMNS($AF67:AG67),,,ROWS(AG$4:AG67)))</f>
        <v>0</v>
      </c>
      <c r="AH67" s="212">
        <f ca="1">INDIRECT(ADDRESS(13,22+COLUMNS($AF67:AH67),,,ROWS(AH$4:AH67)))</f>
        <v>0</v>
      </c>
      <c r="AI67" s="28" t="str">
        <f t="shared" ca="1" si="9"/>
        <v/>
      </c>
      <c r="AJ67" s="28" t="str">
        <f t="shared" ca="1" si="10"/>
        <v/>
      </c>
      <c r="AK67" s="28" t="str">
        <f t="shared" ca="1" si="11"/>
        <v/>
      </c>
      <c r="AL67" s="28" t="str">
        <f t="shared" ca="1" si="12"/>
        <v/>
      </c>
      <c r="AM67" s="28" t="str">
        <f t="shared" ca="1" si="13"/>
        <v/>
      </c>
      <c r="AN67" s="28" t="str">
        <f t="shared" ca="1" si="14"/>
        <v/>
      </c>
      <c r="AO67" s="28" t="str">
        <f t="shared" ca="1" si="15"/>
        <v/>
      </c>
      <c r="AP67" s="28" t="str">
        <f t="shared" ca="1" si="16"/>
        <v/>
      </c>
      <c r="AQ67" s="28" t="str">
        <f t="shared" ca="1" si="17"/>
        <v/>
      </c>
    </row>
    <row r="68" spans="1:43" ht="17.100000000000001" customHeight="1">
      <c r="A68" s="198" t="str">
        <f>ROWS($A$4:$A68)&amp;"."</f>
        <v>65.</v>
      </c>
      <c r="B68" s="227">
        <f ca="1">INDIRECT(ADDRESS(1,1,,,ROWS($B$4:$B68)))</f>
        <v>0</v>
      </c>
      <c r="C68" s="233">
        <f>COUNTIF('65'!$B:$B,C$2)</f>
        <v>0</v>
      </c>
      <c r="D68" s="233">
        <f>COUNTIF('65'!$B:$B,D$2)</f>
        <v>0</v>
      </c>
      <c r="E68" s="233">
        <f>COUNTIF('65'!$B:$B,E$2)</f>
        <v>0</v>
      </c>
      <c r="F68" s="212">
        <f ca="1">INDIRECT(ADDRESS(5,22+COLUMNS($F68:F68),,,ROWS(F$4:F68)))</f>
        <v>0</v>
      </c>
      <c r="G68" s="212">
        <f ca="1">INDIRECT(ADDRESS(5,22+COLUMNS($F68:G68),,,ROWS(G$4:G68)))</f>
        <v>0</v>
      </c>
      <c r="H68" s="212">
        <f ca="1">INDIRECT(ADDRESS(5,22+COLUMNS($F68:H68),,,ROWS(H$4:H68)))</f>
        <v>0</v>
      </c>
      <c r="I68" s="213" t="str">
        <f ca="1">INDIRECT(ADDRESS(5,22+COLUMNS($F68:I68),,,ROWS(I$4:I68)))</f>
        <v>-</v>
      </c>
      <c r="J68" s="212">
        <f ca="1">INDIRECT(ADDRESS(5,22+COLUMNS($F68:J68),,,ROWS(J$4:J68)))</f>
        <v>0</v>
      </c>
      <c r="K68" s="214" t="str">
        <f ca="1">INDIRECT(ADDRESS(5,22+COLUMNS($F68:K68)+1,,,ROWS(K$4:K68)))</f>
        <v>-</v>
      </c>
      <c r="L68" s="211" t="str">
        <f ca="1">INDIRECT(ADDRESS(5,22+COLUMNS($F68:L68)+2,,,ROWS(L$4:L68)))</f>
        <v>-</v>
      </c>
      <c r="M68" s="212">
        <f ca="1">INDIRECT(ADDRESS(5,22+COLUMNS($F68:M68)+2,,,ROWS(M$4:M68)))</f>
        <v>0</v>
      </c>
      <c r="N68" s="212">
        <f ca="1">INDIRECT(ADDRESS(5,22+COLUMNS($F68:N68)+2,,,ROWS(N$4:N68)))</f>
        <v>0</v>
      </c>
      <c r="O68" s="212">
        <f ca="1">INDIRECT(ADDRESS(5,22+COLUMNS($F68:O68)+2,,,ROWS(O$4:O68)))</f>
        <v>0</v>
      </c>
      <c r="P68" s="212">
        <f ca="1">INDIRECT(ADDRESS(5,22+COLUMNS($F68:P68)+2,,,ROWS(P$4:P68)))</f>
        <v>0</v>
      </c>
      <c r="Q68" s="212">
        <f ca="1">INDIRECT(ADDRESS(33,27,,,ROWS(Q$4:Q68)))</f>
        <v>0</v>
      </c>
      <c r="R68" s="212">
        <f ca="1">INDIRECT(ADDRESS(33,28,,,ROWS(Q$4:Q68)))</f>
        <v>0</v>
      </c>
      <c r="S68" s="35"/>
      <c r="T68" s="215" t="str">
        <f ca="1">INDIRECT(ADDRESS(9,22+COLUMNS($T68:T68),,,ROWS(T$4:T68)))</f>
        <v>-</v>
      </c>
      <c r="U68" s="216" t="str">
        <f ca="1">INDIRECT(ADDRESS(9,22+COLUMNS($T68:U68),,,ROWS(U$4:U68)))</f>
        <v>-</v>
      </c>
      <c r="V68" s="216" t="str">
        <f ca="1">INDIRECT(ADDRESS(9,22+COLUMNS($T68:V68),,,ROWS(V$4:V68)))</f>
        <v>-</v>
      </c>
      <c r="W68" s="213" t="str">
        <f ca="1">INDIRECT(ADDRESS(9,22+COLUMNS($T68:W68),,,ROWS(W$4:W68)))</f>
        <v>-</v>
      </c>
      <c r="X68" s="215" t="str">
        <f ca="1">INDIRECT(ADDRESS(9,22+COLUMNS($T68:X68),,,ROWS(X$4:X68)))</f>
        <v>-</v>
      </c>
      <c r="Y68" s="214" t="str">
        <f ca="1">INDIRECT(ADDRESS(9,22+COLUMNS($T68:Y68)+1,,,ROWS(Y$4:Y68)))</f>
        <v>-</v>
      </c>
      <c r="Z68" s="217" t="str">
        <f ca="1">INDIRECT(ADDRESS(9,22+COLUMNS($T68:Z68)+2,,,ROWS(Z$4:Z68)))</f>
        <v>-</v>
      </c>
      <c r="AA68" s="211" t="str">
        <f ca="1">INDIRECT(ADDRESS(9,22+COLUMNS($T68:AA68)+2,,,ROWS(AA$4:AA68)))</f>
        <v>-</v>
      </c>
      <c r="AB68" s="212">
        <f ca="1">INDIRECT(ADDRESS(9,22+COLUMNS($T68:AB68)+2,,,ROWS(AB$4:AB68)))</f>
        <v>0</v>
      </c>
      <c r="AC68" s="215">
        <f ca="1">INDIRECT(ADDRESS(34,27,,,ROWS(AC$4:AC68)))</f>
        <v>0</v>
      </c>
      <c r="AD68" s="215">
        <f ca="1">INDIRECT(ADDRESS(34,28,,,ROWS(AC$4:AC68)))</f>
        <v>0</v>
      </c>
      <c r="AE68" s="35"/>
      <c r="AF68" s="212">
        <f ca="1">INDIRECT(ADDRESS(13,22+COLUMNS($AF68:AF68),,,ROWS(AF$4:AF68)))</f>
        <v>0</v>
      </c>
      <c r="AG68" s="212">
        <f ca="1">INDIRECT(ADDRESS(13,22+COLUMNS($AF68:AG68),,,ROWS(AG$4:AG68)))</f>
        <v>0</v>
      </c>
      <c r="AH68" s="212">
        <f ca="1">INDIRECT(ADDRESS(13,22+COLUMNS($AF68:AH68),,,ROWS(AH$4:AH68)))</f>
        <v>0</v>
      </c>
      <c r="AI68" s="28" t="str">
        <f t="shared" ref="AI68:AI73" ca="1" si="18">IF(ISERROR(1/$I68),"",RANK($I68,$I$4:$I$73,0)+ROW()/100)</f>
        <v/>
      </c>
      <c r="AJ68" s="28" t="str">
        <f t="shared" ref="AJ68:AJ73" ca="1" si="19">IF(ISERROR(1/$K68),"",RANK($K68,$K$4:$K$73,0)+ROW()/100)</f>
        <v/>
      </c>
      <c r="AK68" s="28" t="str">
        <f t="shared" ref="AK68:AK73" ca="1" si="20">IF(ISERROR(1/$L68),"",RANK($L68,$L$4:$L$73,0)+ROW()/100)</f>
        <v/>
      </c>
      <c r="AL68" s="28" t="str">
        <f t="shared" ref="AL68:AL73" ca="1" si="21">IF(I68="-","",IF(I68=0,"",SUM($M68*4,$N68*6)/I68))</f>
        <v/>
      </c>
      <c r="AM68" s="28" t="str">
        <f t="shared" ref="AM68:AM73" ca="1" si="22">IF(ISERROR(1/$AL68),"",RANK($AL68,$AL$4:$AL$73,0)+ROW()/100)</f>
        <v/>
      </c>
      <c r="AN68" s="28" t="str">
        <f t="shared" ref="AN68:AN73" ca="1" si="23">IF(ISERROR(1/$W68),"",RANK($W68,$W$4:$W$73,0)+ROW()/100)</f>
        <v/>
      </c>
      <c r="AO68" s="28" t="str">
        <f t="shared" ref="AO68:AO73" ca="1" si="24">IF($Y68=0,RANK($Y68,$Y$4:$Y$73,1)+ROW()/100,IF(ISERROR(1/$Y68),"",RANK($Y68,$Y$4:$Y$73,1)+ROW()/100))</f>
        <v/>
      </c>
      <c r="AP68" s="28" t="str">
        <f t="shared" ref="AP68:AP73" ca="1" si="25">IF(ISERROR(1/$Z68),"",RANK($Z68,$Z$4:$Z$73,1)+ROW()/100)</f>
        <v/>
      </c>
      <c r="AQ68" s="28" t="str">
        <f t="shared" ref="AQ68:AQ73" ca="1" si="26">IF($AA68=0,RANK($AA68,$AA$4:$AA$73,1)+ROW()/100,IF(ISERROR(1/$AA68),"",RANK($AA68,$AA$4:$AA$73,1)+ROW()/100))</f>
        <v/>
      </c>
    </row>
    <row r="69" spans="1:43" ht="17.100000000000001" customHeight="1">
      <c r="A69" s="198" t="str">
        <f>ROWS($A$4:$A69)&amp;"."</f>
        <v>66.</v>
      </c>
      <c r="B69" s="227">
        <f ca="1">INDIRECT(ADDRESS(1,1,,,ROWS($B$4:$B69)))</f>
        <v>0</v>
      </c>
      <c r="C69" s="233">
        <f>COUNTIF('66'!$B:$B,C$2)</f>
        <v>0</v>
      </c>
      <c r="D69" s="233">
        <f>COUNTIF('66'!$B:$B,D$2)</f>
        <v>0</v>
      </c>
      <c r="E69" s="233">
        <f>COUNTIF('66'!$B:$B,E$2)</f>
        <v>0</v>
      </c>
      <c r="F69" s="212">
        <f ca="1">INDIRECT(ADDRESS(5,22+COLUMNS($F69:F69),,,ROWS(F$4:F69)))</f>
        <v>0</v>
      </c>
      <c r="G69" s="212">
        <f ca="1">INDIRECT(ADDRESS(5,22+COLUMNS($F69:G69),,,ROWS(G$4:G69)))</f>
        <v>0</v>
      </c>
      <c r="H69" s="212">
        <f ca="1">INDIRECT(ADDRESS(5,22+COLUMNS($F69:H69),,,ROWS(H$4:H69)))</f>
        <v>0</v>
      </c>
      <c r="I69" s="213" t="str">
        <f ca="1">INDIRECT(ADDRESS(5,22+COLUMNS($F69:I69),,,ROWS(I$4:I69)))</f>
        <v>-</v>
      </c>
      <c r="J69" s="212">
        <f ca="1">INDIRECT(ADDRESS(5,22+COLUMNS($F69:J69),,,ROWS(J$4:J69)))</f>
        <v>0</v>
      </c>
      <c r="K69" s="214" t="str">
        <f ca="1">INDIRECT(ADDRESS(5,22+COLUMNS($F69:K69)+1,,,ROWS(K$4:K69)))</f>
        <v>-</v>
      </c>
      <c r="L69" s="211" t="str">
        <f ca="1">INDIRECT(ADDRESS(5,22+COLUMNS($F69:L69)+2,,,ROWS(L$4:L69)))</f>
        <v>-</v>
      </c>
      <c r="M69" s="212">
        <f ca="1">INDIRECT(ADDRESS(5,22+COLUMNS($F69:M69)+2,,,ROWS(M$4:M69)))</f>
        <v>0</v>
      </c>
      <c r="N69" s="212">
        <f ca="1">INDIRECT(ADDRESS(5,22+COLUMNS($F69:N69)+2,,,ROWS(N$4:N69)))</f>
        <v>0</v>
      </c>
      <c r="O69" s="212">
        <f ca="1">INDIRECT(ADDRESS(5,22+COLUMNS($F69:O69)+2,,,ROWS(O$4:O69)))</f>
        <v>0</v>
      </c>
      <c r="P69" s="212">
        <f ca="1">INDIRECT(ADDRESS(5,22+COLUMNS($F69:P69)+2,,,ROWS(P$4:P69)))</f>
        <v>0</v>
      </c>
      <c r="Q69" s="212">
        <f ca="1">INDIRECT(ADDRESS(33,27,,,ROWS(Q$4:Q69)))</f>
        <v>0</v>
      </c>
      <c r="R69" s="212">
        <f ca="1">INDIRECT(ADDRESS(33,28,,,ROWS(Q$4:Q69)))</f>
        <v>0</v>
      </c>
      <c r="S69" s="35"/>
      <c r="T69" s="215" t="str">
        <f ca="1">INDIRECT(ADDRESS(9,22+COLUMNS($T69:T69),,,ROWS(T$4:T69)))</f>
        <v>-</v>
      </c>
      <c r="U69" s="216" t="str">
        <f ca="1">INDIRECT(ADDRESS(9,22+COLUMNS($T69:U69),,,ROWS(U$4:U69)))</f>
        <v>-</v>
      </c>
      <c r="V69" s="216" t="str">
        <f ca="1">INDIRECT(ADDRESS(9,22+COLUMNS($T69:V69),,,ROWS(V$4:V69)))</f>
        <v>-</v>
      </c>
      <c r="W69" s="213" t="str">
        <f ca="1">INDIRECT(ADDRESS(9,22+COLUMNS($T69:W69),,,ROWS(W$4:W69)))</f>
        <v>-</v>
      </c>
      <c r="X69" s="215" t="str">
        <f ca="1">INDIRECT(ADDRESS(9,22+COLUMNS($T69:X69),,,ROWS(X$4:X69)))</f>
        <v>-</v>
      </c>
      <c r="Y69" s="214" t="str">
        <f ca="1">INDIRECT(ADDRESS(9,22+COLUMNS($T69:Y69)+1,,,ROWS(Y$4:Y69)))</f>
        <v>-</v>
      </c>
      <c r="Z69" s="217" t="str">
        <f ca="1">INDIRECT(ADDRESS(9,22+COLUMNS($T69:Z69)+2,,,ROWS(Z$4:Z69)))</f>
        <v>-</v>
      </c>
      <c r="AA69" s="211" t="str">
        <f ca="1">INDIRECT(ADDRESS(9,22+COLUMNS($T69:AA69)+2,,,ROWS(AA$4:AA69)))</f>
        <v>-</v>
      </c>
      <c r="AB69" s="212">
        <f ca="1">INDIRECT(ADDRESS(9,22+COLUMNS($T69:AB69)+2,,,ROWS(AB$4:AB69)))</f>
        <v>0</v>
      </c>
      <c r="AC69" s="215">
        <f ca="1">INDIRECT(ADDRESS(34,27,,,ROWS(AC$4:AC69)))</f>
        <v>0</v>
      </c>
      <c r="AD69" s="215">
        <f ca="1">INDIRECT(ADDRESS(34,28,,,ROWS(AC$4:AC69)))</f>
        <v>0</v>
      </c>
      <c r="AE69" s="35"/>
      <c r="AF69" s="212">
        <f ca="1">INDIRECT(ADDRESS(13,22+COLUMNS($AF69:AF69),,,ROWS(AF$4:AF69)))</f>
        <v>0</v>
      </c>
      <c r="AG69" s="212">
        <f ca="1">INDIRECT(ADDRESS(13,22+COLUMNS($AF69:AG69),,,ROWS(AG$4:AG69)))</f>
        <v>0</v>
      </c>
      <c r="AH69" s="212">
        <f ca="1">INDIRECT(ADDRESS(13,22+COLUMNS($AF69:AH69),,,ROWS(AH$4:AH69)))</f>
        <v>0</v>
      </c>
      <c r="AI69" s="28" t="str">
        <f t="shared" ca="1" si="18"/>
        <v/>
      </c>
      <c r="AJ69" s="28" t="str">
        <f t="shared" ca="1" si="19"/>
        <v/>
      </c>
      <c r="AK69" s="28" t="str">
        <f t="shared" ca="1" si="20"/>
        <v/>
      </c>
      <c r="AL69" s="28" t="str">
        <f t="shared" ca="1" si="21"/>
        <v/>
      </c>
      <c r="AM69" s="28" t="str">
        <f t="shared" ca="1" si="22"/>
        <v/>
      </c>
      <c r="AN69" s="28" t="str">
        <f t="shared" ca="1" si="23"/>
        <v/>
      </c>
      <c r="AO69" s="28" t="str">
        <f t="shared" ca="1" si="24"/>
        <v/>
      </c>
      <c r="AP69" s="28" t="str">
        <f t="shared" ca="1" si="25"/>
        <v/>
      </c>
      <c r="AQ69" s="28" t="str">
        <f t="shared" ca="1" si="26"/>
        <v/>
      </c>
    </row>
    <row r="70" spans="1:43" ht="17.100000000000001" customHeight="1">
      <c r="A70" s="198" t="str">
        <f>ROWS($A$4:$A70)&amp;"."</f>
        <v>67.</v>
      </c>
      <c r="B70" s="227">
        <f ca="1">INDIRECT(ADDRESS(1,1,,,ROWS($B$4:$B70)))</f>
        <v>0</v>
      </c>
      <c r="C70" s="233">
        <f>COUNTIF('67'!$B:$B,C$2)</f>
        <v>0</v>
      </c>
      <c r="D70" s="233">
        <f>COUNTIF('67'!$B:$B,D$2)</f>
        <v>0</v>
      </c>
      <c r="E70" s="233">
        <f>COUNTIF('67'!$B:$B,E$2)</f>
        <v>0</v>
      </c>
      <c r="F70" s="212">
        <f ca="1">INDIRECT(ADDRESS(5,22+COLUMNS($F70:F70),,,ROWS(F$4:F70)))</f>
        <v>0</v>
      </c>
      <c r="G70" s="212">
        <f ca="1">INDIRECT(ADDRESS(5,22+COLUMNS($F70:G70),,,ROWS(G$4:G70)))</f>
        <v>0</v>
      </c>
      <c r="H70" s="212">
        <f ca="1">INDIRECT(ADDRESS(5,22+COLUMNS($F70:H70),,,ROWS(H$4:H70)))</f>
        <v>0</v>
      </c>
      <c r="I70" s="213" t="str">
        <f ca="1">INDIRECT(ADDRESS(5,22+COLUMNS($F70:I70),,,ROWS(I$4:I70)))</f>
        <v>-</v>
      </c>
      <c r="J70" s="212">
        <f ca="1">INDIRECT(ADDRESS(5,22+COLUMNS($F70:J70),,,ROWS(J$4:J70)))</f>
        <v>0</v>
      </c>
      <c r="K70" s="214" t="str">
        <f ca="1">INDIRECT(ADDRESS(5,22+COLUMNS($F70:K70)+1,,,ROWS(K$4:K70)))</f>
        <v>-</v>
      </c>
      <c r="L70" s="211" t="str">
        <f ca="1">INDIRECT(ADDRESS(5,22+COLUMNS($F70:L70)+2,,,ROWS(L$4:L70)))</f>
        <v>-</v>
      </c>
      <c r="M70" s="212">
        <f ca="1">INDIRECT(ADDRESS(5,22+COLUMNS($F70:M70)+2,,,ROWS(M$4:M70)))</f>
        <v>0</v>
      </c>
      <c r="N70" s="212">
        <f ca="1">INDIRECT(ADDRESS(5,22+COLUMNS($F70:N70)+2,,,ROWS(N$4:N70)))</f>
        <v>0</v>
      </c>
      <c r="O70" s="212">
        <f ca="1">INDIRECT(ADDRESS(5,22+COLUMNS($F70:O70)+2,,,ROWS(O$4:O70)))</f>
        <v>0</v>
      </c>
      <c r="P70" s="212">
        <f ca="1">INDIRECT(ADDRESS(5,22+COLUMNS($F70:P70)+2,,,ROWS(P$4:P70)))</f>
        <v>0</v>
      </c>
      <c r="Q70" s="212">
        <f ca="1">INDIRECT(ADDRESS(33,27,,,ROWS(Q$4:Q70)))</f>
        <v>0</v>
      </c>
      <c r="R70" s="212">
        <f ca="1">INDIRECT(ADDRESS(33,28,,,ROWS(Q$4:Q70)))</f>
        <v>0</v>
      </c>
      <c r="S70" s="35"/>
      <c r="T70" s="215" t="str">
        <f ca="1">INDIRECT(ADDRESS(9,22+COLUMNS($T70:T70),,,ROWS(T$4:T70)))</f>
        <v>-</v>
      </c>
      <c r="U70" s="216" t="str">
        <f ca="1">INDIRECT(ADDRESS(9,22+COLUMNS($T70:U70),,,ROWS(U$4:U70)))</f>
        <v>-</v>
      </c>
      <c r="V70" s="216" t="str">
        <f ca="1">INDIRECT(ADDRESS(9,22+COLUMNS($T70:V70),,,ROWS(V$4:V70)))</f>
        <v>-</v>
      </c>
      <c r="W70" s="213" t="str">
        <f ca="1">INDIRECT(ADDRESS(9,22+COLUMNS($T70:W70),,,ROWS(W$4:W70)))</f>
        <v>-</v>
      </c>
      <c r="X70" s="215" t="str">
        <f ca="1">INDIRECT(ADDRESS(9,22+COLUMNS($T70:X70),,,ROWS(X$4:X70)))</f>
        <v>-</v>
      </c>
      <c r="Y70" s="214" t="str">
        <f ca="1">INDIRECT(ADDRESS(9,22+COLUMNS($T70:Y70)+1,,,ROWS(Y$4:Y70)))</f>
        <v>-</v>
      </c>
      <c r="Z70" s="217" t="str">
        <f ca="1">INDIRECT(ADDRESS(9,22+COLUMNS($T70:Z70)+2,,,ROWS(Z$4:Z70)))</f>
        <v>-</v>
      </c>
      <c r="AA70" s="211" t="str">
        <f ca="1">INDIRECT(ADDRESS(9,22+COLUMNS($T70:AA70)+2,,,ROWS(AA$4:AA70)))</f>
        <v>-</v>
      </c>
      <c r="AB70" s="212">
        <f ca="1">INDIRECT(ADDRESS(9,22+COLUMNS($T70:AB70)+2,,,ROWS(AB$4:AB70)))</f>
        <v>0</v>
      </c>
      <c r="AC70" s="215">
        <f ca="1">INDIRECT(ADDRESS(34,27,,,ROWS(AC$4:AC70)))</f>
        <v>0</v>
      </c>
      <c r="AD70" s="215">
        <f ca="1">INDIRECT(ADDRESS(34,28,,,ROWS(AC$4:AC70)))</f>
        <v>0</v>
      </c>
      <c r="AE70" s="35"/>
      <c r="AF70" s="212">
        <f ca="1">INDIRECT(ADDRESS(13,22+COLUMNS($AF70:AF70),,,ROWS(AF$4:AF70)))</f>
        <v>0</v>
      </c>
      <c r="AG70" s="212">
        <f ca="1">INDIRECT(ADDRESS(13,22+COLUMNS($AF70:AG70),,,ROWS(AG$4:AG70)))</f>
        <v>0</v>
      </c>
      <c r="AH70" s="212">
        <f ca="1">INDIRECT(ADDRESS(13,22+COLUMNS($AF70:AH70),,,ROWS(AH$4:AH70)))</f>
        <v>0</v>
      </c>
      <c r="AI70" s="28" t="str">
        <f t="shared" ca="1" si="18"/>
        <v/>
      </c>
      <c r="AJ70" s="28" t="str">
        <f t="shared" ca="1" si="19"/>
        <v/>
      </c>
      <c r="AK70" s="28" t="str">
        <f t="shared" ca="1" si="20"/>
        <v/>
      </c>
      <c r="AL70" s="28" t="str">
        <f t="shared" ca="1" si="21"/>
        <v/>
      </c>
      <c r="AM70" s="28" t="str">
        <f t="shared" ca="1" si="22"/>
        <v/>
      </c>
      <c r="AN70" s="28" t="str">
        <f t="shared" ca="1" si="23"/>
        <v/>
      </c>
      <c r="AO70" s="28" t="str">
        <f t="shared" ca="1" si="24"/>
        <v/>
      </c>
      <c r="AP70" s="28" t="str">
        <f t="shared" ca="1" si="25"/>
        <v/>
      </c>
      <c r="AQ70" s="28" t="str">
        <f t="shared" ca="1" si="26"/>
        <v/>
      </c>
    </row>
    <row r="71" spans="1:43" ht="17.100000000000001" customHeight="1">
      <c r="A71" s="198" t="str">
        <f>ROWS($A$4:$A71)&amp;"."</f>
        <v>68.</v>
      </c>
      <c r="B71" s="227">
        <f ca="1">INDIRECT(ADDRESS(1,1,,,ROWS($B$4:$B71)))</f>
        <v>0</v>
      </c>
      <c r="C71" s="233">
        <f>COUNTIF('68'!$B:$B,C$2)</f>
        <v>0</v>
      </c>
      <c r="D71" s="233">
        <f>COUNTIF('68'!$B:$B,D$2)</f>
        <v>0</v>
      </c>
      <c r="E71" s="233">
        <f>COUNTIF('68'!$B:$B,E$2)</f>
        <v>0</v>
      </c>
      <c r="F71" s="212">
        <f ca="1">INDIRECT(ADDRESS(5,22+COLUMNS($F71:F71),,,ROWS(F$4:F71)))</f>
        <v>0</v>
      </c>
      <c r="G71" s="212">
        <f ca="1">INDIRECT(ADDRESS(5,22+COLUMNS($F71:G71),,,ROWS(G$4:G71)))</f>
        <v>0</v>
      </c>
      <c r="H71" s="212">
        <f ca="1">INDIRECT(ADDRESS(5,22+COLUMNS($F71:H71),,,ROWS(H$4:H71)))</f>
        <v>0</v>
      </c>
      <c r="I71" s="213" t="str">
        <f ca="1">INDIRECT(ADDRESS(5,22+COLUMNS($F71:I71),,,ROWS(I$4:I71)))</f>
        <v>-</v>
      </c>
      <c r="J71" s="212">
        <f ca="1">INDIRECT(ADDRESS(5,22+COLUMNS($F71:J71),,,ROWS(J$4:J71)))</f>
        <v>0</v>
      </c>
      <c r="K71" s="214" t="str">
        <f ca="1">INDIRECT(ADDRESS(5,22+COLUMNS($F71:K71)+1,,,ROWS(K$4:K71)))</f>
        <v>-</v>
      </c>
      <c r="L71" s="211" t="str">
        <f ca="1">INDIRECT(ADDRESS(5,22+COLUMNS($F71:L71)+2,,,ROWS(L$4:L71)))</f>
        <v>-</v>
      </c>
      <c r="M71" s="212">
        <f ca="1">INDIRECT(ADDRESS(5,22+COLUMNS($F71:M71)+2,,,ROWS(M$4:M71)))</f>
        <v>0</v>
      </c>
      <c r="N71" s="212">
        <f ca="1">INDIRECT(ADDRESS(5,22+COLUMNS($F71:N71)+2,,,ROWS(N$4:N71)))</f>
        <v>0</v>
      </c>
      <c r="O71" s="212">
        <f ca="1">INDIRECT(ADDRESS(5,22+COLUMNS($F71:O71)+2,,,ROWS(O$4:O71)))</f>
        <v>0</v>
      </c>
      <c r="P71" s="212">
        <f ca="1">INDIRECT(ADDRESS(5,22+COLUMNS($F71:P71)+2,,,ROWS(P$4:P71)))</f>
        <v>0</v>
      </c>
      <c r="Q71" s="212">
        <f ca="1">INDIRECT(ADDRESS(33,27,,,ROWS(Q$4:Q71)))</f>
        <v>0</v>
      </c>
      <c r="R71" s="212">
        <f ca="1">INDIRECT(ADDRESS(33,28,,,ROWS(Q$4:Q71)))</f>
        <v>0</v>
      </c>
      <c r="S71" s="35"/>
      <c r="T71" s="215" t="str">
        <f ca="1">INDIRECT(ADDRESS(9,22+COLUMNS($T71:T71),,,ROWS(T$4:T71)))</f>
        <v>-</v>
      </c>
      <c r="U71" s="216" t="str">
        <f ca="1">INDIRECT(ADDRESS(9,22+COLUMNS($T71:U71),,,ROWS(U$4:U71)))</f>
        <v>-</v>
      </c>
      <c r="V71" s="216" t="str">
        <f ca="1">INDIRECT(ADDRESS(9,22+COLUMNS($T71:V71),,,ROWS(V$4:V71)))</f>
        <v>-</v>
      </c>
      <c r="W71" s="213" t="str">
        <f ca="1">INDIRECT(ADDRESS(9,22+COLUMNS($T71:W71),,,ROWS(W$4:W71)))</f>
        <v>-</v>
      </c>
      <c r="X71" s="215" t="str">
        <f ca="1">INDIRECT(ADDRESS(9,22+COLUMNS($T71:X71),,,ROWS(X$4:X71)))</f>
        <v>-</v>
      </c>
      <c r="Y71" s="214" t="str">
        <f ca="1">INDIRECT(ADDRESS(9,22+COLUMNS($T71:Y71)+1,,,ROWS(Y$4:Y71)))</f>
        <v>-</v>
      </c>
      <c r="Z71" s="217" t="str">
        <f ca="1">INDIRECT(ADDRESS(9,22+COLUMNS($T71:Z71)+2,,,ROWS(Z$4:Z71)))</f>
        <v>-</v>
      </c>
      <c r="AA71" s="211" t="str">
        <f ca="1">INDIRECT(ADDRESS(9,22+COLUMNS($T71:AA71)+2,,,ROWS(AA$4:AA71)))</f>
        <v>-</v>
      </c>
      <c r="AB71" s="212">
        <f ca="1">INDIRECT(ADDRESS(9,22+COLUMNS($T71:AB71)+2,,,ROWS(AB$4:AB71)))</f>
        <v>0</v>
      </c>
      <c r="AC71" s="215">
        <f ca="1">INDIRECT(ADDRESS(34,27,,,ROWS(AC$4:AC71)))</f>
        <v>0</v>
      </c>
      <c r="AD71" s="215">
        <f ca="1">INDIRECT(ADDRESS(34,28,,,ROWS(AC$4:AC71)))</f>
        <v>0</v>
      </c>
      <c r="AE71" s="35"/>
      <c r="AF71" s="212">
        <f ca="1">INDIRECT(ADDRESS(13,22+COLUMNS($AF71:AF71),,,ROWS(AF$4:AF71)))</f>
        <v>0</v>
      </c>
      <c r="AG71" s="212">
        <f ca="1">INDIRECT(ADDRESS(13,22+COLUMNS($AF71:AG71),,,ROWS(AG$4:AG71)))</f>
        <v>0</v>
      </c>
      <c r="AH71" s="212">
        <f ca="1">INDIRECT(ADDRESS(13,22+COLUMNS($AF71:AH71),,,ROWS(AH$4:AH71)))</f>
        <v>0</v>
      </c>
      <c r="AI71" s="28" t="str">
        <f t="shared" ca="1" si="18"/>
        <v/>
      </c>
      <c r="AJ71" s="28" t="str">
        <f t="shared" ca="1" si="19"/>
        <v/>
      </c>
      <c r="AK71" s="28" t="str">
        <f t="shared" ca="1" si="20"/>
        <v/>
      </c>
      <c r="AL71" s="28" t="str">
        <f t="shared" ca="1" si="21"/>
        <v/>
      </c>
      <c r="AM71" s="28" t="str">
        <f t="shared" ca="1" si="22"/>
        <v/>
      </c>
      <c r="AN71" s="28" t="str">
        <f t="shared" ca="1" si="23"/>
        <v/>
      </c>
      <c r="AO71" s="28" t="str">
        <f t="shared" ca="1" si="24"/>
        <v/>
      </c>
      <c r="AP71" s="28" t="str">
        <f t="shared" ca="1" si="25"/>
        <v/>
      </c>
      <c r="AQ71" s="28" t="str">
        <f t="shared" ca="1" si="26"/>
        <v/>
      </c>
    </row>
    <row r="72" spans="1:43" ht="17.100000000000001" customHeight="1">
      <c r="A72" s="198" t="str">
        <f>ROWS($A$4:$A72)&amp;"."</f>
        <v>69.</v>
      </c>
      <c r="B72" s="227">
        <f ca="1">INDIRECT(ADDRESS(1,1,,,ROWS($B$4:$B72)))</f>
        <v>0</v>
      </c>
      <c r="C72" s="233">
        <f>COUNTIF('69'!$B:$B,C$2)</f>
        <v>0</v>
      </c>
      <c r="D72" s="233">
        <f>COUNTIF('69'!$B:$B,D$2)</f>
        <v>0</v>
      </c>
      <c r="E72" s="233">
        <f>COUNTIF('69'!$B:$B,E$2)</f>
        <v>0</v>
      </c>
      <c r="F72" s="212">
        <f ca="1">INDIRECT(ADDRESS(5,22+COLUMNS($F72:F72),,,ROWS(F$4:F72)))</f>
        <v>0</v>
      </c>
      <c r="G72" s="212">
        <f ca="1">INDIRECT(ADDRESS(5,22+COLUMNS($F72:G72),,,ROWS(G$4:G72)))</f>
        <v>0</v>
      </c>
      <c r="H72" s="212">
        <f ca="1">INDIRECT(ADDRESS(5,22+COLUMNS($F72:H72),,,ROWS(H$4:H72)))</f>
        <v>0</v>
      </c>
      <c r="I72" s="213" t="str">
        <f ca="1">INDIRECT(ADDRESS(5,22+COLUMNS($F72:I72),,,ROWS(I$4:I72)))</f>
        <v>-</v>
      </c>
      <c r="J72" s="212">
        <f ca="1">INDIRECT(ADDRESS(5,22+COLUMNS($F72:J72),,,ROWS(J$4:J72)))</f>
        <v>0</v>
      </c>
      <c r="K72" s="214" t="str">
        <f ca="1">INDIRECT(ADDRESS(5,22+COLUMNS($F72:K72)+1,,,ROWS(K$4:K72)))</f>
        <v>-</v>
      </c>
      <c r="L72" s="211" t="str">
        <f ca="1">INDIRECT(ADDRESS(5,22+COLUMNS($F72:L72)+2,,,ROWS(L$4:L72)))</f>
        <v>-</v>
      </c>
      <c r="M72" s="212">
        <f ca="1">INDIRECT(ADDRESS(5,22+COLUMNS($F72:M72)+2,,,ROWS(M$4:M72)))</f>
        <v>0</v>
      </c>
      <c r="N72" s="212">
        <f ca="1">INDIRECT(ADDRESS(5,22+COLUMNS($F72:N72)+2,,,ROWS(N$4:N72)))</f>
        <v>0</v>
      </c>
      <c r="O72" s="212">
        <f ca="1">INDIRECT(ADDRESS(5,22+COLUMNS($F72:O72)+2,,,ROWS(O$4:O72)))</f>
        <v>0</v>
      </c>
      <c r="P72" s="212">
        <f ca="1">INDIRECT(ADDRESS(5,22+COLUMNS($F72:P72)+2,,,ROWS(P$4:P72)))</f>
        <v>0</v>
      </c>
      <c r="Q72" s="212">
        <f ca="1">INDIRECT(ADDRESS(33,27,,,ROWS(Q$4:Q72)))</f>
        <v>0</v>
      </c>
      <c r="R72" s="212">
        <f ca="1">INDIRECT(ADDRESS(33,28,,,ROWS(Q$4:Q72)))</f>
        <v>0</v>
      </c>
      <c r="S72" s="35"/>
      <c r="T72" s="215" t="str">
        <f ca="1">INDIRECT(ADDRESS(9,22+COLUMNS($T72:T72),,,ROWS(T$4:T72)))</f>
        <v>-</v>
      </c>
      <c r="U72" s="216" t="str">
        <f ca="1">INDIRECT(ADDRESS(9,22+COLUMNS($T72:U72),,,ROWS(U$4:U72)))</f>
        <v>-</v>
      </c>
      <c r="V72" s="216" t="str">
        <f ca="1">INDIRECT(ADDRESS(9,22+COLUMNS($T72:V72),,,ROWS(V$4:V72)))</f>
        <v>-</v>
      </c>
      <c r="W72" s="213" t="str">
        <f ca="1">INDIRECT(ADDRESS(9,22+COLUMNS($T72:W72),,,ROWS(W$4:W72)))</f>
        <v>-</v>
      </c>
      <c r="X72" s="215" t="str">
        <f ca="1">INDIRECT(ADDRESS(9,22+COLUMNS($T72:X72),,,ROWS(X$4:X72)))</f>
        <v>-</v>
      </c>
      <c r="Y72" s="214" t="str">
        <f ca="1">INDIRECT(ADDRESS(9,22+COLUMNS($T72:Y72)+1,,,ROWS(Y$4:Y72)))</f>
        <v>-</v>
      </c>
      <c r="Z72" s="217" t="str">
        <f ca="1">INDIRECT(ADDRESS(9,22+COLUMNS($T72:Z72)+2,,,ROWS(Z$4:Z72)))</f>
        <v>-</v>
      </c>
      <c r="AA72" s="211" t="str">
        <f ca="1">INDIRECT(ADDRESS(9,22+COLUMNS($T72:AA72)+2,,,ROWS(AA$4:AA72)))</f>
        <v>-</v>
      </c>
      <c r="AB72" s="212">
        <f ca="1">INDIRECT(ADDRESS(9,22+COLUMNS($T72:AB72)+2,,,ROWS(AB$4:AB72)))</f>
        <v>0</v>
      </c>
      <c r="AC72" s="215">
        <f ca="1">INDIRECT(ADDRESS(34,27,,,ROWS(AC$4:AC72)))</f>
        <v>0</v>
      </c>
      <c r="AD72" s="215">
        <f ca="1">INDIRECT(ADDRESS(34,28,,,ROWS(AC$4:AC72)))</f>
        <v>0</v>
      </c>
      <c r="AE72" s="35"/>
      <c r="AF72" s="212">
        <f ca="1">INDIRECT(ADDRESS(13,22+COLUMNS($AF72:AF72),,,ROWS(AF$4:AF72)))</f>
        <v>0</v>
      </c>
      <c r="AG72" s="212">
        <f ca="1">INDIRECT(ADDRESS(13,22+COLUMNS($AF72:AG72),,,ROWS(AG$4:AG72)))</f>
        <v>0</v>
      </c>
      <c r="AH72" s="212">
        <f ca="1">INDIRECT(ADDRESS(13,22+COLUMNS($AF72:AH72),,,ROWS(AH$4:AH72)))</f>
        <v>0</v>
      </c>
      <c r="AI72" s="28" t="str">
        <f t="shared" ca="1" si="18"/>
        <v/>
      </c>
      <c r="AJ72" s="28" t="str">
        <f t="shared" ca="1" si="19"/>
        <v/>
      </c>
      <c r="AK72" s="28" t="str">
        <f t="shared" ca="1" si="20"/>
        <v/>
      </c>
      <c r="AL72" s="28" t="str">
        <f t="shared" ca="1" si="21"/>
        <v/>
      </c>
      <c r="AM72" s="28" t="str">
        <f t="shared" ca="1" si="22"/>
        <v/>
      </c>
      <c r="AN72" s="28" t="str">
        <f t="shared" ca="1" si="23"/>
        <v/>
      </c>
      <c r="AO72" s="28" t="str">
        <f t="shared" ca="1" si="24"/>
        <v/>
      </c>
      <c r="AP72" s="28" t="str">
        <f t="shared" ca="1" si="25"/>
        <v/>
      </c>
      <c r="AQ72" s="28" t="str">
        <f t="shared" ca="1" si="26"/>
        <v/>
      </c>
    </row>
    <row r="73" spans="1:43" ht="17.100000000000001" customHeight="1">
      <c r="A73" s="198" t="str">
        <f>ROWS($A$4:$A73)&amp;"."</f>
        <v>70.</v>
      </c>
      <c r="B73" s="227">
        <f ca="1">INDIRECT(ADDRESS(1,1,,,ROWS($B$4:$B73)))</f>
        <v>0</v>
      </c>
      <c r="C73" s="233">
        <f>COUNTIF('70'!$B:$B,C$2)</f>
        <v>0</v>
      </c>
      <c r="D73" s="233">
        <f>COUNTIF('70'!$B:$B,D$2)</f>
        <v>0</v>
      </c>
      <c r="E73" s="233">
        <f>COUNTIF('70'!$B:$B,E$2)</f>
        <v>0</v>
      </c>
      <c r="F73" s="212">
        <f ca="1">INDIRECT(ADDRESS(5,22+COLUMNS($F73:F73),,,ROWS(F$4:F73)))</f>
        <v>0</v>
      </c>
      <c r="G73" s="212">
        <f ca="1">INDIRECT(ADDRESS(5,22+COLUMNS($F73:G73),,,ROWS(G$4:G73)))</f>
        <v>0</v>
      </c>
      <c r="H73" s="212">
        <f ca="1">INDIRECT(ADDRESS(5,22+COLUMNS($F73:H73),,,ROWS(H$4:H73)))</f>
        <v>0</v>
      </c>
      <c r="I73" s="213" t="str">
        <f ca="1">INDIRECT(ADDRESS(5,22+COLUMNS($F73:I73),,,ROWS(I$4:I73)))</f>
        <v>-</v>
      </c>
      <c r="J73" s="212">
        <f ca="1">INDIRECT(ADDRESS(5,22+COLUMNS($F73:J73),,,ROWS(J$4:J73)))</f>
        <v>0</v>
      </c>
      <c r="K73" s="214" t="str">
        <f ca="1">INDIRECT(ADDRESS(5,22+COLUMNS($F73:K73)+1,,,ROWS(K$4:K73)))</f>
        <v>-</v>
      </c>
      <c r="L73" s="211" t="str">
        <f ca="1">INDIRECT(ADDRESS(5,22+COLUMNS($F73:L73)+2,,,ROWS(L$4:L73)))</f>
        <v>-</v>
      </c>
      <c r="M73" s="212">
        <f ca="1">INDIRECT(ADDRESS(5,22+COLUMNS($F73:M73)+2,,,ROWS(M$4:M73)))</f>
        <v>0</v>
      </c>
      <c r="N73" s="212">
        <f ca="1">INDIRECT(ADDRESS(5,22+COLUMNS($F73:N73)+2,,,ROWS(N$4:N73)))</f>
        <v>0</v>
      </c>
      <c r="O73" s="212">
        <f ca="1">INDIRECT(ADDRESS(5,22+COLUMNS($F73:O73)+2,,,ROWS(O$4:O73)))</f>
        <v>0</v>
      </c>
      <c r="P73" s="212">
        <f ca="1">INDIRECT(ADDRESS(5,22+COLUMNS($F73:P73)+2,,,ROWS(P$4:P73)))</f>
        <v>0</v>
      </c>
      <c r="Q73" s="212">
        <f ca="1">INDIRECT(ADDRESS(33,27,,,ROWS(Q$4:Q73)))</f>
        <v>0</v>
      </c>
      <c r="R73" s="212">
        <f ca="1">INDIRECT(ADDRESS(33,28,,,ROWS(Q$4:Q73)))</f>
        <v>0</v>
      </c>
      <c r="S73" s="35"/>
      <c r="T73" s="215" t="str">
        <f ca="1">INDIRECT(ADDRESS(9,22+COLUMNS($T73:T73),,,ROWS(T$4:T73)))</f>
        <v>-</v>
      </c>
      <c r="U73" s="216" t="str">
        <f ca="1">INDIRECT(ADDRESS(9,22+COLUMNS($T73:U73),,,ROWS(U$4:U73)))</f>
        <v>-</v>
      </c>
      <c r="V73" s="216" t="str">
        <f ca="1">INDIRECT(ADDRESS(9,22+COLUMNS($T73:V73),,,ROWS(V$4:V73)))</f>
        <v>-</v>
      </c>
      <c r="W73" s="213" t="str">
        <f ca="1">INDIRECT(ADDRESS(9,22+COLUMNS($T73:W73),,,ROWS(W$4:W73)))</f>
        <v>-</v>
      </c>
      <c r="X73" s="215" t="str">
        <f ca="1">INDIRECT(ADDRESS(9,22+COLUMNS($T73:X73),,,ROWS(X$4:X73)))</f>
        <v>-</v>
      </c>
      <c r="Y73" s="214" t="str">
        <f ca="1">INDIRECT(ADDRESS(9,22+COLUMNS($T73:Y73)+1,,,ROWS(Y$4:Y73)))</f>
        <v>-</v>
      </c>
      <c r="Z73" s="217" t="str">
        <f ca="1">INDIRECT(ADDRESS(9,22+COLUMNS($T73:Z73)+2,,,ROWS(Z$4:Z73)))</f>
        <v>-</v>
      </c>
      <c r="AA73" s="211" t="str">
        <f ca="1">INDIRECT(ADDRESS(9,22+COLUMNS($T73:AA73)+2,,,ROWS(AA$4:AA73)))</f>
        <v>-</v>
      </c>
      <c r="AB73" s="212">
        <f ca="1">INDIRECT(ADDRESS(9,22+COLUMNS($T73:AB73)+2,,,ROWS(AB$4:AB73)))</f>
        <v>0</v>
      </c>
      <c r="AC73" s="215">
        <f ca="1">INDIRECT(ADDRESS(34,27,,,ROWS(AC$4:AC73)))</f>
        <v>0</v>
      </c>
      <c r="AD73" s="215">
        <f ca="1">INDIRECT(ADDRESS(34,28,,,ROWS(AC$4:AC73)))</f>
        <v>0</v>
      </c>
      <c r="AE73" s="35"/>
      <c r="AF73" s="212">
        <f ca="1">INDIRECT(ADDRESS(13,22+COLUMNS($AF73:AF73),,,ROWS(AF$4:AF73)))</f>
        <v>0</v>
      </c>
      <c r="AG73" s="212">
        <f ca="1">INDIRECT(ADDRESS(13,22+COLUMNS($AF73:AG73),,,ROWS(AG$4:AG73)))</f>
        <v>0</v>
      </c>
      <c r="AH73" s="212">
        <f ca="1">INDIRECT(ADDRESS(13,22+COLUMNS($AF73:AH73),,,ROWS(AH$4:AH73)))</f>
        <v>0</v>
      </c>
      <c r="AI73" s="28" t="str">
        <f t="shared" ca="1" si="18"/>
        <v/>
      </c>
      <c r="AJ73" s="28" t="str">
        <f t="shared" ca="1" si="19"/>
        <v/>
      </c>
      <c r="AK73" s="28" t="str">
        <f t="shared" ca="1" si="20"/>
        <v/>
      </c>
      <c r="AL73" s="28" t="str">
        <f t="shared" ca="1" si="21"/>
        <v/>
      </c>
      <c r="AM73" s="28" t="str">
        <f t="shared" ca="1" si="22"/>
        <v/>
      </c>
      <c r="AN73" s="28" t="str">
        <f t="shared" ca="1" si="23"/>
        <v/>
      </c>
      <c r="AO73" s="28" t="str">
        <f t="shared" ca="1" si="24"/>
        <v/>
      </c>
      <c r="AP73" s="28" t="str">
        <f t="shared" ca="1" si="25"/>
        <v/>
      </c>
      <c r="AQ73" s="28" t="str">
        <f t="shared" ca="1" si="26"/>
        <v/>
      </c>
    </row>
    <row r="74" spans="1:43" ht="15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40"/>
      <c r="L74" s="40"/>
      <c r="M74" s="39"/>
      <c r="N74" s="39"/>
      <c r="O74" s="39"/>
      <c r="P74" s="39"/>
      <c r="Q74" s="39"/>
      <c r="R74" s="39"/>
      <c r="S74" s="36"/>
      <c r="T74" s="39"/>
      <c r="U74" s="39"/>
      <c r="V74" s="39"/>
      <c r="W74" s="39"/>
      <c r="X74" s="39"/>
      <c r="Y74" s="40"/>
      <c r="Z74" s="40"/>
      <c r="AA74" s="40"/>
      <c r="AB74" s="39"/>
      <c r="AC74" s="39"/>
      <c r="AD74" s="39"/>
      <c r="AE74" s="36"/>
      <c r="AF74" s="39"/>
      <c r="AG74" s="39"/>
      <c r="AH74" s="39"/>
      <c r="AI74" s="27"/>
      <c r="AJ74" s="27"/>
      <c r="AK74" s="27"/>
      <c r="AL74" s="27"/>
      <c r="AM74" s="27"/>
      <c r="AN74" s="27"/>
      <c r="AO74" s="27"/>
      <c r="AP74" s="27"/>
      <c r="AQ74" s="27"/>
    </row>
    <row r="75" spans="1:43" ht="17.100000000000001" customHeight="1">
      <c r="A75" s="37"/>
      <c r="B75" s="38"/>
      <c r="C75" s="39"/>
      <c r="D75" s="39"/>
      <c r="E75" s="39"/>
      <c r="F75" s="273" t="s">
        <v>66</v>
      </c>
      <c r="G75" s="273"/>
      <c r="H75" s="273"/>
      <c r="I75" s="273"/>
      <c r="J75" s="273"/>
      <c r="K75" s="40"/>
      <c r="L75" s="272" t="s">
        <v>1</v>
      </c>
      <c r="M75" s="272"/>
      <c r="N75" s="272"/>
      <c r="O75" s="272"/>
      <c r="P75" s="272"/>
      <c r="Q75" s="272"/>
      <c r="R75" s="39"/>
      <c r="S75" s="36"/>
      <c r="T75" s="272" t="s">
        <v>3</v>
      </c>
      <c r="U75" s="272"/>
      <c r="V75" s="272"/>
      <c r="W75" s="272"/>
      <c r="X75" s="272"/>
      <c r="Y75" s="40"/>
      <c r="Z75" s="272" t="s">
        <v>4</v>
      </c>
      <c r="AA75" s="272"/>
      <c r="AB75" s="272"/>
      <c r="AC75" s="272"/>
      <c r="AD75" s="272"/>
      <c r="AE75" s="272"/>
      <c r="AF75" s="39"/>
      <c r="AG75" s="39"/>
      <c r="AH75" s="39"/>
      <c r="AI75" s="27"/>
      <c r="AJ75" s="27"/>
      <c r="AK75" s="27"/>
      <c r="AL75" s="27"/>
      <c r="AM75" s="27"/>
      <c r="AN75" s="27"/>
      <c r="AO75" s="27"/>
      <c r="AP75" s="27"/>
      <c r="AQ75" s="27"/>
    </row>
    <row r="76" spans="1:43" ht="17.100000000000001" customHeight="1">
      <c r="A76" s="37"/>
      <c r="B76" s="38"/>
      <c r="C76" s="230"/>
      <c r="D76" s="230"/>
      <c r="E76" s="230"/>
      <c r="F76" s="269" t="str">
        <f ca="1">IF($J76="","",IF(ISERROR(LARGE($I$4:$I$73,ROWS($J$76:$J76))),"",RANK($J76,$I$4:$I$73,0)&amp;". "&amp;INDEX($B$4:$B$73,MATCH(SMALL($AI$4:$AI$73,ROWS($J$76:$J76)),$AI$4:$AI$73,0))))</f>
        <v>1. Mark English</v>
      </c>
      <c r="G76" s="269"/>
      <c r="H76" s="269"/>
      <c r="I76" s="269"/>
      <c r="J76" s="45">
        <f ca="1">IF(ISERROR(LARGE($I$4:$I$73,ROWS($J$76:$J76))),"",IF(LARGE($I$4:$I$73,ROWS($J$76:$J76))=0,"",LARGE($I$4:$I$73,ROWS($J$76:$J76))))</f>
        <v>219</v>
      </c>
      <c r="K76" s="40"/>
      <c r="L76" s="269" t="str">
        <f ca="1">IF($P76="","",IF(ISERROR(LARGE($K$4:$K$73,ROWS($P$76:$P76))),"",RANK($P76,$K$4:$K$73,0)&amp;". "&amp;INDEX($B$4:$B$73,MATCH(SMALL($AJ$4:$AJ$73,ROWS($P$76:$P76)),$AJ$4:$AJ$73,0))))</f>
        <v>1. Matthew Quinn</v>
      </c>
      <c r="M76" s="269"/>
      <c r="N76" s="269"/>
      <c r="O76" s="269"/>
      <c r="P76" s="267">
        <f ca="1">IF(ISERROR(LARGE($K$4:$K$73,ROWS($P$76:$P76))),"",IF(LARGE($K$4:$K$73,ROWS($P$76:$P76))=0,"",LARGE($K$4:$K$73,ROWS($P$76:$P76))))</f>
        <v>90</v>
      </c>
      <c r="Q76" s="267"/>
      <c r="R76" s="39"/>
      <c r="S76" s="36"/>
      <c r="T76" s="269" t="str">
        <f ca="1">IF($X76="","",IF(ISERROR(LARGE($W$4:$W$73,ROWS($X$76:$X76))),"",RANK($X76,$W$4:$W$73,0)&amp;". "&amp;INDEX($B$4:$B$73,MATCH(SMALL($AN$4:$AN$73,ROWS($X$76:$X76)),$AN$4:$AN$73,0))))</f>
        <v>1. Callum Houstoun</v>
      </c>
      <c r="U76" s="269"/>
      <c r="V76" s="269"/>
      <c r="W76" s="269"/>
      <c r="X76" s="45">
        <f ca="1">IF(ISERROR(LARGE($W$4:$W$73,ROWS($X$76:$X76))),"",IF(LARGE($W$4:$W$73,ROWS($X$76:$X76))=0,"",LARGE($W$4:$W$73,ROWS($X$76:$X76))))</f>
        <v>13</v>
      </c>
      <c r="Y76" s="40"/>
      <c r="Z76" s="269" t="str">
        <f ca="1">IF($AD76="","",IF(ISERROR(SMALL($Y$4:$Y$73,ROWS($AD$76:$AD76))),"",RANK($AD76,$Y$4:$Y$73,1)&amp;". "&amp;INDEX($B$4:$B$73,MATCH(SMALL($AO$4:$AO$73,ROWS($AD$76:$AD76)),$AO$4:$AO$73,0))))</f>
        <v>1. Peter McIlwaine</v>
      </c>
      <c r="AA76" s="269"/>
      <c r="AB76" s="269"/>
      <c r="AC76" s="269"/>
      <c r="AD76" s="267">
        <f ca="1">IF(ISERROR(SMALL($Y$4:$Y$73,ROWS($AD$76:$AD76))),"",SMALL($Y$4:$Y$73,ROWS($AD$76:$AD76)))</f>
        <v>3.5</v>
      </c>
      <c r="AE76" s="267"/>
      <c r="AF76" s="39"/>
      <c r="AG76" s="39"/>
      <c r="AH76" s="39"/>
      <c r="AI76" s="27"/>
      <c r="AJ76" s="27"/>
      <c r="AK76" s="27"/>
      <c r="AL76" s="27"/>
      <c r="AM76" s="27"/>
      <c r="AN76" s="27"/>
      <c r="AO76" s="27"/>
      <c r="AP76" s="27"/>
      <c r="AQ76" s="27"/>
    </row>
    <row r="77" spans="1:43" ht="17.100000000000001" customHeight="1">
      <c r="A77" s="37"/>
      <c r="B77" s="38"/>
      <c r="C77" s="230"/>
      <c r="D77" s="230"/>
      <c r="E77" s="230"/>
      <c r="F77" s="269" t="str">
        <f ca="1">IF($J77="","",IF(ISERROR(LARGE($I$4:$I$73,ROWS($J$76:$J77))),"",RANK($J77,$I$4:$I$73,0)&amp;". "&amp;INDEX($B$4:$B$73,MATCH(SMALL($AI$4:$AI$73,ROWS($J$76:$J77)),$AI$4:$AI$73,0))))</f>
        <v>2. Adam McCusker</v>
      </c>
      <c r="G77" s="269"/>
      <c r="H77" s="269"/>
      <c r="I77" s="269"/>
      <c r="J77" s="45">
        <f ca="1">IF(ISERROR(LARGE($I$4:$I$73,ROWS($J$76:$J77))),"",IF(LARGE($I$4:$I$73,ROWS($J$76:$J77))=0,"",LARGE($I$4:$I$73,ROWS($J$76:$J77))))</f>
        <v>145</v>
      </c>
      <c r="K77" s="40"/>
      <c r="L77" s="269" t="str">
        <f ca="1">IF($P77="","",IF(ISERROR(LARGE($K$4:$K$73,ROWS($P$76:$P77))),"",RANK($P77,$K$4:$K$73,0)&amp;". "&amp;INDEX($B$4:$B$73,MATCH(SMALL($AJ$4:$AJ$73,ROWS($P$76:$P77)),$AJ$4:$AJ$73,0))))</f>
        <v>2. Stuart Johnstone</v>
      </c>
      <c r="M77" s="269"/>
      <c r="N77" s="269"/>
      <c r="O77" s="269"/>
      <c r="P77" s="267">
        <f ca="1">IF(ISERROR(LARGE($K$4:$K$73,ROWS($P$76:$P77))),"",IF(LARGE($K$4:$K$73,ROWS($P$76:$P77))=0,"",LARGE($K$4:$K$73,ROWS($P$76:$P77))))</f>
        <v>69</v>
      </c>
      <c r="Q77" s="267"/>
      <c r="R77" s="39"/>
      <c r="S77" s="36"/>
      <c r="T77" s="269" t="str">
        <f ca="1">IF($X77="","",IF(ISERROR(LARGE($W$4:$W$73,ROWS($X$76:$X77))),"",RANK($X77,$W$4:$W$73,0)&amp;". "&amp;INDEX($B$4:$B$73,MATCH(SMALL($AN$4:$AN$73,ROWS($X$76:$X77)),$AN$4:$AN$73,0))))</f>
        <v>2. George Prince</v>
      </c>
      <c r="U77" s="269"/>
      <c r="V77" s="269"/>
      <c r="W77" s="269"/>
      <c r="X77" s="45">
        <f ca="1">IF(ISERROR(LARGE($W$4:$W$73,ROWS($X$76:$X77))),"",IF(LARGE($W$4:$W$73,ROWS($X$76:$X77))=0,"",LARGE($W$4:$W$73,ROWS($X$76:$X77))))</f>
        <v>12</v>
      </c>
      <c r="Y77" s="40"/>
      <c r="Z77" s="269" t="str">
        <f ca="1">IF($AD77="","",IF(ISERROR(SMALL($Y$4:$Y$73,ROWS($AD$76:$AD77))),"",RANK($AD77,$Y$4:$Y$73,1)&amp;". "&amp;INDEX($B$4:$B$73,MATCH(SMALL($AO$4:$AO$73,ROWS($AD$76:$AD77)),$AO$4:$AO$73,0))))</f>
        <v>2. Mike Grossett</v>
      </c>
      <c r="AA77" s="269"/>
      <c r="AB77" s="269"/>
      <c r="AC77" s="269"/>
      <c r="AD77" s="267">
        <f ca="1">IF(ISERROR(SMALL($Y$4:$Y$73,ROWS($AD$76:$AD77))),"",SMALL($Y$4:$Y$73,ROWS($AD$76:$AD77)))</f>
        <v>7.2857142857142856</v>
      </c>
      <c r="AE77" s="267"/>
      <c r="AF77" s="39"/>
      <c r="AG77" s="39"/>
      <c r="AH77" s="39"/>
      <c r="AI77" s="27"/>
      <c r="AJ77" s="27"/>
      <c r="AK77" s="27"/>
      <c r="AL77" s="27"/>
      <c r="AM77" s="27"/>
      <c r="AN77" s="27"/>
      <c r="AO77" s="27"/>
      <c r="AP77" s="27"/>
      <c r="AQ77" s="27"/>
    </row>
    <row r="78" spans="1:43" ht="17.100000000000001" customHeight="1">
      <c r="A78" s="37"/>
      <c r="B78" s="38"/>
      <c r="C78" s="230"/>
      <c r="D78" s="230"/>
      <c r="E78" s="230"/>
      <c r="F78" s="269" t="str">
        <f ca="1">IF($J78="","",IF(ISERROR(LARGE($I$4:$I$73,ROWS($J$76:$J78))),"",RANK($J78,$I$4:$I$73,0)&amp;". "&amp;INDEX($B$4:$B$73,MATCH(SMALL($AI$4:$AI$73,ROWS($J$76:$J78)),$AI$4:$AI$73,0))))</f>
        <v>3. Kris King</v>
      </c>
      <c r="G78" s="269"/>
      <c r="H78" s="269"/>
      <c r="I78" s="269"/>
      <c r="J78" s="45">
        <f ca="1">IF(ISERROR(LARGE($I$4:$I$73,ROWS($J$76:$J78))),"",IF(LARGE($I$4:$I$73,ROWS($J$76:$J78))=0,"",LARGE($I$4:$I$73,ROWS($J$76:$J78))))</f>
        <v>126</v>
      </c>
      <c r="K78" s="40"/>
      <c r="L78" s="269" t="str">
        <f ca="1">IF($P78="","",IF(ISERROR(LARGE($K$4:$K$73,ROWS($P$76:$P78))),"",RANK($P78,$K$4:$K$73,0)&amp;". "&amp;INDEX($B$4:$B$73,MATCH(SMALL($AJ$4:$AJ$73,ROWS($P$76:$P78)),$AJ$4:$AJ$73,0))))</f>
        <v>3. Johnny Parker</v>
      </c>
      <c r="M78" s="269"/>
      <c r="N78" s="269"/>
      <c r="O78" s="269"/>
      <c r="P78" s="267">
        <f ca="1">IF(ISERROR(LARGE($K$4:$K$73,ROWS($P$76:$P78))),"",IF(LARGE($K$4:$K$73,ROWS($P$76:$P78))=0,"",LARGE($K$4:$K$73,ROWS($P$76:$P78))))</f>
        <v>61</v>
      </c>
      <c r="Q78" s="267"/>
      <c r="R78" s="39"/>
      <c r="S78" s="36"/>
      <c r="T78" s="269" t="str">
        <f ca="1">IF($X78="","",IF(ISERROR(LARGE($W$4:$W$73,ROWS($X$76:$X78))),"",RANK($X78,$W$4:$W$73,0)&amp;". "&amp;INDEX($B$4:$B$73,MATCH(SMALL($AN$4:$AN$73,ROWS($X$76:$X78)),$AN$4:$AN$73,0))))</f>
        <v>3. Stephen Cumper</v>
      </c>
      <c r="U78" s="269"/>
      <c r="V78" s="269"/>
      <c r="W78" s="269"/>
      <c r="X78" s="45">
        <f ca="1">IF(ISERROR(LARGE($W$4:$W$73,ROWS($X$76:$X78))),"",IF(LARGE($W$4:$W$73,ROWS($X$76:$X78))=0,"",LARGE($W$4:$W$73,ROWS($X$76:$X78))))</f>
        <v>11</v>
      </c>
      <c r="Y78" s="40"/>
      <c r="Z78" s="269" t="str">
        <f ca="1">IF($AD78="","",IF(ISERROR(SMALL($Y$4:$Y$73,ROWS($AD$76:$AD78))),"",RANK($AD78,$Y$4:$Y$73,1)&amp;". "&amp;INDEX($B$4:$B$73,MATCH(SMALL($AO$4:$AO$73,ROWS($AD$76:$AD78)),$AO$4:$AO$73,0))))</f>
        <v>3. Taj Onyekwelu</v>
      </c>
      <c r="AA78" s="269"/>
      <c r="AB78" s="269"/>
      <c r="AC78" s="269"/>
      <c r="AD78" s="267">
        <f ca="1">IF(ISERROR(SMALL($Y$4:$Y$73,ROWS($AD$76:$AD78))),"",SMALL($Y$4:$Y$73,ROWS($AD$76:$AD78)))</f>
        <v>8.1</v>
      </c>
      <c r="AE78" s="267"/>
      <c r="AF78" s="39"/>
      <c r="AG78" s="39"/>
      <c r="AH78" s="39"/>
      <c r="AI78" s="27"/>
      <c r="AJ78" s="27"/>
      <c r="AK78" s="27"/>
      <c r="AL78" s="27"/>
      <c r="AM78" s="27"/>
      <c r="AN78" s="27"/>
      <c r="AO78" s="27"/>
      <c r="AP78" s="27"/>
      <c r="AQ78" s="27"/>
    </row>
    <row r="79" spans="1:43" ht="17.100000000000001" customHeight="1">
      <c r="A79" s="37"/>
      <c r="B79" s="38"/>
      <c r="C79" s="230"/>
      <c r="D79" s="230"/>
      <c r="E79" s="230"/>
      <c r="F79" s="269" t="str">
        <f ca="1">IF($J79="","",IF(ISERROR(LARGE($I$4:$I$73,ROWS($J$76:$J79))),"",RANK($J79,$I$4:$I$73,0)&amp;". "&amp;INDEX($B$4:$B$73,MATCH(SMALL($AI$4:$AI$73,ROWS($J$76:$J79)),$AI$4:$AI$73,0))))</f>
        <v>4. Daniel Young</v>
      </c>
      <c r="G79" s="269"/>
      <c r="H79" s="269"/>
      <c r="I79" s="269"/>
      <c r="J79" s="45">
        <f ca="1">IF(ISERROR(LARGE($I$4:$I$73,ROWS($J$76:$J79))),"",IF(LARGE($I$4:$I$73,ROWS($J$76:$J79))=0,"",LARGE($I$4:$I$73,ROWS($J$76:$J79))))</f>
        <v>125</v>
      </c>
      <c r="K79" s="40"/>
      <c r="L79" s="269" t="str">
        <f ca="1">IF($P79="","",IF(ISERROR(LARGE($K$4:$K$73,ROWS($P$76:$P79))),"",RANK($P79,$K$4:$K$73,0)&amp;". "&amp;INDEX($B$4:$B$73,MATCH(SMALL($AJ$4:$AJ$73,ROWS($P$76:$P79)),$AJ$4:$AJ$73,0))))</f>
        <v>4. Mark English</v>
      </c>
      <c r="M79" s="269"/>
      <c r="N79" s="269"/>
      <c r="O79" s="269"/>
      <c r="P79" s="267">
        <f ca="1">IF(ISERROR(LARGE($K$4:$K$73,ROWS($P$76:$P79))),"",IF(LARGE($K$4:$K$73,ROWS($P$76:$P79))=0,"",LARGE($K$4:$K$73,ROWS($P$76:$P79))))</f>
        <v>54.75</v>
      </c>
      <c r="Q79" s="267"/>
      <c r="R79" s="39"/>
      <c r="S79" s="36"/>
      <c r="T79" s="269" t="str">
        <f ca="1">IF($X79="","",IF(ISERROR(LARGE($W$4:$W$73,ROWS($X$76:$X79))),"",RANK($X79,$W$4:$W$73,0)&amp;". "&amp;INDEX($B$4:$B$73,MATCH(SMALL($AN$4:$AN$73,ROWS($X$76:$X79)),$AN$4:$AN$73,0))))</f>
        <v>4. Taj Onyekwelu</v>
      </c>
      <c r="U79" s="269"/>
      <c r="V79" s="269"/>
      <c r="W79" s="269"/>
      <c r="X79" s="45">
        <f ca="1">IF(ISERROR(LARGE($W$4:$W$73,ROWS($X$76:$X79))),"",IF(LARGE($W$4:$W$73,ROWS($X$76:$X79))=0,"",LARGE($W$4:$W$73,ROWS($X$76:$X79))))</f>
        <v>10</v>
      </c>
      <c r="Y79" s="40"/>
      <c r="Z79" s="269" t="str">
        <f ca="1">IF($AD79="","",IF(ISERROR(SMALL($Y$4:$Y$73,ROWS($AD$76:$AD79))),"",RANK($AD79,$Y$4:$Y$73,1)&amp;". "&amp;INDEX($B$4:$B$73,MATCH(SMALL($AO$4:$AO$73,ROWS($AD$76:$AD79)),$AO$4:$AO$73,0))))</f>
        <v>4. Chris Walton</v>
      </c>
      <c r="AA79" s="269"/>
      <c r="AB79" s="269"/>
      <c r="AC79" s="269"/>
      <c r="AD79" s="267">
        <f ca="1">IF(ISERROR(SMALL($Y$4:$Y$73,ROWS($AD$76:$AD79))),"",SMALL($Y$4:$Y$73,ROWS($AD$76:$AD79)))</f>
        <v>8.1428571428571423</v>
      </c>
      <c r="AE79" s="267"/>
      <c r="AF79" s="39"/>
      <c r="AG79" s="39"/>
      <c r="AH79" s="39"/>
      <c r="AI79" s="27"/>
      <c r="AJ79" s="27"/>
      <c r="AK79" s="27"/>
      <c r="AL79" s="27"/>
      <c r="AM79" s="27"/>
      <c r="AN79" s="27"/>
      <c r="AO79" s="27"/>
      <c r="AP79" s="27"/>
      <c r="AQ79" s="27"/>
    </row>
    <row r="80" spans="1:43" ht="17.100000000000001" customHeight="1">
      <c r="A80" s="37"/>
      <c r="B80" s="38"/>
      <c r="C80" s="230"/>
      <c r="D80" s="230"/>
      <c r="E80" s="230"/>
      <c r="F80" s="269" t="str">
        <f ca="1">IF($J80="","",IF(ISERROR(LARGE($I$4:$I$73,ROWS($J$76:$J80))),"",RANK($J80,$I$4:$I$73,0)&amp;". "&amp;INDEX($B$4:$B$73,MATCH(SMALL($AI$4:$AI$73,ROWS($J$76:$J80)),$AI$4:$AI$73,0))))</f>
        <v>5. Johnny Parker</v>
      </c>
      <c r="G80" s="269"/>
      <c r="H80" s="269"/>
      <c r="I80" s="269"/>
      <c r="J80" s="45">
        <f ca="1">IF(ISERROR(LARGE($I$4:$I$73,ROWS($J$76:$J80))),"",IF(LARGE($I$4:$I$73,ROWS($J$76:$J80))=0,"",LARGE($I$4:$I$73,ROWS($J$76:$J80))))</f>
        <v>122</v>
      </c>
      <c r="K80" s="40"/>
      <c r="L80" s="269" t="str">
        <f ca="1">IF($P80="","",IF(ISERROR(LARGE($K$4:$K$73,ROWS($P$76:$P80))),"",RANK($P80,$K$4:$K$73,0)&amp;". "&amp;INDEX($B$4:$B$73,MATCH(SMALL($AJ$4:$AJ$73,ROWS($P$76:$P80)),$AJ$4:$AJ$73,0))))</f>
        <v>5. Paddy McMillan</v>
      </c>
      <c r="M80" s="269"/>
      <c r="N80" s="269"/>
      <c r="O80" s="269"/>
      <c r="P80" s="267">
        <f ca="1">IF(ISERROR(LARGE($K$4:$K$73,ROWS($P$76:$P80))),"",IF(LARGE($K$4:$K$73,ROWS($P$76:$P80))=0,"",LARGE($K$4:$K$73,ROWS($P$76:$P80))))</f>
        <v>49</v>
      </c>
      <c r="Q80" s="267"/>
      <c r="R80" s="39"/>
      <c r="S80" s="36"/>
      <c r="T80" s="269" t="str">
        <f ca="1">IF($X80="","",IF(ISERROR(LARGE($W$4:$W$73,ROWS($X$76:$X80))),"",RANK($X80,$W$4:$W$73,0)&amp;". "&amp;INDEX($B$4:$B$73,MATCH(SMALL($AN$4:$AN$73,ROWS($X$76:$X80)),$AN$4:$AN$73,0))))</f>
        <v>5. Chris Pyper</v>
      </c>
      <c r="U80" s="269"/>
      <c r="V80" s="269"/>
      <c r="W80" s="269"/>
      <c r="X80" s="45">
        <f ca="1">IF(ISERROR(LARGE($W$4:$W$73,ROWS($X$76:$X80))),"",IF(LARGE($W$4:$W$73,ROWS($X$76:$X80))=0,"",LARGE($W$4:$W$73,ROWS($X$76:$X80))))</f>
        <v>9</v>
      </c>
      <c r="Y80" s="40"/>
      <c r="Z80" s="269" t="str">
        <f ca="1">IF($AD80="","",IF(ISERROR(SMALL($Y$4:$Y$73,ROWS($AD$76:$AD80))),"",RANK($AD80,$Y$4:$Y$73,1)&amp;". "&amp;INDEX($B$4:$B$73,MATCH(SMALL($AO$4:$AO$73,ROWS($AD$76:$AD80)),$AO$4:$AO$73,0))))</f>
        <v>5. Callum Houstoun</v>
      </c>
      <c r="AA80" s="269"/>
      <c r="AB80" s="269"/>
      <c r="AC80" s="269"/>
      <c r="AD80" s="267">
        <f ca="1">IF(ISERROR(SMALL($Y$4:$Y$73,ROWS($AD$76:$AD80))),"",SMALL($Y$4:$Y$73,ROWS($AD$76:$AD80)))</f>
        <v>8.1538461538461533</v>
      </c>
      <c r="AE80" s="267"/>
      <c r="AF80" s="39"/>
      <c r="AG80" s="39"/>
      <c r="AH80" s="39"/>
      <c r="AI80" s="27"/>
      <c r="AJ80" s="27"/>
      <c r="AK80" s="27"/>
      <c r="AL80" s="27"/>
      <c r="AM80" s="27"/>
      <c r="AN80" s="27"/>
      <c r="AO80" s="27"/>
      <c r="AP80" s="27"/>
      <c r="AQ80" s="27"/>
    </row>
    <row r="81" spans="1:43" ht="17.100000000000001" customHeight="1">
      <c r="A81" s="37"/>
      <c r="B81" s="38"/>
      <c r="C81" s="230"/>
      <c r="D81" s="230"/>
      <c r="E81" s="230"/>
      <c r="F81" s="269" t="str">
        <f ca="1">IF($J81="","",IF(ISERROR(LARGE($I$4:$I$73,ROWS($J$76:$J81))),"",RANK($J81,$I$4:$I$73,0)&amp;". "&amp;INDEX($B$4:$B$73,MATCH(SMALL($AI$4:$AI$73,ROWS($J$76:$J81)),$AI$4:$AI$73,0))))</f>
        <v>6. Callum Houstoun</v>
      </c>
      <c r="G81" s="269"/>
      <c r="H81" s="269"/>
      <c r="I81" s="269"/>
      <c r="J81" s="45">
        <f ca="1">IF(ISERROR(LARGE($I$4:$I$73,ROWS($J$76:$J81))),"",IF(LARGE($I$4:$I$73,ROWS($J$76:$J81))=0,"",LARGE($I$4:$I$73,ROWS($J$76:$J81))))</f>
        <v>103</v>
      </c>
      <c r="K81" s="40"/>
      <c r="L81" s="269" t="str">
        <f ca="1">IF($P81="","",IF(ISERROR(LARGE($K$4:$K$73,ROWS($P$76:$P81))),"",RANK($P81,$K$4:$K$73,0)&amp;". "&amp;INDEX($B$4:$B$73,MATCH(SMALL($AJ$4:$AJ$73,ROWS($P$76:$P81)),$AJ$4:$AJ$73,0))))</f>
        <v>6. Adam McCusker</v>
      </c>
      <c r="M81" s="269"/>
      <c r="N81" s="269"/>
      <c r="O81" s="269"/>
      <c r="P81" s="267">
        <f ca="1">IF(ISERROR(LARGE($K$4:$K$73,ROWS($P$76:$P81))),"",IF(LARGE($K$4:$K$73,ROWS($P$76:$P81))=0,"",LARGE($K$4:$K$73,ROWS($P$76:$P81))))</f>
        <v>36.25</v>
      </c>
      <c r="Q81" s="267"/>
      <c r="R81" s="39"/>
      <c r="S81" s="36"/>
      <c r="T81" s="269" t="str">
        <f ca="1">IF($X81="","",IF(ISERROR(LARGE($W$4:$W$73,ROWS($X$76:$X81))),"",RANK($X81,$W$4:$W$73,0)&amp;". "&amp;INDEX($B$4:$B$73,MATCH(SMALL($AN$4:$AN$73,ROWS($X$76:$X81)),$AN$4:$AN$73,0))))</f>
        <v>6. Josh Bates</v>
      </c>
      <c r="U81" s="269"/>
      <c r="V81" s="269"/>
      <c r="W81" s="269"/>
      <c r="X81" s="45">
        <f ca="1">IF(ISERROR(LARGE($W$4:$W$73,ROWS($X$76:$X81))),"",IF(LARGE($W$4:$W$73,ROWS($X$76:$X81))=0,"",LARGE($W$4:$W$73,ROWS($X$76:$X81))))</f>
        <v>7</v>
      </c>
      <c r="Y81" s="40"/>
      <c r="Z81" s="269" t="str">
        <f ca="1">IF($AD81="","",IF(ISERROR(SMALL($Y$4:$Y$73,ROWS($AD$76:$AD81))),"",RANK($AD81,$Y$4:$Y$73,1)&amp;". "&amp;INDEX($B$4:$B$73,MATCH(SMALL($AO$4:$AO$73,ROWS($AD$76:$AD81)),$AO$4:$AO$73,0))))</f>
        <v>6. Stephen Cumper</v>
      </c>
      <c r="AA81" s="269"/>
      <c r="AB81" s="269"/>
      <c r="AC81" s="269"/>
      <c r="AD81" s="267">
        <f ca="1">IF(ISERROR(SMALL($Y$4:$Y$73,ROWS($AD$76:$AD81))),"",SMALL($Y$4:$Y$73,ROWS($AD$76:$AD81)))</f>
        <v>8.545454545454545</v>
      </c>
      <c r="AE81" s="267"/>
      <c r="AF81" s="39"/>
      <c r="AG81" s="39"/>
      <c r="AH81" s="39"/>
      <c r="AI81" s="27"/>
      <c r="AJ81" s="27"/>
      <c r="AK81" s="27"/>
      <c r="AL81" s="27"/>
      <c r="AM81" s="27"/>
      <c r="AN81" s="27"/>
      <c r="AO81" s="27"/>
      <c r="AP81" s="27"/>
      <c r="AQ81" s="27"/>
    </row>
    <row r="82" spans="1:43" ht="17.100000000000001" customHeight="1">
      <c r="A82" s="37"/>
      <c r="B82" s="38"/>
      <c r="C82" s="230"/>
      <c r="D82" s="230"/>
      <c r="E82" s="230"/>
      <c r="F82" s="269" t="str">
        <f ca="1">IF($J82="","",IF(ISERROR(LARGE($I$4:$I$73,ROWS($J$76:$J82))),"",RANK($J82,$I$4:$I$73,0)&amp;". "&amp;INDEX($B$4:$B$73,MATCH(SMALL($AI$4:$AI$73,ROWS($J$76:$J82)),$AI$4:$AI$73,0))))</f>
        <v>7. Ben Escott</v>
      </c>
      <c r="G82" s="269"/>
      <c r="H82" s="269"/>
      <c r="I82" s="269"/>
      <c r="J82" s="45">
        <f ca="1">IF(ISERROR(LARGE($I$4:$I$73,ROWS($J$76:$J82))),"",IF(LARGE($I$4:$I$73,ROWS($J$76:$J82))=0,"",LARGE($I$4:$I$73,ROWS($J$76:$J82))))</f>
        <v>94</v>
      </c>
      <c r="K82" s="40"/>
      <c r="L82" s="269" t="str">
        <f ca="1">IF($P82="","",IF(ISERROR(LARGE($K$4:$K$73,ROWS($P$76:$P82))),"",RANK($P82,$K$4:$K$73,0)&amp;". "&amp;INDEX($B$4:$B$73,MATCH(SMALL($AJ$4:$AJ$73,ROWS($P$76:$P82)),$AJ$4:$AJ$73,0))))</f>
        <v>7. Ian Fletcher</v>
      </c>
      <c r="M82" s="269"/>
      <c r="N82" s="269"/>
      <c r="O82" s="269"/>
      <c r="P82" s="267">
        <f ca="1">IF(ISERROR(LARGE($K$4:$K$73,ROWS($P$76:$P82))),"",IF(LARGE($K$4:$K$73,ROWS($P$76:$P82))=0,"",LARGE($K$4:$K$73,ROWS($P$76:$P82))))</f>
        <v>29</v>
      </c>
      <c r="Q82" s="267"/>
      <c r="R82" s="39"/>
      <c r="S82" s="36"/>
      <c r="T82" s="269" t="str">
        <f ca="1">IF($X82="","",IF(ISERROR(LARGE($W$4:$W$73,ROWS($X$76:$X82))),"",RANK($X82,$W$4:$W$73,0)&amp;". "&amp;INDEX($B$4:$B$73,MATCH(SMALL($AN$4:$AN$73,ROWS($X$76:$X82)),$AN$4:$AN$73,0))))</f>
        <v>6. Chris Walton</v>
      </c>
      <c r="U82" s="269"/>
      <c r="V82" s="269"/>
      <c r="W82" s="269"/>
      <c r="X82" s="45">
        <f ca="1">IF(ISERROR(LARGE($W$4:$W$73,ROWS($X$76:$X82))),"",IF(LARGE($W$4:$W$73,ROWS($X$76:$X82))=0,"",LARGE($W$4:$W$73,ROWS($X$76:$X82))))</f>
        <v>7</v>
      </c>
      <c r="Y82" s="40"/>
      <c r="Z82" s="269" t="str">
        <f ca="1">IF($AD82="","",IF(ISERROR(SMALL($Y$4:$Y$73,ROWS($AD$76:$AD82))),"",RANK($AD82,$Y$4:$Y$73,1)&amp;". "&amp;INDEX($B$4:$B$73,MATCH(SMALL($AO$4:$AO$73,ROWS($AD$76:$AD82)),$AO$4:$AO$73,0))))</f>
        <v>7. George Prince</v>
      </c>
      <c r="AA82" s="269"/>
      <c r="AB82" s="269"/>
      <c r="AC82" s="269"/>
      <c r="AD82" s="267">
        <f ca="1">IF(ISERROR(SMALL($Y$4:$Y$73,ROWS($AD$76:$AD82))),"",SMALL($Y$4:$Y$73,ROWS($AD$76:$AD82)))</f>
        <v>8.8333333333333339</v>
      </c>
      <c r="AE82" s="267"/>
      <c r="AF82" s="39"/>
      <c r="AG82" s="39"/>
      <c r="AH82" s="39"/>
      <c r="AI82" s="27"/>
      <c r="AJ82" s="27"/>
      <c r="AK82" s="27"/>
      <c r="AL82" s="27"/>
      <c r="AM82" s="27"/>
      <c r="AN82" s="27"/>
      <c r="AO82" s="27"/>
      <c r="AP82" s="27"/>
      <c r="AQ82" s="27"/>
    </row>
    <row r="83" spans="1:43" ht="17.100000000000001" customHeight="1">
      <c r="A83" s="37"/>
      <c r="B83" s="38"/>
      <c r="C83" s="230"/>
      <c r="D83" s="230"/>
      <c r="E83" s="230"/>
      <c r="F83" s="269" t="str">
        <f ca="1">IF($J83="","",IF(ISERROR(LARGE($I$4:$I$73,ROWS($J$76:$J83))),"",RANK($J83,$I$4:$I$73,0)&amp;". "&amp;INDEX($B$4:$B$73,MATCH(SMALL($AI$4:$AI$73,ROWS($J$76:$J83)),$AI$4:$AI$73,0))))</f>
        <v>8. Matthew Quinn</v>
      </c>
      <c r="G83" s="269"/>
      <c r="H83" s="269"/>
      <c r="I83" s="269"/>
      <c r="J83" s="45">
        <f ca="1">IF(ISERROR(LARGE($I$4:$I$73,ROWS($J$76:$J83))),"",IF(LARGE($I$4:$I$73,ROWS($J$76:$J83))=0,"",LARGE($I$4:$I$73,ROWS($J$76:$J83))))</f>
        <v>90</v>
      </c>
      <c r="K83" s="40"/>
      <c r="L83" s="269" t="str">
        <f ca="1">IF($P83="","",IF(ISERROR(LARGE($K$4:$K$73,ROWS($P$76:$P83))),"",RANK($P83,$K$4:$K$73,0)&amp;". "&amp;INDEX($B$4:$B$73,MATCH(SMALL($AJ$4:$AJ$73,ROWS($P$76:$P83)),$AJ$4:$AJ$73,0))))</f>
        <v>8. Kris King</v>
      </c>
      <c r="M83" s="269"/>
      <c r="N83" s="269"/>
      <c r="O83" s="269"/>
      <c r="P83" s="267">
        <f ca="1">IF(ISERROR(LARGE($K$4:$K$73,ROWS($P$76:$P83))),"",IF(LARGE($K$4:$K$73,ROWS($P$76:$P83))=0,"",LARGE($K$4:$K$73,ROWS($P$76:$P83))))</f>
        <v>25.2</v>
      </c>
      <c r="Q83" s="267"/>
      <c r="R83" s="39"/>
      <c r="S83" s="36"/>
      <c r="T83" s="269" t="str">
        <f ca="1">IF($X83="","",IF(ISERROR(LARGE($W$4:$W$73,ROWS($X$76:$X83))),"",RANK($X83,$W$4:$W$73,0)&amp;". "&amp;INDEX($B$4:$B$73,MATCH(SMALL($AN$4:$AN$73,ROWS($X$76:$X83)),$AN$4:$AN$73,0))))</f>
        <v>6. Mike Grossett</v>
      </c>
      <c r="U83" s="269"/>
      <c r="V83" s="269"/>
      <c r="W83" s="269"/>
      <c r="X83" s="45">
        <f ca="1">IF(ISERROR(LARGE($W$4:$W$73,ROWS($X$76:$X83))),"",IF(LARGE($W$4:$W$73,ROWS($X$76:$X83))=0,"",LARGE($W$4:$W$73,ROWS($X$76:$X83))))</f>
        <v>7</v>
      </c>
      <c r="Y83" s="40"/>
      <c r="Z83" s="269" t="str">
        <f ca="1">IF($AD83="","",IF(ISERROR(SMALL($Y$4:$Y$73,ROWS($AD$76:$AD83))),"",RANK($AD83,$Y$4:$Y$73,1)&amp;". "&amp;INDEX($B$4:$B$73,MATCH(SMALL($AO$4:$AO$73,ROWS($AD$76:$AD83)),$AO$4:$AO$73,0))))</f>
        <v>8. Chris Pyper</v>
      </c>
      <c r="AA83" s="269"/>
      <c r="AB83" s="269"/>
      <c r="AC83" s="269"/>
      <c r="AD83" s="267">
        <f ca="1">IF(ISERROR(SMALL($Y$4:$Y$73,ROWS($AD$76:$AD83))),"",SMALL($Y$4:$Y$73,ROWS($AD$76:$AD83)))</f>
        <v>11.777777777777779</v>
      </c>
      <c r="AE83" s="267"/>
      <c r="AF83" s="39"/>
      <c r="AG83" s="39"/>
      <c r="AH83" s="39"/>
      <c r="AI83" s="27"/>
      <c r="AJ83" s="27"/>
      <c r="AK83" s="27"/>
      <c r="AL83" s="27"/>
      <c r="AM83" s="27"/>
      <c r="AN83" s="27"/>
      <c r="AO83" s="27"/>
      <c r="AP83" s="27"/>
      <c r="AQ83" s="27"/>
    </row>
    <row r="84" spans="1:43" ht="17.100000000000001" customHeight="1">
      <c r="A84" s="37"/>
      <c r="B84" s="38"/>
      <c r="C84" s="230"/>
      <c r="D84" s="230"/>
      <c r="E84" s="230"/>
      <c r="F84" s="269" t="str">
        <f ca="1">IF($J84="","",IF(ISERROR(LARGE($I$4:$I$73,ROWS($J$76:$J84))),"",RANK($J84,$I$4:$I$73,0)&amp;". "&amp;INDEX($B$4:$B$73,MATCH(SMALL($AI$4:$AI$73,ROWS($J$76:$J84)),$AI$4:$AI$73,0))))</f>
        <v>9. Ian Fletcher</v>
      </c>
      <c r="G84" s="269"/>
      <c r="H84" s="269"/>
      <c r="I84" s="269"/>
      <c r="J84" s="45">
        <f ca="1">IF(ISERROR(LARGE($I$4:$I$73,ROWS($J$76:$J84))),"",IF(LARGE($I$4:$I$73,ROWS($J$76:$J84))=0,"",LARGE($I$4:$I$73,ROWS($J$76:$J84))))</f>
        <v>87</v>
      </c>
      <c r="K84" s="40"/>
      <c r="L84" s="269" t="str">
        <f ca="1">IF($P84="","",IF(ISERROR(LARGE($K$4:$K$73,ROWS($P$76:$P84))),"",RANK($P84,$K$4:$K$73,0)&amp;". "&amp;INDEX($B$4:$B$73,MATCH(SMALL($AJ$4:$AJ$73,ROWS($P$76:$P84)),$AJ$4:$AJ$73,0))))</f>
        <v>9. Daniel Young</v>
      </c>
      <c r="M84" s="269"/>
      <c r="N84" s="269"/>
      <c r="O84" s="269"/>
      <c r="P84" s="267">
        <f ca="1">IF(ISERROR(LARGE($K$4:$K$73,ROWS($P$76:$P84))),"",IF(LARGE($K$4:$K$73,ROWS($P$76:$P84))=0,"",LARGE($K$4:$K$73,ROWS($P$76:$P84))))</f>
        <v>25</v>
      </c>
      <c r="Q84" s="267"/>
      <c r="R84" s="39"/>
      <c r="S84" s="36"/>
      <c r="T84" s="269" t="str">
        <f ca="1">IF($X84="","",IF(ISERROR(LARGE($W$4:$W$73,ROWS($X$76:$X84))),"",RANK($X84,$W$4:$W$73,0)&amp;". "&amp;INDEX($B$4:$B$73,MATCH(SMALL($AN$4:$AN$73,ROWS($X$76:$X84)),$AN$4:$AN$73,0))))</f>
        <v>9. Andy Beech</v>
      </c>
      <c r="U84" s="269"/>
      <c r="V84" s="269"/>
      <c r="W84" s="269"/>
      <c r="X84" s="45">
        <f ca="1">IF(ISERROR(LARGE($W$4:$W$73,ROWS($X$76:$X84))),"",IF(LARGE($W$4:$W$73,ROWS($X$76:$X84))=0,"",LARGE($W$4:$W$73,ROWS($X$76:$X84))))</f>
        <v>6</v>
      </c>
      <c r="Y84" s="40"/>
      <c r="Z84" s="269" t="str">
        <f ca="1">IF($AD84="","",IF(ISERROR(SMALL($Y$4:$Y$73,ROWS($AD$76:$AD84))),"",RANK($AD84,$Y$4:$Y$73,1)&amp;". "&amp;INDEX($B$4:$B$73,MATCH(SMALL($AO$4:$AO$73,ROWS($AD$76:$AD84)),$AO$4:$AO$73,0))))</f>
        <v>9. Joe Shillaker</v>
      </c>
      <c r="AA84" s="269"/>
      <c r="AB84" s="269"/>
      <c r="AC84" s="269"/>
      <c r="AD84" s="267">
        <f ca="1">IF(ISERROR(SMALL($Y$4:$Y$73,ROWS($AD$76:$AD84))),"",SMALL($Y$4:$Y$73,ROWS($AD$76:$AD84)))</f>
        <v>11.8</v>
      </c>
      <c r="AE84" s="267"/>
      <c r="AF84" s="39"/>
      <c r="AG84" s="39"/>
      <c r="AH84" s="39"/>
      <c r="AI84" s="27"/>
      <c r="AJ84" s="27"/>
      <c r="AK84" s="27"/>
      <c r="AL84" s="27"/>
      <c r="AM84" s="27"/>
      <c r="AN84" s="27"/>
      <c r="AO84" s="27"/>
      <c r="AP84" s="27"/>
      <c r="AQ84" s="27"/>
    </row>
    <row r="85" spans="1:43" ht="17.100000000000001" customHeight="1">
      <c r="A85" s="37"/>
      <c r="B85" s="38"/>
      <c r="C85" s="230"/>
      <c r="D85" s="230"/>
      <c r="E85" s="230"/>
      <c r="F85" s="269" t="str">
        <f ca="1">IF($J85="","",IF(ISERROR(LARGE($I$4:$I$73,ROWS($J$76:$J85))),"",RANK($J85,$I$4:$I$73,0)&amp;". "&amp;INDEX($B$4:$B$73,MATCH(SMALL($AI$4:$AI$73,ROWS($J$76:$J85)),$AI$4:$AI$73,0))))</f>
        <v>10. Stuart Johnstone</v>
      </c>
      <c r="G85" s="269"/>
      <c r="H85" s="269"/>
      <c r="I85" s="269"/>
      <c r="J85" s="45">
        <f ca="1">IF(ISERROR(LARGE($I$4:$I$73,ROWS($J$76:$J85))),"",IF(LARGE($I$4:$I$73,ROWS($J$76:$J85))=0,"",LARGE($I$4:$I$73,ROWS($J$76:$J85))))</f>
        <v>69</v>
      </c>
      <c r="K85" s="40"/>
      <c r="L85" s="269" t="str">
        <f ca="1">IF($P85="","",IF(ISERROR(LARGE($K$4:$K$73,ROWS($P$76:$P85))),"",RANK($P85,$K$4:$K$73,0)&amp;". "&amp;INDEX($B$4:$B$73,MATCH(SMALL($AJ$4:$AJ$73,ROWS($P$76:$P85)),$AJ$4:$AJ$73,0))))</f>
        <v>9. Matt Pitts</v>
      </c>
      <c r="M85" s="269"/>
      <c r="N85" s="269"/>
      <c r="O85" s="269"/>
      <c r="P85" s="267">
        <f ca="1">IF(ISERROR(LARGE($K$4:$K$73,ROWS($P$76:$P85))),"",IF(LARGE($K$4:$K$73,ROWS($P$76:$P85))=0,"",LARGE($K$4:$K$73,ROWS($P$76:$P85))))</f>
        <v>25</v>
      </c>
      <c r="Q85" s="267"/>
      <c r="R85" s="39"/>
      <c r="S85" s="36"/>
      <c r="T85" s="269" t="str">
        <f ca="1">IF($X85="","",IF(ISERROR(LARGE($W$4:$W$73,ROWS($X$76:$X85))),"",RANK($X85,$W$4:$W$73,0)&amp;". "&amp;INDEX($B$4:$B$73,MATCH(SMALL($AN$4:$AN$73,ROWS($X$76:$X85)),$AN$4:$AN$73,0))))</f>
        <v>10. Calum McDaid</v>
      </c>
      <c r="U85" s="269"/>
      <c r="V85" s="269"/>
      <c r="W85" s="269"/>
      <c r="X85" s="45">
        <f ca="1">IF(ISERROR(LARGE($W$4:$W$73,ROWS($X$76:$X85))),"",IF(LARGE($W$4:$W$73,ROWS($X$76:$X85))=0,"",LARGE($W$4:$W$73,ROWS($X$76:$X85))))</f>
        <v>5</v>
      </c>
      <c r="Y85" s="40"/>
      <c r="Z85" s="269" t="str">
        <f ca="1">IF($AD85="","",IF(ISERROR(SMALL($Y$4:$Y$73,ROWS($AD$76:$AD85))),"",RANK($AD85,$Y$4:$Y$73,1)&amp;". "&amp;INDEX($B$4:$B$73,MATCH(SMALL($AO$4:$AO$73,ROWS($AD$76:$AD85)),$AO$4:$AO$73,0))))</f>
        <v>10. Josh Bates</v>
      </c>
      <c r="AA85" s="269"/>
      <c r="AB85" s="269"/>
      <c r="AC85" s="269"/>
      <c r="AD85" s="267">
        <f ca="1">IF(ISERROR(SMALL($Y$4:$Y$73,ROWS($AD$76:$AD85))),"",SMALL($Y$4:$Y$73,ROWS($AD$76:$AD85)))</f>
        <v>12.285714285714286</v>
      </c>
      <c r="AE85" s="267"/>
      <c r="AF85" s="39"/>
      <c r="AG85" s="39"/>
      <c r="AH85" s="39"/>
      <c r="AI85" s="27"/>
      <c r="AJ85" s="27"/>
      <c r="AK85" s="27"/>
      <c r="AL85" s="27"/>
      <c r="AM85" s="27"/>
      <c r="AN85" s="27"/>
      <c r="AO85" s="27"/>
      <c r="AP85" s="27"/>
      <c r="AQ85" s="27"/>
    </row>
    <row r="86" spans="1:43" ht="17.100000000000001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40"/>
      <c r="L86" s="40"/>
      <c r="M86" s="39"/>
      <c r="N86" s="39"/>
      <c r="O86" s="39"/>
      <c r="P86" s="39"/>
      <c r="Q86" s="39"/>
      <c r="R86" s="39"/>
      <c r="S86" s="36"/>
      <c r="T86" s="39"/>
      <c r="U86" s="39"/>
      <c r="V86" s="39"/>
      <c r="W86" s="39"/>
      <c r="X86" s="39"/>
      <c r="Y86" s="40"/>
      <c r="Z86" s="41"/>
      <c r="AA86" s="41"/>
      <c r="AB86" s="42"/>
      <c r="AC86" s="42"/>
      <c r="AD86" s="42"/>
      <c r="AE86" s="42"/>
      <c r="AF86" s="39"/>
      <c r="AG86" s="39"/>
      <c r="AH86" s="39"/>
      <c r="AI86" s="27"/>
      <c r="AJ86" s="27"/>
      <c r="AK86" s="27"/>
      <c r="AL86" s="27"/>
      <c r="AM86" s="27"/>
      <c r="AN86" s="27"/>
      <c r="AO86" s="27"/>
      <c r="AP86" s="27"/>
      <c r="AQ86" s="27"/>
    </row>
    <row r="87" spans="1:43" ht="17.100000000000001" customHeight="1">
      <c r="A87" s="37"/>
      <c r="B87" s="38"/>
      <c r="C87" s="39"/>
      <c r="D87" s="39"/>
      <c r="E87" s="39"/>
      <c r="F87" s="271" t="s">
        <v>0</v>
      </c>
      <c r="G87" s="271"/>
      <c r="H87" s="271"/>
      <c r="I87" s="271"/>
      <c r="J87" s="271"/>
      <c r="K87" s="40"/>
      <c r="L87" s="271" t="s">
        <v>2</v>
      </c>
      <c r="M87" s="271"/>
      <c r="N87" s="271"/>
      <c r="O87" s="271"/>
      <c r="P87" s="271"/>
      <c r="Q87" s="271"/>
      <c r="R87" s="39"/>
      <c r="S87" s="36"/>
      <c r="T87" s="271" t="s">
        <v>5</v>
      </c>
      <c r="U87" s="271"/>
      <c r="V87" s="271"/>
      <c r="W87" s="271"/>
      <c r="X87" s="271"/>
      <c r="Y87" s="40"/>
      <c r="Z87" s="271" t="s">
        <v>70</v>
      </c>
      <c r="AA87" s="271"/>
      <c r="AB87" s="271"/>
      <c r="AC87" s="271"/>
      <c r="AD87" s="271"/>
      <c r="AE87" s="271"/>
      <c r="AF87" s="39"/>
      <c r="AG87" s="39"/>
      <c r="AH87" s="39"/>
      <c r="AI87" s="27"/>
      <c r="AJ87" s="27"/>
      <c r="AK87" s="27"/>
      <c r="AL87" s="27"/>
      <c r="AM87" s="27"/>
      <c r="AN87" s="27"/>
      <c r="AO87" s="27"/>
      <c r="AP87" s="27"/>
      <c r="AQ87" s="27"/>
    </row>
    <row r="88" spans="1:43" ht="17.100000000000001" customHeight="1">
      <c r="A88" s="37"/>
      <c r="B88" s="38"/>
      <c r="C88" s="231"/>
      <c r="D88" s="231"/>
      <c r="E88" s="231"/>
      <c r="F88" s="268" t="str">
        <f ca="1">IF($J88="","",RANK($J88,$AL$4:$AL$73,0)&amp;". "&amp;INDEX($B$4:$B$73,MATCH(SMALL($AM$4:$AM$73,ROWS($J$88:$J88)),$AM$4:$AM$73,0)))</f>
        <v>1. Paddy McMillan</v>
      </c>
      <c r="G88" s="268"/>
      <c r="H88" s="268"/>
      <c r="I88" s="268"/>
      <c r="J88" s="250">
        <f ca="1">IF(ISERROR(LARGE($AL$4:$AL$73,ROWS($J$88:$J88))),"",IF(LARGE($AL$4:$AL$73,ROWS($J$88:$J88))=0,"",LARGE($AL$4:$AL$73,ROWS($J$88:$J88))))</f>
        <v>0.73469387755102045</v>
      </c>
      <c r="K88" s="40"/>
      <c r="L88" s="266" t="str">
        <f ca="1">IF($P88="","",IF(ISERROR(LARGE($L$4:$L$73,ROWS($P$88:$P88))),"",RANK($P88,$L$4:$L$73,0)&amp;". "&amp;INDEX($B$4:$B$73,MATCH(SMALL($AK$4:$AK$73,ROWS($P$88:$P88)),$AK$4:$AK$73,0))))</f>
        <v>1. Ben Escott</v>
      </c>
      <c r="M88" s="266"/>
      <c r="N88" s="266"/>
      <c r="O88" s="266"/>
      <c r="P88" s="270">
        <f ca="1">IF(ISERROR(LARGE($L$4:$L$73,ROWS($P$88:$P88))),"",IF(LARGE($L$4:$L$73,ROWS($P$88:$P88))=0,"",LARGE($L$4:$L$73,ROWS($P$88:$P88))))</f>
        <v>1175</v>
      </c>
      <c r="Q88" s="270"/>
      <c r="R88" s="39"/>
      <c r="S88" s="36"/>
      <c r="T88" s="266" t="str">
        <f ca="1">IF($X88="","",IF(ISERROR(SMALL($AA$4:$AA$73,ROWS($X$88:$X88))),"",RANK($X88,$AA$4:$AA$73,1)&amp;". "&amp;INDEX($B$4:$B$73,MATCH(SMALL($AQ$4:$AQ$73,ROWS($X$88:$X88)),$AQ$4:$AQ$73,0))))</f>
        <v>1. Peter McIlwaine</v>
      </c>
      <c r="U88" s="266"/>
      <c r="V88" s="266"/>
      <c r="W88" s="266"/>
      <c r="X88" s="48">
        <f ca="1">IF(ISERROR(SMALL($AA$4:$AA$73,ROWS($X$88:$X88))),"",SMALL($AA$4:$AA$73,ROWS($X$88:$X88)))</f>
        <v>1.75</v>
      </c>
      <c r="Y88" s="40"/>
      <c r="Z88" s="266" t="str">
        <f ca="1">IF($AD88="","",IF(ISERROR(SMALL($Z$4:$Z$73,ROWS($AD$88:$AD88))),"",RANK($AD88,$Z$4:$Z$73,1)&amp;". "&amp;INDEX($B$4:$B$73,MATCH(SMALL($AP$4:$AP$73,ROWS($AD$88:$AD88)),$AP$4:$AP$73,0))))</f>
        <v>1. Joe Shillaker</v>
      </c>
      <c r="AA88" s="266"/>
      <c r="AB88" s="266"/>
      <c r="AC88" s="266"/>
      <c r="AD88" s="267">
        <f ca="1">IF(ISERROR(SMALL($Z$4:$Z$73,ROWS($AD$88:$AD88))),"",SMALL($Z$4:$Z$73,ROWS($AD$88:$AD88)))</f>
        <v>8.4</v>
      </c>
      <c r="AE88" s="267"/>
      <c r="AF88" s="39"/>
      <c r="AG88" s="39"/>
      <c r="AH88" s="39"/>
      <c r="AI88" s="27"/>
      <c r="AJ88" s="27"/>
      <c r="AK88" s="27"/>
      <c r="AL88" s="27"/>
      <c r="AM88" s="27"/>
      <c r="AN88" s="27"/>
      <c r="AO88" s="27"/>
      <c r="AP88" s="27"/>
      <c r="AQ88" s="27"/>
    </row>
    <row r="89" spans="1:43" ht="17.100000000000001" customHeight="1">
      <c r="A89" s="37"/>
      <c r="B89" s="38"/>
      <c r="C89" s="231"/>
      <c r="D89" s="231"/>
      <c r="E89" s="231"/>
      <c r="F89" s="268" t="str">
        <f ca="1">IF($J89="","",RANK($J89,$AL$4:$AL$73,0)&amp;". "&amp;INDEX($B$4:$B$73,MATCH(SMALL($AM$4:$AM$73,ROWS($J$88:$J89)),$AM$4:$AM$73,0)))</f>
        <v>2. Michael Martin</v>
      </c>
      <c r="G89" s="268"/>
      <c r="H89" s="268"/>
      <c r="I89" s="268"/>
      <c r="J89" s="250">
        <f ca="1">IF(ISERROR(LARGE($AL$4:$AL$73,ROWS($J$88:$J89))),"",IF(LARGE($AL$4:$AL$73,ROWS($J$88:$J89))=0,"",LARGE($AL$4:$AL$73,ROWS($J$88:$J89))))</f>
        <v>0.66666666666666663</v>
      </c>
      <c r="K89" s="40"/>
      <c r="L89" s="266" t="str">
        <f ca="1">IF($P89="","",IF(ISERROR(LARGE($L$4:$L$73,ROWS($P$88:$P89))),"",RANK($P89,$L$4:$L$73,0)&amp;". "&amp;INDEX($B$4:$B$73,MATCH(SMALL($AK$4:$AK$73,ROWS($P$88:$P89)),$AK$4:$AK$73,0))))</f>
        <v>2. Callum Houstoun</v>
      </c>
      <c r="M89" s="266"/>
      <c r="N89" s="266"/>
      <c r="O89" s="266"/>
      <c r="P89" s="270">
        <f ca="1">IF(ISERROR(LARGE($L$4:$L$73,ROWS($P$88:$P89))),"",IF(LARGE($L$4:$L$73,ROWS($P$88:$P89))=0,"",LARGE($L$4:$L$73,ROWS($P$88:$P89))))</f>
        <v>396.15384615384619</v>
      </c>
      <c r="Q89" s="270"/>
      <c r="R89" s="39"/>
      <c r="S89" s="36"/>
      <c r="T89" s="266" t="str">
        <f ca="1">IF($X89="","",IF(ISERROR(SMALL($AA$4:$AA$73,ROWS($X$88:$X89))),"",RANK($X89,$AA$4:$AA$73,1)&amp;". "&amp;INDEX($B$4:$B$73,MATCH(SMALL($AQ$4:$AQ$73,ROWS($X$88:$X89)),$AQ$4:$AQ$73,0))))</f>
        <v>2. Mike Grossett</v>
      </c>
      <c r="U89" s="266"/>
      <c r="V89" s="266"/>
      <c r="W89" s="266"/>
      <c r="X89" s="48">
        <f ca="1">IF(ISERROR(SMALL($AA$4:$AA$73,ROWS($X$88:$X89))),"",SMALL($AA$4:$AA$73,ROWS($X$88:$X89)))</f>
        <v>2.78</v>
      </c>
      <c r="Y89" s="40"/>
      <c r="Z89" s="266" t="str">
        <f ca="1">IF($AD89="","",IF(ISERROR(SMALL($Z$4:$Z$73,ROWS($AD$88:$AD89))),"",RANK($AD89,$Z$4:$Z$73,1)&amp;". "&amp;INDEX($B$4:$B$73,MATCH(SMALL($AP$4:$AP$73,ROWS($AD$88:$AD89)),$AP$4:$AP$73,0))))</f>
        <v>2. Callum Houstoun</v>
      </c>
      <c r="AA89" s="266"/>
      <c r="AB89" s="266"/>
      <c r="AC89" s="266"/>
      <c r="AD89" s="267">
        <f ca="1">IF(ISERROR(SMALL($Z$4:$Z$73,ROWS($AD$88:$AD89))),"",SMALL($Z$4:$Z$73,ROWS($AD$88:$AD89)))</f>
        <v>9.69</v>
      </c>
      <c r="AE89" s="267"/>
      <c r="AF89" s="39"/>
      <c r="AG89" s="39"/>
      <c r="AH89" s="39"/>
      <c r="AI89" s="27"/>
      <c r="AJ89" s="27"/>
      <c r="AK89" s="27"/>
      <c r="AL89" s="27"/>
      <c r="AM89" s="27"/>
      <c r="AN89" s="27"/>
      <c r="AO89" s="27"/>
      <c r="AP89" s="27"/>
      <c r="AQ89" s="27"/>
    </row>
    <row r="90" spans="1:43" ht="17.100000000000001" customHeight="1">
      <c r="A90" s="37"/>
      <c r="B90" s="38"/>
      <c r="C90" s="231"/>
      <c r="D90" s="231"/>
      <c r="E90" s="231"/>
      <c r="F90" s="268" t="str">
        <f ca="1">IF($J90="","",RANK($J90,$AL$4:$AL$73,0)&amp;". "&amp;INDEX($B$4:$B$73,MATCH(SMALL($AM$4:$AM$73,ROWS($J$88:$J90)),$AM$4:$AM$73,0)))</f>
        <v>2. Ian Fletcher</v>
      </c>
      <c r="G90" s="268"/>
      <c r="H90" s="268"/>
      <c r="I90" s="268"/>
      <c r="J90" s="250">
        <f ca="1">IF(ISERROR(LARGE($AL$4:$AL$73,ROWS($J$88:$J90))),"",IF(LARGE($AL$4:$AL$73,ROWS($J$88:$J90))=0,"",LARGE($AL$4:$AL$73,ROWS($J$88:$J90))))</f>
        <v>0.66666666666666663</v>
      </c>
      <c r="K90" s="40"/>
      <c r="L90" s="266" t="str">
        <f ca="1">IF($P90="","",IF(ISERROR(LARGE($L$4:$L$73,ROWS($P$88:$P90))),"",RANK($P90,$L$4:$L$73,0)&amp;". "&amp;INDEX($B$4:$B$73,MATCH(SMALL($AK$4:$AK$73,ROWS($P$88:$P90)),$AK$4:$AK$73,0))))</f>
        <v>3. Zach Kerr</v>
      </c>
      <c r="M90" s="266"/>
      <c r="N90" s="266"/>
      <c r="O90" s="266"/>
      <c r="P90" s="270">
        <f ca="1">IF(ISERROR(LARGE($L$4:$L$73,ROWS($P$88:$P90))),"",IF(LARGE($L$4:$L$73,ROWS($P$88:$P90))=0,"",LARGE($L$4:$L$73,ROWS($P$88:$P90))))</f>
        <v>333.33333333333337</v>
      </c>
      <c r="Q90" s="270"/>
      <c r="R90" s="39"/>
      <c r="S90" s="36"/>
      <c r="T90" s="266" t="str">
        <f ca="1">IF($X90="","",IF(ISERROR(SMALL($AA$4:$AA$73,ROWS($X$88:$X90))),"",RANK($X90,$AA$4:$AA$73,1)&amp;". "&amp;INDEX($B$4:$B$73,MATCH(SMALL($AQ$4:$AQ$73,ROWS($X$88:$X90)),$AQ$4:$AQ$73,0))))</f>
        <v>3. Chris Walton</v>
      </c>
      <c r="U90" s="266"/>
      <c r="V90" s="266"/>
      <c r="W90" s="266"/>
      <c r="X90" s="48">
        <f ca="1">IF(ISERROR(SMALL($AA$4:$AA$73,ROWS($X$88:$X90))),"",SMALL($AA$4:$AA$73,ROWS($X$88:$X90)))</f>
        <v>3.14</v>
      </c>
      <c r="Y90" s="40"/>
      <c r="Z90" s="266" t="str">
        <f ca="1">IF($AD90="","",IF(ISERROR(SMALL($Z$4:$Z$73,ROWS($AD$88:$AD90))),"",RANK($AD90,$Z$4:$Z$73,1)&amp;". "&amp;INDEX($B$4:$B$73,MATCH(SMALL($AP$4:$AP$73,ROWS($AD$88:$AD90)),$AP$4:$AP$73,0))))</f>
        <v>3. George Prince</v>
      </c>
      <c r="AA90" s="266"/>
      <c r="AB90" s="266"/>
      <c r="AC90" s="266"/>
      <c r="AD90" s="267">
        <f ca="1">IF(ISERROR(SMALL($Z$4:$Z$73,ROWS($AD$88:$AD90))),"",SMALL($Z$4:$Z$73,ROWS($AD$88:$AD90)))</f>
        <v>11</v>
      </c>
      <c r="AE90" s="267"/>
      <c r="AF90" s="39"/>
      <c r="AG90" s="39"/>
      <c r="AH90" s="39"/>
      <c r="AI90" s="27"/>
      <c r="AJ90" s="27"/>
      <c r="AK90" s="27"/>
      <c r="AL90" s="27"/>
      <c r="AM90" s="27"/>
      <c r="AN90" s="27"/>
      <c r="AO90" s="27"/>
      <c r="AP90" s="27"/>
      <c r="AQ90" s="27"/>
    </row>
    <row r="91" spans="1:43" ht="17.100000000000001" customHeight="1">
      <c r="A91" s="37"/>
      <c r="B91" s="38"/>
      <c r="C91" s="231"/>
      <c r="D91" s="231"/>
      <c r="E91" s="231"/>
      <c r="F91" s="268" t="str">
        <f ca="1">IF($J91="","",RANK($J91,$AL$4:$AL$73,0)&amp;". "&amp;INDEX($B$4:$B$73,MATCH(SMALL($AM$4:$AM$73,ROWS($J$88:$J91)),$AM$4:$AM$73,0)))</f>
        <v>4. Mike Grossett</v>
      </c>
      <c r="G91" s="268"/>
      <c r="H91" s="268"/>
      <c r="I91" s="268"/>
      <c r="J91" s="250">
        <f ca="1">IF(ISERROR(LARGE($AL$4:$AL$73,ROWS($J$88:$J91))),"",IF(LARGE($AL$4:$AL$73,ROWS($J$88:$J91))=0,"",LARGE($AL$4:$AL$73,ROWS($J$88:$J91))))</f>
        <v>0.62068965517241381</v>
      </c>
      <c r="K91" s="40"/>
      <c r="L91" s="266" t="str">
        <f ca="1">IF($P91="","",IF(ISERROR(LARGE($L$4:$L$73,ROWS($P$88:$P91))),"",RANK($P91,$L$4:$L$73,0)&amp;". "&amp;INDEX($B$4:$B$73,MATCH(SMALL($AK$4:$AK$73,ROWS($P$88:$P91)),$AK$4:$AK$73,0))))</f>
        <v>4. Johnny Parker</v>
      </c>
      <c r="M91" s="266"/>
      <c r="N91" s="266"/>
      <c r="O91" s="266"/>
      <c r="P91" s="270">
        <f ca="1">IF(ISERROR(LARGE($L$4:$L$73,ROWS($P$88:$P91))),"",IF(LARGE($L$4:$L$73,ROWS($P$88:$P91))=0,"",LARGE($L$4:$L$73,ROWS($P$88:$P91))))</f>
        <v>112.96296296296295</v>
      </c>
      <c r="Q91" s="270"/>
      <c r="R91" s="39"/>
      <c r="S91" s="36"/>
      <c r="T91" s="266" t="str">
        <f ca="1">IF($X91="","",IF(ISERROR(SMALL($AA$4:$AA$73,ROWS($X$88:$X91))),"",RANK($X91,$AA$4:$AA$73,1)&amp;". "&amp;INDEX($B$4:$B$73,MATCH(SMALL($AQ$4:$AQ$73,ROWS($X$88:$X91)),$AQ$4:$AQ$73,0))))</f>
        <v>4. Taj Onyekwelu</v>
      </c>
      <c r="U91" s="266"/>
      <c r="V91" s="266"/>
      <c r="W91" s="266"/>
      <c r="X91" s="48">
        <f ca="1">IF(ISERROR(SMALL($AA$4:$AA$73,ROWS($X$88:$X91))),"",SMALL($AA$4:$AA$73,ROWS($X$88:$X91)))</f>
        <v>3.24</v>
      </c>
      <c r="Y91" s="40"/>
      <c r="Z91" s="266" t="str">
        <f ca="1">IF($AD91="","",IF(ISERROR(SMALL($Z$4:$Z$73,ROWS($AD$88:$AD91))),"",RANK($AD91,$Z$4:$Z$73,1)&amp;". "&amp;INDEX($B$4:$B$73,MATCH(SMALL($AP$4:$AP$73,ROWS($AD$88:$AD91)),$AP$4:$AP$73,0))))</f>
        <v>4. Michael Martin</v>
      </c>
      <c r="AA91" s="266"/>
      <c r="AB91" s="266"/>
      <c r="AC91" s="266"/>
      <c r="AD91" s="267">
        <f ca="1">IF(ISERROR(SMALL($Z$4:$Z$73,ROWS($AD$88:$AD91))),"",SMALL($Z$4:$Z$73,ROWS($AD$88:$AD91)))</f>
        <v>12</v>
      </c>
      <c r="AE91" s="267"/>
      <c r="AF91" s="39"/>
      <c r="AG91" s="39"/>
      <c r="AH91" s="39"/>
      <c r="AI91" s="27"/>
      <c r="AJ91" s="27"/>
      <c r="AK91" s="27"/>
      <c r="AL91" s="27"/>
      <c r="AM91" s="27"/>
      <c r="AN91" s="27"/>
      <c r="AO91" s="27"/>
      <c r="AP91" s="27"/>
      <c r="AQ91" s="27"/>
    </row>
    <row r="92" spans="1:43" ht="17.100000000000001" customHeight="1">
      <c r="A92" s="37"/>
      <c r="B92" s="38"/>
      <c r="C92" s="231"/>
      <c r="D92" s="231"/>
      <c r="E92" s="231"/>
      <c r="F92" s="268" t="str">
        <f ca="1">IF($J92="","",RANK($J92,$AL$4:$AL$73,0)&amp;". "&amp;INDEX($B$4:$B$73,MATCH(SMALL($AM$4:$AM$73,ROWS($J$88:$J92)),$AM$4:$AM$73,0)))</f>
        <v>5. Zach Kerr</v>
      </c>
      <c r="G92" s="268"/>
      <c r="H92" s="268"/>
      <c r="I92" s="268"/>
      <c r="J92" s="250">
        <f ca="1">IF(ISERROR(LARGE($AL$4:$AL$73,ROWS($J$88:$J92))),"",IF(LARGE($AL$4:$AL$73,ROWS($J$88:$J92))=0,"",LARGE($AL$4:$AL$73,ROWS($J$88:$J92))))</f>
        <v>0.6</v>
      </c>
      <c r="K92" s="40"/>
      <c r="L92" s="266" t="str">
        <f ca="1">IF($P92="","",IF(ISERROR(LARGE($L$4:$L$73,ROWS($P$88:$P92))),"",RANK($P92,$L$4:$L$73,0)&amp;". "&amp;INDEX($B$4:$B$73,MATCH(SMALL($AK$4:$AK$73,ROWS($P$88:$P92)),$AK$4:$AK$73,0))))</f>
        <v>5. Chris Pyper</v>
      </c>
      <c r="M92" s="266"/>
      <c r="N92" s="266"/>
      <c r="O92" s="266"/>
      <c r="P92" s="270">
        <f ca="1">IF(ISERROR(LARGE($L$4:$L$73,ROWS($P$88:$P92))),"",IF(LARGE($L$4:$L$73,ROWS($P$88:$P92))=0,"",LARGE($L$4:$L$73,ROWS($P$88:$P92))))</f>
        <v>105.55555555555556</v>
      </c>
      <c r="Q92" s="270"/>
      <c r="R92" s="39"/>
      <c r="S92" s="36"/>
      <c r="T92" s="266" t="str">
        <f ca="1">IF($X92="","",IF(ISERROR(SMALL($AA$4:$AA$73,ROWS($X$88:$X92))),"",RANK($X92,$AA$4:$AA$73,1)&amp;". "&amp;INDEX($B$4:$B$73,MATCH(SMALL($AQ$4:$AQ$73,ROWS($X$88:$X92)),$AQ$4:$AQ$73,0))))</f>
        <v>5. Chris Pyper</v>
      </c>
      <c r="U92" s="266"/>
      <c r="V92" s="266"/>
      <c r="W92" s="266"/>
      <c r="X92" s="48">
        <f ca="1">IF(ISERROR(SMALL($AA$4:$AA$73,ROWS($X$88:$X92))),"",SMALL($AA$4:$AA$73,ROWS($X$88:$X92)))</f>
        <v>4.08</v>
      </c>
      <c r="Y92" s="40"/>
      <c r="Z92" s="266" t="str">
        <f ca="1">IF($AD92="","",IF(ISERROR(SMALL($Z$4:$Z$73,ROWS($AD$88:$AD92))),"",RANK($AD92,$Z$4:$Z$73,1)&amp;". "&amp;INDEX($B$4:$B$73,MATCH(SMALL($AP$4:$AP$73,ROWS($AD$88:$AD92)),$AP$4:$AP$73,0))))</f>
        <v>4. Adam Hills</v>
      </c>
      <c r="AA92" s="266"/>
      <c r="AB92" s="266"/>
      <c r="AC92" s="266"/>
      <c r="AD92" s="267">
        <f ca="1">IF(ISERROR(SMALL($Z$4:$Z$73,ROWS($AD$88:$AD92))),"",SMALL($Z$4:$Z$73,ROWS($AD$88:$AD92)))</f>
        <v>12</v>
      </c>
      <c r="AE92" s="267"/>
      <c r="AF92" s="39"/>
      <c r="AG92" s="39"/>
      <c r="AH92" s="39"/>
      <c r="AI92" s="27"/>
      <c r="AJ92" s="27"/>
      <c r="AK92" s="27"/>
      <c r="AL92" s="27"/>
      <c r="AM92" s="27"/>
      <c r="AN92" s="27"/>
      <c r="AO92" s="27"/>
      <c r="AP92" s="27"/>
      <c r="AQ92" s="27"/>
    </row>
    <row r="93" spans="1:43" ht="15.75">
      <c r="A93" s="29"/>
      <c r="B93" s="30"/>
      <c r="C93" s="31"/>
      <c r="D93" s="31"/>
      <c r="E93" s="31"/>
      <c r="F93" s="268" t="str">
        <f ca="1">IF($J93="","",RANK($J93,$AL$4:$AL$73,0)&amp;". "&amp;INDEX($B$4:$B$73,MATCH(SMALL($AM$4:$AM$73,ROWS($J$88:$J93)),$AM$4:$AM$73,0)))</f>
        <v>6. Mark English</v>
      </c>
      <c r="G93" s="268"/>
      <c r="H93" s="268"/>
      <c r="I93" s="268"/>
      <c r="J93" s="250">
        <f ca="1">IF(ISERROR(LARGE($AL$4:$AL$73,ROWS($J$88:$J93))),"",IF(LARGE($AL$4:$AL$73,ROWS($J$88:$J93))=0,"",LARGE($AL$4:$AL$73,ROWS($J$88:$J93))))</f>
        <v>0.58447488584474883</v>
      </c>
      <c r="K93" s="32"/>
      <c r="L93" s="266" t="str">
        <f ca="1">IF($P93="","",IF(ISERROR(LARGE($L$4:$L$73,ROWS($P$88:$P93))),"",RANK($P93,$L$4:$L$73,0)&amp;". "&amp;INDEX($B$4:$B$73,MATCH(SMALL($AK$4:$AK$73,ROWS($P$88:$P93)),$AK$4:$AK$73,0))))</f>
        <v>6. Adam McCusker</v>
      </c>
      <c r="M93" s="266"/>
      <c r="N93" s="266"/>
      <c r="O93" s="266"/>
      <c r="P93" s="270">
        <f ca="1">IF(ISERROR(LARGE($L$4:$L$73,ROWS($P$88:$P93))),"",IF(LARGE($L$4:$L$73,ROWS($P$88:$P93))=0,"",LARGE($L$4:$L$73,ROWS($P$88:$P93))))</f>
        <v>98.639455782312922</v>
      </c>
      <c r="Q93" s="270"/>
      <c r="R93" s="31"/>
      <c r="S93" s="27"/>
      <c r="T93" s="266" t="str">
        <f ca="1">IF($X93="","",IF(ISERROR(SMALL($AA$4:$AA$73,ROWS($X$88:$X93))),"",RANK($X93,$AA$4:$AA$73,1)&amp;". "&amp;INDEX($B$4:$B$73,MATCH(SMALL($AQ$4:$AQ$73,ROWS($X$88:$X93)),$AQ$4:$AQ$73,0))))</f>
        <v>6. Stephen Cumper</v>
      </c>
      <c r="U93" s="266"/>
      <c r="V93" s="266"/>
      <c r="W93" s="266"/>
      <c r="X93" s="238">
        <f ca="1">IF(ISERROR(SMALL($AA$4:$AA$73,ROWS($X$88:$X93))),"",SMALL($AA$4:$AA$73,ROWS($X$88:$X93)))</f>
        <v>4.09</v>
      </c>
      <c r="Y93" s="32"/>
      <c r="Z93" s="266" t="str">
        <f ca="1">IF($AD93="","",IF(ISERROR(SMALL($Z$4:$Z$73,ROWS($AD$88:$AD93))),"",RANK($AD93,$Z$4:$Z$73,1)&amp;". "&amp;INDEX($B$4:$B$73,MATCH(SMALL($AP$4:$AP$73,ROWS($AD$88:$AD93)),$AP$4:$AP$73,0))))</f>
        <v>4. Peter McIlwaine</v>
      </c>
      <c r="AA93" s="266"/>
      <c r="AB93" s="266"/>
      <c r="AC93" s="266"/>
      <c r="AD93" s="267">
        <f ca="1">IF(ISERROR(SMALL($Z$4:$Z$73,ROWS($AD$88:$AD93))),"",SMALL($Z$4:$Z$73,ROWS($AD$88:$AD93)))</f>
        <v>12</v>
      </c>
      <c r="AE93" s="267"/>
      <c r="AF93" s="31"/>
      <c r="AG93" s="31"/>
      <c r="AH93" s="31"/>
      <c r="AI93" s="27"/>
      <c r="AJ93" s="27"/>
      <c r="AK93" s="27"/>
      <c r="AL93" s="27"/>
      <c r="AM93" s="27"/>
      <c r="AN93" s="27"/>
      <c r="AO93" s="27"/>
      <c r="AP93" s="27"/>
      <c r="AQ93" s="27"/>
    </row>
    <row r="94" spans="1:43" ht="15.75">
      <c r="C94" s="221"/>
      <c r="D94" s="221"/>
      <c r="E94" s="221"/>
      <c r="F94" s="268" t="str">
        <f ca="1">IF($J94="","",RANK($J94,$AL$4:$AL$73,0)&amp;". "&amp;INDEX($B$4:$B$73,MATCH(SMALL($AM$4:$AM$73,ROWS($J$88:$J94)),$AM$4:$AM$73,0)))</f>
        <v>7. Adam Hills</v>
      </c>
      <c r="G94" s="268"/>
      <c r="H94" s="268"/>
      <c r="I94" s="268"/>
      <c r="J94" s="250">
        <f ca="1">IF(ISERROR(LARGE($AL$4:$AL$73,ROWS($J$88:$J94))),"",IF(LARGE($AL$4:$AL$73,ROWS($J$88:$J94))=0,"",LARGE($AL$4:$AL$73,ROWS($J$88:$J94))))</f>
        <v>0.52631578947368418</v>
      </c>
      <c r="K94" s="32"/>
      <c r="L94" s="266" t="str">
        <f ca="1">IF($P94="","",IF(ISERROR(LARGE($L$4:$L$73,ROWS($P$88:$P94))),"",RANK($P94,$L$4:$L$73,0)&amp;". "&amp;INDEX($B$4:$B$73,MATCH(SMALL($AK$4:$AK$73,ROWS($P$88:$P94)),$AK$4:$AK$73,0))))</f>
        <v>7. Mark English</v>
      </c>
      <c r="M94" s="266"/>
      <c r="N94" s="266"/>
      <c r="O94" s="266"/>
      <c r="P94" s="270">
        <f ca="1">IF(ISERROR(LARGE($L$4:$L$73,ROWS($P$88:$P94))),"",IF(LARGE($L$4:$L$73,ROWS($P$88:$P94))=0,"",LARGE($L$4:$L$73,ROWS($P$88:$P94))))</f>
        <v>93.589743589743591</v>
      </c>
      <c r="Q94" s="270"/>
      <c r="T94" s="266" t="str">
        <f ca="1">IF($X94="","",IF(ISERROR(SMALL($AA$4:$AA$73,ROWS($X$88:$X94))),"",RANK($X94,$AA$4:$AA$73,1)&amp;". "&amp;INDEX($B$4:$B$73,MATCH(SMALL($AQ$4:$AQ$73,ROWS($X$88:$X94)),$AQ$4:$AQ$73,0))))</f>
        <v>7. Josh Bates</v>
      </c>
      <c r="U94" s="266"/>
      <c r="V94" s="266"/>
      <c r="W94" s="266"/>
      <c r="X94" s="238">
        <f ca="1">IF(ISERROR(SMALL($AA$4:$AA$73,ROWS($X$88:$X94))),"",SMALL($AA$4:$AA$73,ROWS($X$88:$X94)))</f>
        <v>4.0999999999999996</v>
      </c>
      <c r="Z94" s="266" t="str">
        <f ca="1">IF($AD94="","",IF(ISERROR(SMALL($Z$4:$Z$73,ROWS($AD$88:$AD94))),"",RANK($AD94,$Z$4:$Z$73,1)&amp;". "&amp;INDEX($B$4:$B$73,MATCH(SMALL($AP$4:$AP$73,ROWS($AD$88:$AD94)),$AP$4:$AP$73,0))))</f>
        <v>7. Stephen Cumper</v>
      </c>
      <c r="AA94" s="266"/>
      <c r="AB94" s="266"/>
      <c r="AC94" s="266"/>
      <c r="AD94" s="267">
        <f ca="1">IF(ISERROR(SMALL($Z$4:$Z$73,ROWS($AD$88:$AD94))),"",SMALL($Z$4:$Z$73,ROWS($AD$88:$AD94)))</f>
        <v>12.55</v>
      </c>
      <c r="AE94" s="267"/>
    </row>
    <row r="95" spans="1:43" ht="15.75">
      <c r="C95" s="222"/>
      <c r="D95" s="222"/>
      <c r="E95" s="222"/>
      <c r="F95" s="268" t="str">
        <f ca="1">IF($J95="","",RANK($J95,$AL$4:$AL$73,0)&amp;". "&amp;INDEX($B$4:$B$73,MATCH(SMALL($AM$4:$AM$73,ROWS($J$88:$J95)),$AM$4:$AM$73,0)))</f>
        <v>8. Paddy English</v>
      </c>
      <c r="G95" s="268"/>
      <c r="H95" s="268"/>
      <c r="I95" s="268"/>
      <c r="J95" s="250">
        <f ca="1">IF(ISERROR(LARGE($AL$4:$AL$73,ROWS($J$88:$J95))),"",IF(LARGE($AL$4:$AL$73,ROWS($J$88:$J95))=0,"",LARGE($AL$4:$AL$73,ROWS($J$88:$J95))))</f>
        <v>0.51851851851851849</v>
      </c>
      <c r="K95" s="32"/>
      <c r="L95" s="266" t="str">
        <f ca="1">IF($P95="","",IF(ISERROR(LARGE($L$4:$L$73,ROWS($P$88:$P95))),"",RANK($P95,$L$4:$L$73,0)&amp;". "&amp;INDEX($B$4:$B$73,MATCH(SMALL($AK$4:$AK$73,ROWS($P$88:$P95)),$AK$4:$AK$73,0))))</f>
        <v>8. Taj Onyekwelu</v>
      </c>
      <c r="M95" s="266"/>
      <c r="N95" s="266"/>
      <c r="O95" s="266"/>
      <c r="P95" s="270">
        <f ca="1">IF(ISERROR(LARGE($L$4:$L$73,ROWS($P$88:$P95))),"",IF(LARGE($L$4:$L$73,ROWS($P$88:$P95))=0,"",LARGE($L$4:$L$73,ROWS($P$88:$P95))))</f>
        <v>88.888888888888886</v>
      </c>
      <c r="Q95" s="270"/>
      <c r="T95" s="266" t="str">
        <f ca="1">IF($X95="","",IF(ISERROR(SMALL($AA$4:$AA$73,ROWS($X$88:$X95))),"",RANK($X95,$AA$4:$AA$73,1)&amp;". "&amp;INDEX($B$4:$B$73,MATCH(SMALL($AQ$4:$AQ$73,ROWS($X$88:$X95)),$AQ$4:$AQ$73,0))))</f>
        <v>8. Stephen Skelly</v>
      </c>
      <c r="U95" s="266"/>
      <c r="V95" s="266"/>
      <c r="W95" s="266"/>
      <c r="X95" s="238">
        <f ca="1">IF(ISERROR(SMALL($AA$4:$AA$73,ROWS($X$88:$X95))),"",SMALL($AA$4:$AA$73,ROWS($X$88:$X95)))</f>
        <v>4.43</v>
      </c>
      <c r="Z95" s="266" t="str">
        <f ca="1">IF($AD95="","",IF(ISERROR(SMALL($Z$4:$Z$73,ROWS($AD$88:$AD95))),"",RANK($AD95,$Z$4:$Z$73,1)&amp;". "&amp;INDEX($B$4:$B$73,MATCH(SMALL($AP$4:$AP$73,ROWS($AD$88:$AD95)),$AP$4:$AP$73,0))))</f>
        <v>8. Calum McDaid</v>
      </c>
      <c r="AA95" s="266"/>
      <c r="AB95" s="266"/>
      <c r="AC95" s="266"/>
      <c r="AD95" s="267">
        <f ca="1">IF(ISERROR(SMALL($Z$4:$Z$73,ROWS($AD$88:$AD95))),"",SMALL($Z$4:$Z$73,ROWS($AD$88:$AD95)))</f>
        <v>14.4</v>
      </c>
      <c r="AE95" s="267"/>
    </row>
    <row r="96" spans="1:43" ht="15.75">
      <c r="C96" s="220"/>
      <c r="D96" s="220"/>
      <c r="E96" s="220"/>
      <c r="F96" s="268" t="str">
        <f ca="1">IF($J96="","",RANK($J96,$AL$4:$AL$73,0)&amp;". "&amp;INDEX($B$4:$B$73,MATCH(SMALL($AM$4:$AM$73,ROWS($J$88:$J96)),$AM$4:$AM$73,0)))</f>
        <v>9. Taj Onyekwelu</v>
      </c>
      <c r="G96" s="268"/>
      <c r="H96" s="268"/>
      <c r="I96" s="268"/>
      <c r="J96" s="250">
        <f ca="1">IF(ISERROR(LARGE($AL$4:$AL$73,ROWS($J$88:$J96))),"",IF(LARGE($AL$4:$AL$73,ROWS($J$88:$J96))=0,"",LARGE($AL$4:$AL$73,ROWS($J$88:$J96))))</f>
        <v>0.5</v>
      </c>
      <c r="K96" s="32"/>
      <c r="L96" s="266" t="str">
        <f ca="1">IF($P96="","",IF(ISERROR(LARGE($L$4:$L$73,ROWS($P$88:$P96))),"",RANK($P96,$L$4:$L$73,0)&amp;". "&amp;INDEX($B$4:$B$73,MATCH(SMALL($AK$4:$AK$73,ROWS($P$88:$P96)),$AK$4:$AK$73,0))))</f>
        <v>9. Paddy English</v>
      </c>
      <c r="M96" s="266"/>
      <c r="N96" s="266"/>
      <c r="O96" s="266"/>
      <c r="P96" s="270">
        <f ca="1">IF(ISERROR(LARGE($L$4:$L$73,ROWS($P$88:$P96))),"",IF(LARGE($L$4:$L$73,ROWS($P$88:$P96))=0,"",LARGE($L$4:$L$73,ROWS($P$88:$P96))))</f>
        <v>79.411764705882348</v>
      </c>
      <c r="Q96" s="270"/>
      <c r="T96" s="266" t="str">
        <f ca="1">IF($X96="","",IF(ISERROR(SMALL($AA$4:$AA$73,ROWS($X$88:$X96))),"",RANK($X96,$AA$4:$AA$73,1)&amp;". "&amp;INDEX($B$4:$B$73,MATCH(SMALL($AQ$4:$AQ$73,ROWS($X$88:$X96)),$AQ$4:$AQ$73,0))))</f>
        <v>9. Matt Pitts</v>
      </c>
      <c r="U96" s="266"/>
      <c r="V96" s="266"/>
      <c r="W96" s="266"/>
      <c r="X96" s="238">
        <f ca="1">IF(ISERROR(SMALL($AA$4:$AA$73,ROWS($X$88:$X96))),"",SMALL($AA$4:$AA$73,ROWS($X$88:$X96)))</f>
        <v>4.45</v>
      </c>
      <c r="Z96" s="266" t="str">
        <f ca="1">IF($AD96="","",IF(ISERROR(SMALL($Z$4:$Z$73,ROWS($AD$88:$AD96))),"",RANK($AD96,$Z$4:$Z$73,1)&amp;". "&amp;INDEX($B$4:$B$73,MATCH(SMALL($AP$4:$AP$73,ROWS($AD$88:$AD96)),$AP$4:$AP$73,0))))</f>
        <v>9. Taj Onyekwelu</v>
      </c>
      <c r="AA96" s="266"/>
      <c r="AB96" s="266"/>
      <c r="AC96" s="266"/>
      <c r="AD96" s="267">
        <f ca="1">IF(ISERROR(SMALL($Z$4:$Z$73,ROWS($AD$88:$AD96))),"",SMALL($Z$4:$Z$73,ROWS($AD$88:$AD96)))</f>
        <v>15</v>
      </c>
      <c r="AE96" s="267"/>
    </row>
    <row r="97" spans="6:31" ht="15.75">
      <c r="F97" s="268" t="str">
        <f ca="1">IF($J97="","",RANK($J97,$AL$4:$AL$73,0)&amp;". "&amp;INDEX($B$4:$B$73,MATCH(SMALL($AM$4:$AM$73,ROWS($J$88:$J97)),$AM$4:$AM$73,0)))</f>
        <v>10. Stuart Johnstone</v>
      </c>
      <c r="G97" s="268"/>
      <c r="H97" s="268"/>
      <c r="I97" s="268"/>
      <c r="J97" s="250">
        <f ca="1">IF(ISERROR(LARGE($AL$4:$AL$73,ROWS($J$88:$J97))),"",IF(LARGE($AL$4:$AL$73,ROWS($J$88:$J97))=0,"",LARGE($AL$4:$AL$73,ROWS($J$88:$J97))))</f>
        <v>0.46376811594202899</v>
      </c>
      <c r="K97" s="32"/>
      <c r="L97" s="266" t="str">
        <f ca="1">IF($P97="","",IF(ISERROR(LARGE($L$4:$L$73,ROWS($P$88:$P97))),"",RANK($P97,$L$4:$L$73,0)&amp;". "&amp;INDEX($B$4:$B$73,MATCH(SMALL($AK$4:$AK$73,ROWS($P$88:$P97)),$AK$4:$AK$73,0))))</f>
        <v>10. Mike Grossett</v>
      </c>
      <c r="M97" s="266"/>
      <c r="N97" s="266"/>
      <c r="O97" s="266"/>
      <c r="P97" s="270">
        <f ca="1">IF(ISERROR(LARGE($L$4:$L$73,ROWS($P$88:$P97))),"",IF(LARGE($L$4:$L$73,ROWS($P$88:$P97))=0,"",LARGE($L$4:$L$73,ROWS($P$88:$P97))))</f>
        <v>69.047619047619051</v>
      </c>
      <c r="Q97" s="270"/>
      <c r="T97" s="266" t="str">
        <f ca="1">IF($X97="","",IF(ISERROR(SMALL($AA$4:$AA$73,ROWS($X$88:$X97))),"",RANK($X97,$AA$4:$AA$73,1)&amp;". "&amp;INDEX($B$4:$B$73,MATCH(SMALL($AQ$4:$AQ$73,ROWS($X$88:$X97)),$AQ$4:$AQ$73,0))))</f>
        <v>10. George Prince</v>
      </c>
      <c r="U97" s="266"/>
      <c r="V97" s="266"/>
      <c r="W97" s="266"/>
      <c r="X97" s="238">
        <f ca="1">IF(ISERROR(SMALL($AA$4:$AA$73,ROWS($X$88:$X97))),"",SMALL($AA$4:$AA$73,ROWS($X$88:$X97)))</f>
        <v>4.82</v>
      </c>
      <c r="Z97" s="266" t="str">
        <f ca="1">IF($AD97="","",IF(ISERROR(SMALL($Z$4:$Z$73,ROWS($AD$88:$AD97))),"",RANK($AD97,$Z$4:$Z$73,1)&amp;". "&amp;INDEX($B$4:$B$73,MATCH(SMALL($AP$4:$AP$73,ROWS($AD$88:$AD97)),$AP$4:$AP$73,0))))</f>
        <v>10. Chris Walton</v>
      </c>
      <c r="AA97" s="266"/>
      <c r="AB97" s="266"/>
      <c r="AC97" s="266"/>
      <c r="AD97" s="267">
        <f ca="1">IF(ISERROR(SMALL($Z$4:$Z$73,ROWS($AD$88:$AD97))),"",SMALL($Z$4:$Z$73,ROWS($AD$88:$AD97)))</f>
        <v>15.57</v>
      </c>
      <c r="AE97" s="267"/>
    </row>
  </sheetData>
  <sheetProtection selectLockedCells="1"/>
  <mergeCells count="134">
    <mergeCell ref="A1:AH1"/>
    <mergeCell ref="A2:B3"/>
    <mergeCell ref="F87:J87"/>
    <mergeCell ref="F88:I88"/>
    <mergeCell ref="F89:I89"/>
    <mergeCell ref="AF2:AH2"/>
    <mergeCell ref="Q3:R3"/>
    <mergeCell ref="F2:R2"/>
    <mergeCell ref="T2:AD2"/>
    <mergeCell ref="F75:J75"/>
    <mergeCell ref="F76:I76"/>
    <mergeCell ref="F77:I77"/>
    <mergeCell ref="L78:O78"/>
    <mergeCell ref="P78:Q78"/>
    <mergeCell ref="F78:I78"/>
    <mergeCell ref="F79:I79"/>
    <mergeCell ref="F80:I80"/>
    <mergeCell ref="L75:Q75"/>
    <mergeCell ref="F81:I81"/>
    <mergeCell ref="F85:I85"/>
    <mergeCell ref="L76:O76"/>
    <mergeCell ref="P76:Q76"/>
    <mergeCell ref="L77:O77"/>
    <mergeCell ref="P77:Q77"/>
    <mergeCell ref="L79:O79"/>
    <mergeCell ref="P79:Q79"/>
    <mergeCell ref="P91:Q91"/>
    <mergeCell ref="L87:Q87"/>
    <mergeCell ref="L92:O92"/>
    <mergeCell ref="P92:Q92"/>
    <mergeCell ref="L90:O90"/>
    <mergeCell ref="P90:Q90"/>
    <mergeCell ref="L91:O91"/>
    <mergeCell ref="L80:O80"/>
    <mergeCell ref="P80:Q80"/>
    <mergeCell ref="L88:O88"/>
    <mergeCell ref="P88:Q88"/>
    <mergeCell ref="Z75:AE75"/>
    <mergeCell ref="Z76:AC76"/>
    <mergeCell ref="AD76:AE76"/>
    <mergeCell ref="Z77:AC77"/>
    <mergeCell ref="AD77:AE77"/>
    <mergeCell ref="T80:W80"/>
    <mergeCell ref="T87:X87"/>
    <mergeCell ref="T88:W88"/>
    <mergeCell ref="L89:O89"/>
    <mergeCell ref="P89:Q89"/>
    <mergeCell ref="L81:O81"/>
    <mergeCell ref="P81:Q81"/>
    <mergeCell ref="T81:W81"/>
    <mergeCell ref="P83:Q83"/>
    <mergeCell ref="T83:W83"/>
    <mergeCell ref="L85:O85"/>
    <mergeCell ref="P85:Q85"/>
    <mergeCell ref="T85:W85"/>
    <mergeCell ref="T75:X75"/>
    <mergeCell ref="T76:W76"/>
    <mergeCell ref="T77:W77"/>
    <mergeCell ref="T78:W78"/>
    <mergeCell ref="T79:W79"/>
    <mergeCell ref="AD78:AE78"/>
    <mergeCell ref="Z79:AC79"/>
    <mergeCell ref="AD79:AE79"/>
    <mergeCell ref="Z80:AC80"/>
    <mergeCell ref="AD80:AE80"/>
    <mergeCell ref="Z78:AC78"/>
    <mergeCell ref="Z87:AE87"/>
    <mergeCell ref="T89:W89"/>
    <mergeCell ref="T90:W90"/>
    <mergeCell ref="Z88:AC88"/>
    <mergeCell ref="AD88:AE88"/>
    <mergeCell ref="Z89:AC89"/>
    <mergeCell ref="AD89:AE89"/>
    <mergeCell ref="Z90:AC90"/>
    <mergeCell ref="AD90:AE90"/>
    <mergeCell ref="Z81:AC81"/>
    <mergeCell ref="AD81:AE81"/>
    <mergeCell ref="Z83:AC83"/>
    <mergeCell ref="AD83:AE83"/>
    <mergeCell ref="T84:W84"/>
    <mergeCell ref="Z84:AC84"/>
    <mergeCell ref="AD84:AE84"/>
    <mergeCell ref="F82:I82"/>
    <mergeCell ref="L82:O82"/>
    <mergeCell ref="P82:Q82"/>
    <mergeCell ref="T82:W82"/>
    <mergeCell ref="Z82:AC82"/>
    <mergeCell ref="AD82:AE82"/>
    <mergeCell ref="F83:I83"/>
    <mergeCell ref="L83:O83"/>
    <mergeCell ref="F93:I93"/>
    <mergeCell ref="T93:W93"/>
    <mergeCell ref="T91:W91"/>
    <mergeCell ref="T92:W92"/>
    <mergeCell ref="Z91:AC91"/>
    <mergeCell ref="AD91:AE91"/>
    <mergeCell ref="Z92:AC92"/>
    <mergeCell ref="AD92:AE92"/>
    <mergeCell ref="F91:I91"/>
    <mergeCell ref="F92:I92"/>
    <mergeCell ref="Z85:AC85"/>
    <mergeCell ref="AD85:AE85"/>
    <mergeCell ref="F90:I90"/>
    <mergeCell ref="F94:I94"/>
    <mergeCell ref="F95:I95"/>
    <mergeCell ref="F96:I96"/>
    <mergeCell ref="F97:I97"/>
    <mergeCell ref="L93:O93"/>
    <mergeCell ref="F84:I84"/>
    <mergeCell ref="L84:O84"/>
    <mergeCell ref="P84:Q84"/>
    <mergeCell ref="P93:Q93"/>
    <mergeCell ref="L94:O94"/>
    <mergeCell ref="P94:Q94"/>
    <mergeCell ref="L95:O95"/>
    <mergeCell ref="P95:Q95"/>
    <mergeCell ref="L96:O96"/>
    <mergeCell ref="P96:Q96"/>
    <mergeCell ref="L97:O97"/>
    <mergeCell ref="P97:Q97"/>
    <mergeCell ref="T94:W94"/>
    <mergeCell ref="T95:W95"/>
    <mergeCell ref="T96:W96"/>
    <mergeCell ref="T97:W97"/>
    <mergeCell ref="Z93:AC93"/>
    <mergeCell ref="AD93:AE93"/>
    <mergeCell ref="Z94:AC94"/>
    <mergeCell ref="AD94:AE94"/>
    <mergeCell ref="Z95:AC95"/>
    <mergeCell ref="AD95:AE95"/>
    <mergeCell ref="Z96:AC96"/>
    <mergeCell ref="AD96:AE96"/>
    <mergeCell ref="Z97:AC97"/>
    <mergeCell ref="AD97:AE97"/>
  </mergeCells>
  <phoneticPr fontId="7" type="noConversion"/>
  <conditionalFormatting sqref="O4:P73">
    <cfRule type="cellIs" dxfId="71" priority="2" operator="greaterThan">
      <formula>0</formula>
    </cfRule>
  </conditionalFormatting>
  <conditionalFormatting sqref="AB4:AB73">
    <cfRule type="cellIs" dxfId="70" priority="1" operator="greaterThan">
      <formula>0</formula>
    </cfRule>
  </conditionalFormatting>
  <hyperlinks>
    <hyperlink ref="B4" location="'1'!A1" display="'1'!A1" xr:uid="{00000000-0004-0000-0400-000000000000}"/>
    <hyperlink ref="B5" location="'2'!A1" display="'2'!A1" xr:uid="{00000000-0004-0000-0400-000001000000}"/>
    <hyperlink ref="B6" location="'3'!A1" display="'3'!A1" xr:uid="{00000000-0004-0000-0400-000002000000}"/>
    <hyperlink ref="B7" location="'4'!A1" display="'4'!A1" xr:uid="{00000000-0004-0000-0400-000003000000}"/>
    <hyperlink ref="B8" location="'5'!A1" display="'5'!A1" xr:uid="{00000000-0004-0000-0400-000004000000}"/>
    <hyperlink ref="B9" location="'6'!A1" display="'6'!A1" xr:uid="{00000000-0004-0000-0400-000005000000}"/>
    <hyperlink ref="B10" location="'7'!A1" display="'7'!A1" xr:uid="{00000000-0004-0000-0400-000006000000}"/>
    <hyperlink ref="B11" location="'8'!A1" display="'8'!A1" xr:uid="{00000000-0004-0000-0400-000007000000}"/>
    <hyperlink ref="B12" location="'9'!A1" display="'9'!A1" xr:uid="{00000000-0004-0000-0400-000008000000}"/>
    <hyperlink ref="B13" location="'10'!A1" display="'10'!A1" xr:uid="{00000000-0004-0000-0400-000009000000}"/>
    <hyperlink ref="B14" location="'11'!A1" display="'11'!A1" xr:uid="{00000000-0004-0000-0400-00000A000000}"/>
    <hyperlink ref="B15" location="'12'!A1" display="'12'!A1" xr:uid="{00000000-0004-0000-0400-00000B000000}"/>
    <hyperlink ref="B16" location="'13'!A1" display="'13'!A1" xr:uid="{00000000-0004-0000-0400-00000C000000}"/>
    <hyperlink ref="B17" location="'14'!A1" display="'14'!A1" xr:uid="{00000000-0004-0000-0400-00000D000000}"/>
    <hyperlink ref="B18" location="'15'!A1" display="'15'!A1" xr:uid="{00000000-0004-0000-0400-00000E000000}"/>
    <hyperlink ref="B19" location="'16'!A1" display="'16'!A1" xr:uid="{00000000-0004-0000-0400-00000F000000}"/>
    <hyperlink ref="B20" location="'17'!A1" display="'17'!A1" xr:uid="{00000000-0004-0000-0400-000010000000}"/>
    <hyperlink ref="B21" location="'18'!A1" display="'18'!A1" xr:uid="{00000000-0004-0000-0400-000011000000}"/>
    <hyperlink ref="B22" location="'19'!A1" display="'19'!A1" xr:uid="{00000000-0004-0000-0400-000012000000}"/>
    <hyperlink ref="B23" location="'20'!A1" display="'20'!A1" xr:uid="{00000000-0004-0000-0400-000013000000}"/>
    <hyperlink ref="B24" location="'21'!A1" display="'21'!A1" xr:uid="{00000000-0004-0000-0400-000014000000}"/>
    <hyperlink ref="B25" location="'22'!A1" display="'22'!A1" xr:uid="{00000000-0004-0000-0400-000015000000}"/>
    <hyperlink ref="B26" location="'23'!A1" display="'23'!A1" xr:uid="{00000000-0004-0000-0400-000016000000}"/>
    <hyperlink ref="B27" location="'24'!A1" display="'24'!A1" xr:uid="{00000000-0004-0000-0400-000017000000}"/>
    <hyperlink ref="B28" location="'25'!A1" display="'25'!A1" xr:uid="{00000000-0004-0000-0400-000018000000}"/>
    <hyperlink ref="B29" location="'26'!A1" display="'26'!A1" xr:uid="{00000000-0004-0000-0400-000019000000}"/>
    <hyperlink ref="B30" location="'27'!A1" display="'27'!A1" xr:uid="{00000000-0004-0000-0400-00001A000000}"/>
    <hyperlink ref="B31" location="'28'!A1" display="'28'!A1" xr:uid="{00000000-0004-0000-0400-00001B000000}"/>
    <hyperlink ref="B32" location="'29'!A1" display="'29'!A1" xr:uid="{00000000-0004-0000-0400-00001C000000}"/>
    <hyperlink ref="B33" location="'30'!A1" display="'30'!A1" xr:uid="{00000000-0004-0000-0400-00001D000000}"/>
    <hyperlink ref="B34" location="'31'!A1" display="'31'!A1" xr:uid="{00000000-0004-0000-0400-00001E000000}"/>
    <hyperlink ref="B35" location="'32'!A1" display="'32'!A1" xr:uid="{00000000-0004-0000-0400-00001F000000}"/>
    <hyperlink ref="B36" location="'33'!A1" display="'33'!A1" xr:uid="{00000000-0004-0000-0400-000020000000}"/>
    <hyperlink ref="B37" location="'34'!A1" display="'34'!A1" xr:uid="{00000000-0004-0000-0400-000021000000}"/>
    <hyperlink ref="B38" location="'35'!A1" display="'35'!A1" xr:uid="{00000000-0004-0000-0400-000022000000}"/>
    <hyperlink ref="B39" location="'36'!A1" display="'36'!A1" xr:uid="{00000000-0004-0000-0400-000023000000}"/>
    <hyperlink ref="B40" location="'37'!A1" display="'37'!A1" xr:uid="{00000000-0004-0000-0400-000024000000}"/>
    <hyperlink ref="B41" location="'38'!A1" display="'38'!A1" xr:uid="{00000000-0004-0000-0400-000025000000}"/>
    <hyperlink ref="B42" location="'39'!A1" display="'39'!A1" xr:uid="{00000000-0004-0000-0400-000026000000}"/>
    <hyperlink ref="B43" location="'40'!A1" display="'40'!A1" xr:uid="{00000000-0004-0000-0400-000027000000}"/>
    <hyperlink ref="B44" location="'41'!A1" display="'41'!A1" xr:uid="{00000000-0004-0000-0400-000028000000}"/>
    <hyperlink ref="B45" location="'42'!A1" display="'42'!A1" xr:uid="{00000000-0004-0000-0400-000029000000}"/>
    <hyperlink ref="B46" location="'43'!A1" display="'43'!A1" xr:uid="{00000000-0004-0000-0400-00002A000000}"/>
    <hyperlink ref="B47" location="'44'!A1" display="'44'!A1" xr:uid="{00000000-0004-0000-0400-00002B000000}"/>
    <hyperlink ref="B48" location="'45'!A1" display="'45'!A1" xr:uid="{00000000-0004-0000-0400-00002C000000}"/>
    <hyperlink ref="B49" location="'46'!A1" display="'46'!A1" xr:uid="{00000000-0004-0000-0400-00002D000000}"/>
    <hyperlink ref="B50" location="'47'!A1" display="'47'!A1" xr:uid="{00000000-0004-0000-0400-00002E000000}"/>
    <hyperlink ref="B51" location="'48'!A1" display="'48'!A1" xr:uid="{00000000-0004-0000-0400-00002F000000}"/>
    <hyperlink ref="B52" location="'49'!A1" display="'49'!A1" xr:uid="{00000000-0004-0000-0400-000030000000}"/>
    <hyperlink ref="B53" location="'50'!A1" display="'50'!A1" xr:uid="{00000000-0004-0000-0400-000031000000}"/>
    <hyperlink ref="B54" location="'51'!A1" display="'51'!A1" xr:uid="{00000000-0004-0000-0400-000032000000}"/>
    <hyperlink ref="B56" location="'53'!A1" display="'53'!A1" xr:uid="{00000000-0004-0000-0400-000033000000}"/>
    <hyperlink ref="B57" location="'54'!A1" display="'54'!A1" xr:uid="{00000000-0004-0000-0400-000034000000}"/>
    <hyperlink ref="B58" location="'55'!A1" display="'55'!A1" xr:uid="{00000000-0004-0000-0400-000035000000}"/>
    <hyperlink ref="B59" location="'56'!A1" display="'56'!A1" xr:uid="{00000000-0004-0000-0400-000036000000}"/>
    <hyperlink ref="B60" location="'57'!A1" display="'57'!A1" xr:uid="{00000000-0004-0000-0400-000037000000}"/>
    <hyperlink ref="B61" location="'58'!A1" display="'58'!A1" xr:uid="{00000000-0004-0000-0400-000038000000}"/>
    <hyperlink ref="B62" location="'59'!A1" display="'59'!A1" xr:uid="{00000000-0004-0000-0400-000039000000}"/>
    <hyperlink ref="B63" location="'60'!A1" display="'60'!A1" xr:uid="{00000000-0004-0000-0400-00003A000000}"/>
    <hyperlink ref="B64" location="'61'!A1" display="'61'!A1" xr:uid="{00000000-0004-0000-0400-00003B000000}"/>
    <hyperlink ref="B65" location="'62'!A1" display="'62'!A1" xr:uid="{00000000-0004-0000-0400-00003C000000}"/>
    <hyperlink ref="B66" location="'63'!A1" display="'63'!A1" xr:uid="{00000000-0004-0000-0400-00003D000000}"/>
    <hyperlink ref="B67" location="'64'!A1" display="'64'!A1" xr:uid="{00000000-0004-0000-0400-00003E000000}"/>
    <hyperlink ref="B68" location="'65'!A1" display="'65'!A1" xr:uid="{00000000-0004-0000-0400-00003F000000}"/>
    <hyperlink ref="B69" location="'66'!A1" display="'66'!A1" xr:uid="{00000000-0004-0000-0400-000040000000}"/>
    <hyperlink ref="B70" location="'67'!A1" display="'67'!A1" xr:uid="{00000000-0004-0000-0400-000041000000}"/>
    <hyperlink ref="B71" location="'68'!A1" display="'68'!A1" xr:uid="{00000000-0004-0000-0400-000042000000}"/>
    <hyperlink ref="B72" location="'69'!A1" display="'69'!A1" xr:uid="{00000000-0004-0000-0400-000043000000}"/>
    <hyperlink ref="B73" location="'70'!A1" display="'70'!A1" xr:uid="{00000000-0004-0000-0400-000044000000}"/>
    <hyperlink ref="B55" location="'51'!A1" display="'51'!A1" xr:uid="{00000000-0004-0000-0400-000045000000}"/>
  </hyperlinks>
  <printOptions horizontalCentered="1"/>
  <pageMargins left="0.5" right="0.5" top="0.5" bottom="0.5" header="0.5" footer="0.5"/>
  <pageSetup paperSize="9" scale="69" fitToHeight="2" orientation="landscape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17" sqref="A17"/>
      <selection pane="topRight" activeCell="A17" sqref="A17"/>
      <selection pane="bottomLeft" activeCell="A17" sqref="A17"/>
      <selection pane="bottomRight" activeCell="C5" sqref="C5:I9"/>
    </sheetView>
  </sheetViews>
  <sheetFormatPr defaultColWidth="8.855468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85546875" style="2" customWidth="1"/>
    <col min="8" max="8" width="2.5703125" style="2" customWidth="1"/>
    <col min="9" max="9" width="2.42578125" style="2" customWidth="1"/>
    <col min="10" max="10" width="2.85546875" style="26" customWidth="1"/>
    <col min="11" max="11" width="5" style="5" customWidth="1"/>
    <col min="12" max="14" width="5" style="2" customWidth="1"/>
    <col min="15" max="15" width="0.5703125" style="2" customWidth="1"/>
    <col min="16" max="18" width="2.85546875" style="2" customWidth="1"/>
    <col min="19" max="21" width="4.42578125" style="2" customWidth="1"/>
    <col min="22" max="22" width="2.85546875" style="1" customWidth="1"/>
    <col min="23" max="25" width="5.5703125" style="1" customWidth="1"/>
    <col min="26" max="26" width="5.570312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5703125" style="1" customWidth="1"/>
    <col min="33" max="34" width="5.5703125" style="2" customWidth="1"/>
    <col min="35" max="35" width="5.5703125" style="1" customWidth="1"/>
    <col min="36" max="36" width="2.85546875" style="1" customWidth="1"/>
    <col min="37" max="38" width="5.5703125" style="1" customWidth="1"/>
    <col min="39" max="39" width="6.85546875" style="1" customWidth="1"/>
    <col min="40" max="256" width="11.42578125" style="1" customWidth="1"/>
    <col min="257" max="16384" width="8.85546875" style="1"/>
  </cols>
  <sheetData>
    <row r="1" spans="1:39" ht="15.75">
      <c r="A1" s="46" t="s">
        <v>188</v>
      </c>
      <c r="D1" s="205" t="s">
        <v>75</v>
      </c>
      <c r="E1" s="13"/>
      <c r="F1" s="13"/>
      <c r="G1" s="209" t="s">
        <v>76</v>
      </c>
      <c r="H1" s="13"/>
      <c r="I1" s="13"/>
      <c r="J1" s="13"/>
      <c r="K1" s="206" t="s">
        <v>77</v>
      </c>
      <c r="L1" s="13"/>
      <c r="M1" s="207" t="s">
        <v>78</v>
      </c>
      <c r="N1" s="20"/>
      <c r="O1" s="26"/>
      <c r="P1" s="26"/>
      <c r="Q1" s="26"/>
      <c r="R1" s="26"/>
      <c r="S1" s="20"/>
      <c r="T1" s="20"/>
      <c r="U1" s="20"/>
      <c r="V1" s="15"/>
      <c r="W1" s="15"/>
      <c r="X1" s="15"/>
      <c r="Y1" s="15"/>
      <c r="Z1" s="26"/>
    </row>
    <row r="2" spans="1:39">
      <c r="A2" s="226" t="s">
        <v>107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26"/>
      <c r="S2" s="47"/>
      <c r="T2" s="47"/>
      <c r="U2" s="47"/>
      <c r="V2" s="15"/>
      <c r="W2" s="15"/>
      <c r="X2" s="15"/>
      <c r="Y2" s="15"/>
      <c r="Z2" s="47"/>
      <c r="AA2" s="15"/>
      <c r="AB2" s="15"/>
      <c r="AC2" s="15"/>
      <c r="AD2" s="15"/>
      <c r="AE2" s="15"/>
      <c r="AF2" s="15"/>
      <c r="AG2" s="26"/>
      <c r="AH2" s="26"/>
      <c r="AI2" s="15"/>
      <c r="AJ2" s="15"/>
    </row>
    <row r="3" spans="1:39">
      <c r="A3" s="255" t="s">
        <v>73</v>
      </c>
      <c r="B3" s="15"/>
      <c r="C3" s="257" t="s">
        <v>63</v>
      </c>
      <c r="D3" s="257"/>
      <c r="E3" s="257"/>
      <c r="F3" s="257"/>
      <c r="G3" s="257"/>
      <c r="H3" s="257"/>
      <c r="I3" s="257"/>
      <c r="J3" s="13"/>
      <c r="K3" s="257" t="s">
        <v>62</v>
      </c>
      <c r="L3" s="257"/>
      <c r="M3" s="257"/>
      <c r="N3" s="257"/>
      <c r="O3" s="301"/>
      <c r="P3" s="257"/>
      <c r="Q3" s="257"/>
      <c r="R3" s="14"/>
      <c r="S3" s="257" t="s">
        <v>61</v>
      </c>
      <c r="T3" s="257"/>
      <c r="U3" s="257"/>
      <c r="V3" s="15"/>
      <c r="W3" s="289" t="s">
        <v>60</v>
      </c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K3" s="289" t="s">
        <v>59</v>
      </c>
      <c r="AL3" s="289"/>
      <c r="AM3" s="289"/>
    </row>
    <row r="4" spans="1:39" ht="17.100000000000001" customHeight="1">
      <c r="A4" s="256"/>
      <c r="B4" s="54" t="s">
        <v>93</v>
      </c>
      <c r="C4" s="52" t="s">
        <v>54</v>
      </c>
      <c r="D4" s="53" t="s">
        <v>21</v>
      </c>
      <c r="E4" s="53" t="s">
        <v>58</v>
      </c>
      <c r="F4" s="53" t="s">
        <v>57</v>
      </c>
      <c r="G4" s="53" t="s">
        <v>71</v>
      </c>
      <c r="H4" s="53">
        <v>4</v>
      </c>
      <c r="I4" s="53">
        <v>6</v>
      </c>
      <c r="J4" s="13"/>
      <c r="K4" s="55" t="s">
        <v>16</v>
      </c>
      <c r="L4" s="53" t="s">
        <v>15</v>
      </c>
      <c r="M4" s="53" t="s">
        <v>14</v>
      </c>
      <c r="N4" s="53" t="s">
        <v>13</v>
      </c>
      <c r="O4" s="56"/>
      <c r="P4" s="52" t="s">
        <v>56</v>
      </c>
      <c r="Q4" s="52" t="s">
        <v>55</v>
      </c>
      <c r="R4" s="13"/>
      <c r="S4" s="53" t="s">
        <v>8</v>
      </c>
      <c r="T4" s="53" t="s">
        <v>7</v>
      </c>
      <c r="U4" s="53" t="s">
        <v>6</v>
      </c>
      <c r="W4" s="77" t="s">
        <v>15</v>
      </c>
      <c r="X4" s="77" t="s">
        <v>23</v>
      </c>
      <c r="Y4" s="77" t="s">
        <v>22</v>
      </c>
      <c r="Z4" s="77" t="s">
        <v>21</v>
      </c>
      <c r="AA4" s="289" t="s">
        <v>20</v>
      </c>
      <c r="AB4" s="289"/>
      <c r="AC4" s="289" t="s">
        <v>11</v>
      </c>
      <c r="AD4" s="289"/>
      <c r="AE4" s="77" t="s">
        <v>10</v>
      </c>
      <c r="AF4" s="77">
        <v>4</v>
      </c>
      <c r="AG4" s="77">
        <v>6</v>
      </c>
      <c r="AH4" s="77" t="s">
        <v>19</v>
      </c>
      <c r="AI4" s="77" t="s">
        <v>18</v>
      </c>
      <c r="AK4" s="77" t="s">
        <v>54</v>
      </c>
      <c r="AL4" s="77" t="s">
        <v>23</v>
      </c>
      <c r="AM4" s="78" t="s">
        <v>11</v>
      </c>
    </row>
    <row r="5" spans="1:39" ht="17.100000000000001" customHeight="1">
      <c r="A5" s="210" t="s">
        <v>189</v>
      </c>
      <c r="B5" s="47">
        <v>1</v>
      </c>
      <c r="C5" s="91">
        <v>1</v>
      </c>
      <c r="D5" s="60">
        <v>36</v>
      </c>
      <c r="E5" s="61" t="s">
        <v>58</v>
      </c>
      <c r="F5" s="59">
        <v>43</v>
      </c>
      <c r="G5" s="59" t="s">
        <v>115</v>
      </c>
      <c r="H5" s="59">
        <v>2</v>
      </c>
      <c r="I5" s="59">
        <v>1</v>
      </c>
      <c r="J5" s="9"/>
      <c r="K5" s="64"/>
      <c r="L5" s="59"/>
      <c r="M5" s="59"/>
      <c r="N5" s="59"/>
      <c r="O5" s="65"/>
      <c r="P5" s="66"/>
      <c r="Q5" s="66"/>
      <c r="R5" s="9"/>
      <c r="S5" s="59">
        <v>1</v>
      </c>
      <c r="T5" s="59"/>
      <c r="U5" s="59"/>
      <c r="V5" s="57" t="e">
        <f>SUM($D$5:$D5)/(COUNTA($D$5:$D5)-COUNTA($E$5:$E5))</f>
        <v>#DIV/0!</v>
      </c>
      <c r="W5" s="76">
        <f>COUNTA(A5:A34)</f>
        <v>5</v>
      </c>
      <c r="X5" s="76">
        <f>COUNTA(D5:D34)</f>
        <v>4</v>
      </c>
      <c r="Y5" s="76">
        <f>COUNTA(E5:E34)</f>
        <v>2</v>
      </c>
      <c r="Z5" s="83">
        <f>IF(X5=0,"-",SUM(D5:D34))</f>
        <v>122</v>
      </c>
      <c r="AA5" s="302" t="str">
        <f t="array" ref="AA5">IF(X5,(MAX(D5:D34)&amp;IF(SUM((D5:D34=MAX(D5:D34))*(E5:E34&lt;&gt;"")),"*","")&amp;"("&amp;MIN(IF(D5:D34&amp;E5:E34=MAX(D5:D34)&amp;IF(SUM((D5:D34=MAX(D5:D34))*(E5:E34&lt;&gt;"")),"*",""),F5:F34))&amp;")"),0)</f>
        <v>61*(38)</v>
      </c>
      <c r="AB5" s="302"/>
      <c r="AC5" s="303">
        <f>IF($X5-$Y5,$Z5/($X5-$Y5),"-")</f>
        <v>61</v>
      </c>
      <c r="AD5" s="304"/>
      <c r="AE5" s="84">
        <f>IF(SUM($F$5:$F$43),($Z5/(SUM($F$5:$F$43))*100),"-")</f>
        <v>112.96296296296295</v>
      </c>
      <c r="AF5" s="76">
        <f>SUM(H5:H34)</f>
        <v>8</v>
      </c>
      <c r="AG5" s="76">
        <f>SUM(I5:I34)</f>
        <v>4</v>
      </c>
      <c r="AH5" s="76">
        <f>COUNTIF($D$5:$D$34,"&gt;=50")-$AI5</f>
        <v>1</v>
      </c>
      <c r="AI5" s="76">
        <f>COUNTIF(D5:D34,"&gt;=100")</f>
        <v>0</v>
      </c>
      <c r="AK5" s="79" t="s">
        <v>53</v>
      </c>
      <c r="AL5" s="80">
        <f>IF(SUM(COUNTIF($C$5:$C$34,{1,2}))=0,"-",SUM(COUNTIF($C$5:$C$34,{1,2})))</f>
        <v>3</v>
      </c>
      <c r="AM5" s="89">
        <f>IF(ISERROR(IF($AL5="-","-",SUM(SUMIF($C$5:$C$34,{1,2},$D$5:$D$34))/($AL5-SUMPRODUCT(($C$5:$C$34={1,2})*($E$5:$E$34="*"))))),"-",IF($AL5="-","-",SUM(SUMIF($C$5:$C$34,{1,2},$D$5:$D$34))/($AL5-SUMPRODUCT(($C$5:$C$34={1,2})*($E$5:$E$34="*")))))</f>
        <v>30.5</v>
      </c>
    </row>
    <row r="6" spans="1:39" ht="17.100000000000001" customHeight="1">
      <c r="A6" s="210" t="s">
        <v>190</v>
      </c>
      <c r="B6" s="47">
        <v>1</v>
      </c>
      <c r="C6" s="91">
        <v>1</v>
      </c>
      <c r="D6" s="60">
        <v>18</v>
      </c>
      <c r="E6" s="61"/>
      <c r="F6" s="59">
        <v>15</v>
      </c>
      <c r="G6" s="62" t="s">
        <v>89</v>
      </c>
      <c r="H6" s="59">
        <v>2</v>
      </c>
      <c r="I6" s="59"/>
      <c r="J6" s="9"/>
      <c r="K6" s="64"/>
      <c r="L6" s="59"/>
      <c r="M6" s="59"/>
      <c r="N6" s="64"/>
      <c r="O6" s="67"/>
      <c r="P6" s="68"/>
      <c r="Q6" s="68"/>
      <c r="R6" s="9"/>
      <c r="S6" s="59"/>
      <c r="T6" s="59"/>
      <c r="U6" s="59"/>
      <c r="V6" s="58">
        <f>SUM($D$5:$D6)/(COUNTA($D$5:$D6)-COUNTA($E$5:$E6))</f>
        <v>54</v>
      </c>
      <c r="Z6" s="47"/>
      <c r="AK6" s="81" t="s">
        <v>52</v>
      </c>
      <c r="AL6" s="82" t="str">
        <f>IF(COUNTIF($C$5:$C$34,$AK6)=0,"-",COUNTIF($C$5:$C$34,$AK6))</f>
        <v>-</v>
      </c>
      <c r="AM6" s="90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.100000000000001" customHeight="1">
      <c r="A7" s="210" t="s">
        <v>191</v>
      </c>
      <c r="B7" s="47">
        <v>1</v>
      </c>
      <c r="C7" s="91">
        <v>5</v>
      </c>
      <c r="D7" s="60">
        <v>61</v>
      </c>
      <c r="E7" s="61" t="s">
        <v>58</v>
      </c>
      <c r="F7" s="59">
        <v>38</v>
      </c>
      <c r="G7" s="59" t="s">
        <v>115</v>
      </c>
      <c r="H7" s="59">
        <v>4</v>
      </c>
      <c r="I7" s="59">
        <v>3</v>
      </c>
      <c r="J7" s="9"/>
      <c r="K7" s="64"/>
      <c r="L7" s="59"/>
      <c r="M7" s="59"/>
      <c r="N7" s="59"/>
      <c r="O7" s="65"/>
      <c r="P7" s="66"/>
      <c r="Q7" s="66"/>
      <c r="R7" s="9"/>
      <c r="S7" s="59"/>
      <c r="T7" s="59"/>
      <c r="U7" s="59"/>
      <c r="V7" s="58">
        <f>SUM($D$5:$D7)/(COUNTA($D$5:$D7)-COUNTA($E$5:$E7))</f>
        <v>115</v>
      </c>
      <c r="W7" s="289" t="s">
        <v>51</v>
      </c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11"/>
      <c r="AK7" s="81" t="s">
        <v>50</v>
      </c>
      <c r="AL7" s="82" t="str">
        <f t="shared" ref="AL7:AL14" si="0">IF(COUNTIF($C$5:$C$34,$AK7)=0,"-",COUNTIF($C$5:$C$34,$AK7))</f>
        <v>-</v>
      </c>
      <c r="AM7" s="90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.100000000000001" customHeight="1">
      <c r="A8" s="210" t="s">
        <v>192</v>
      </c>
      <c r="B8" s="47">
        <v>1</v>
      </c>
      <c r="C8" s="91">
        <v>1</v>
      </c>
      <c r="D8" s="60">
        <v>7</v>
      </c>
      <c r="E8" s="61"/>
      <c r="F8" s="59">
        <v>12</v>
      </c>
      <c r="G8" s="62" t="s">
        <v>89</v>
      </c>
      <c r="H8" s="59"/>
      <c r="I8" s="59"/>
      <c r="J8" s="9"/>
      <c r="K8" s="64"/>
      <c r="L8" s="59"/>
      <c r="M8" s="59"/>
      <c r="N8" s="59"/>
      <c r="O8" s="65"/>
      <c r="P8" s="66"/>
      <c r="Q8" s="66"/>
      <c r="R8" s="9"/>
      <c r="S8" s="59"/>
      <c r="T8" s="59"/>
      <c r="U8" s="59"/>
      <c r="V8" s="58">
        <f>SUM($D$5:$D8)/(COUNTA($D$5:$D8)-COUNTA($E$5:$E8))</f>
        <v>61</v>
      </c>
      <c r="W8" s="77" t="s">
        <v>16</v>
      </c>
      <c r="X8" s="77" t="s">
        <v>15</v>
      </c>
      <c r="Y8" s="77" t="s">
        <v>14</v>
      </c>
      <c r="Z8" s="77" t="s">
        <v>13</v>
      </c>
      <c r="AA8" s="289" t="s">
        <v>12</v>
      </c>
      <c r="AB8" s="289"/>
      <c r="AC8" s="289" t="s">
        <v>11</v>
      </c>
      <c r="AD8" s="289"/>
      <c r="AE8" s="77" t="s">
        <v>10</v>
      </c>
      <c r="AF8" s="77" t="s">
        <v>69</v>
      </c>
      <c r="AG8" s="77" t="s">
        <v>9</v>
      </c>
      <c r="AH8" s="13"/>
      <c r="AK8" s="81" t="s">
        <v>49</v>
      </c>
      <c r="AL8" s="82">
        <f t="shared" si="0"/>
        <v>1</v>
      </c>
      <c r="AM8" s="90" t="str">
        <f t="shared" si="1"/>
        <v>-</v>
      </c>
    </row>
    <row r="9" spans="1:39" ht="17.100000000000001" customHeight="1">
      <c r="A9" s="210" t="s">
        <v>193</v>
      </c>
      <c r="B9" s="47">
        <v>1</v>
      </c>
      <c r="C9" s="92">
        <v>10</v>
      </c>
      <c r="D9" s="63"/>
      <c r="E9" s="61"/>
      <c r="F9" s="59"/>
      <c r="G9" s="62"/>
      <c r="H9" s="59"/>
      <c r="I9" s="59"/>
      <c r="J9" s="9"/>
      <c r="K9" s="64"/>
      <c r="L9" s="59"/>
      <c r="M9" s="59"/>
      <c r="N9" s="59"/>
      <c r="O9" s="65"/>
      <c r="P9" s="66"/>
      <c r="Q9" s="66"/>
      <c r="R9" s="9"/>
      <c r="S9" s="59"/>
      <c r="T9" s="59"/>
      <c r="U9" s="59">
        <v>1</v>
      </c>
      <c r="V9" s="57">
        <f>SUM($D$5:$D9)/(COUNTA($D$5:$D9)-COUNTA($E$5:$E9))</f>
        <v>61</v>
      </c>
      <c r="W9" s="85" t="str">
        <f t="array" ref="W9">IF(SUM(K5:K34)=0,"-",SUM(INT(K5:K34))+INT(ROUND(SUM(K5:K34-INT(K5:K34)),1)/0.6)+MOD(ROUND(SUM(K5:K34-INT(K5:K34)),1),0.6))</f>
        <v>-</v>
      </c>
      <c r="X9" s="86" t="str">
        <f>IF($W$9="-","-",SUM(L5:L34))</f>
        <v>-</v>
      </c>
      <c r="Y9" s="86" t="str">
        <f>IF($W$9="-","-",SUM(M5:M34))</f>
        <v>-</v>
      </c>
      <c r="Z9" s="83" t="str">
        <f>IF($W$9="-","-",SUM(N5:N34))</f>
        <v>-</v>
      </c>
      <c r="AA9" s="305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306"/>
      <c r="AC9" s="303" t="str">
        <f>IF($Z$9="-","-",IF($Z$9=0,"-",$Y$9/$Z$9))</f>
        <v>-</v>
      </c>
      <c r="AD9" s="304"/>
      <c r="AE9" s="87" t="str">
        <f>IF(ISERROR(ROUND((INT(W9)*6+((W9-INT(W9))*10))/Z9,2)),"-",ROUND((INT(W9)*6+((W9-INT(W9))*10))/Z9,2))</f>
        <v>-</v>
      </c>
      <c r="AF9" s="84" t="str">
        <f>IF(ISERROR(ROUND(Y9/(INT(W9)*6+((W9-INT(W9))*10))*6,2)),"-",ROUND(Y9/(INT(W9)*6+((W9-INT(W9))*10))*6,2))</f>
        <v>-</v>
      </c>
      <c r="AG9" s="93">
        <f>COUNTIF(N5:N34,"&gt;=5")</f>
        <v>0</v>
      </c>
      <c r="AH9" s="10"/>
      <c r="AK9" s="81" t="s">
        <v>48</v>
      </c>
      <c r="AL9" s="82" t="str">
        <f t="shared" si="0"/>
        <v>-</v>
      </c>
      <c r="AM9" s="90" t="str">
        <f t="shared" si="1"/>
        <v>-</v>
      </c>
    </row>
    <row r="10" spans="1:39" ht="17.100000000000001" customHeight="1">
      <c r="A10" s="199"/>
      <c r="B10" s="47"/>
      <c r="C10" s="92"/>
      <c r="D10" s="63"/>
      <c r="E10" s="61"/>
      <c r="F10" s="59"/>
      <c r="G10" s="62"/>
      <c r="H10" s="59"/>
      <c r="I10" s="59"/>
      <c r="J10" s="9"/>
      <c r="K10" s="64"/>
      <c r="L10" s="59"/>
      <c r="M10" s="59"/>
      <c r="N10" s="59"/>
      <c r="O10" s="65"/>
      <c r="P10" s="66"/>
      <c r="Q10" s="66"/>
      <c r="R10" s="9"/>
      <c r="S10" s="59"/>
      <c r="T10" s="59"/>
      <c r="U10" s="59"/>
      <c r="V10" s="58">
        <f>SUM($D$5:$D10)/(COUNTA($D$5:$D10)-COUNTA($E$5:$E10))</f>
        <v>61</v>
      </c>
      <c r="W10" s="12"/>
      <c r="AK10" s="81" t="s">
        <v>47</v>
      </c>
      <c r="AL10" s="82" t="str">
        <f t="shared" si="0"/>
        <v>-</v>
      </c>
      <c r="AM10" s="90" t="str">
        <f t="shared" si="1"/>
        <v>-</v>
      </c>
    </row>
    <row r="11" spans="1:39" ht="17.100000000000001" customHeight="1">
      <c r="A11" s="199"/>
      <c r="B11" s="47"/>
      <c r="C11" s="92"/>
      <c r="D11" s="63"/>
      <c r="E11" s="61"/>
      <c r="F11" s="59"/>
      <c r="G11" s="62"/>
      <c r="H11" s="59"/>
      <c r="I11" s="59"/>
      <c r="J11" s="9"/>
      <c r="K11" s="64"/>
      <c r="L11" s="59"/>
      <c r="M11" s="59"/>
      <c r="N11" s="59"/>
      <c r="O11" s="65"/>
      <c r="P11" s="66"/>
      <c r="Q11" s="66"/>
      <c r="R11" s="9"/>
      <c r="S11" s="59"/>
      <c r="T11" s="59"/>
      <c r="U11" s="59"/>
      <c r="V11" s="58">
        <f>SUM($D$5:$D11)/(COUNTA($D$5:$D11)-COUNTA($E$5:$E11))</f>
        <v>61</v>
      </c>
      <c r="W11" s="292" t="s">
        <v>46</v>
      </c>
      <c r="X11" s="292"/>
      <c r="Y11" s="292"/>
      <c r="Z11" s="11"/>
      <c r="AA11" s="11"/>
      <c r="AB11" s="11"/>
      <c r="AK11" s="81" t="s">
        <v>45</v>
      </c>
      <c r="AL11" s="82" t="str">
        <f t="shared" si="0"/>
        <v>-</v>
      </c>
      <c r="AM11" s="90" t="str">
        <f t="shared" si="1"/>
        <v>-</v>
      </c>
    </row>
    <row r="12" spans="1:39" ht="17.100000000000001" customHeight="1">
      <c r="A12" s="243"/>
      <c r="B12" s="47"/>
      <c r="C12" s="92"/>
      <c r="D12" s="63"/>
      <c r="E12" s="61"/>
      <c r="F12" s="59"/>
      <c r="G12" s="62"/>
      <c r="H12" s="59"/>
      <c r="I12" s="59"/>
      <c r="J12" s="9"/>
      <c r="K12" s="64"/>
      <c r="L12" s="59"/>
      <c r="M12" s="59"/>
      <c r="N12" s="59"/>
      <c r="O12" s="65"/>
      <c r="P12" s="66"/>
      <c r="Q12" s="66"/>
      <c r="R12" s="9"/>
      <c r="S12" s="59"/>
      <c r="T12" s="59"/>
      <c r="U12" s="59"/>
      <c r="V12" s="58">
        <f>SUM($D$5:$D12)/(COUNTA($D$5:$D12)-COUNTA($E$5:$E12))</f>
        <v>61</v>
      </c>
      <c r="W12" s="77" t="s">
        <v>8</v>
      </c>
      <c r="X12" s="77" t="s">
        <v>7</v>
      </c>
      <c r="Y12" s="77" t="s">
        <v>6</v>
      </c>
      <c r="Z12" s="47"/>
      <c r="AK12" s="81" t="s">
        <v>44</v>
      </c>
      <c r="AL12" s="82" t="str">
        <f t="shared" si="0"/>
        <v>-</v>
      </c>
      <c r="AM12" s="90" t="str">
        <f t="shared" si="1"/>
        <v>-</v>
      </c>
    </row>
    <row r="13" spans="1:39" ht="17.100000000000001" customHeight="1">
      <c r="A13" s="243"/>
      <c r="B13" s="47"/>
      <c r="C13" s="91"/>
      <c r="D13" s="60"/>
      <c r="E13" s="61"/>
      <c r="F13" s="59"/>
      <c r="G13" s="62"/>
      <c r="H13" s="59"/>
      <c r="I13" s="59"/>
      <c r="J13" s="9"/>
      <c r="K13" s="64"/>
      <c r="L13" s="59"/>
      <c r="M13" s="59"/>
      <c r="N13" s="59"/>
      <c r="O13" s="65"/>
      <c r="P13" s="66"/>
      <c r="Q13" s="66"/>
      <c r="R13" s="9"/>
      <c r="S13" s="59"/>
      <c r="T13" s="59"/>
      <c r="U13" s="59"/>
      <c r="V13" s="57">
        <f>SUM($D$5:$D13)/(COUNTA($D$5:$D13)-COUNTA($E$5:$E13))</f>
        <v>61</v>
      </c>
      <c r="W13" s="76">
        <f>SUM(S5:S34)</f>
        <v>1</v>
      </c>
      <c r="X13" s="76">
        <f>SUM(T5:T34)</f>
        <v>0</v>
      </c>
      <c r="Y13" s="76">
        <f>SUM(U5:U34)</f>
        <v>1</v>
      </c>
      <c r="Z13" s="10"/>
      <c r="AK13" s="81" t="s">
        <v>43</v>
      </c>
      <c r="AL13" s="82">
        <f t="shared" si="0"/>
        <v>1</v>
      </c>
      <c r="AM13" s="90">
        <f t="shared" si="1"/>
        <v>0</v>
      </c>
    </row>
    <row r="14" spans="1:39" ht="17.100000000000001" customHeight="1">
      <c r="A14" s="243"/>
      <c r="B14" s="47"/>
      <c r="C14" s="92"/>
      <c r="D14" s="60"/>
      <c r="E14" s="61"/>
      <c r="F14" s="59"/>
      <c r="G14" s="62"/>
      <c r="H14" s="59"/>
      <c r="I14" s="59"/>
      <c r="J14" s="9"/>
      <c r="K14" s="64"/>
      <c r="L14" s="59"/>
      <c r="M14" s="59"/>
      <c r="N14" s="59"/>
      <c r="O14" s="65"/>
      <c r="P14" s="66"/>
      <c r="Q14" s="66"/>
      <c r="R14" s="9"/>
      <c r="S14" s="59"/>
      <c r="T14" s="59"/>
      <c r="U14" s="59"/>
      <c r="V14" s="58">
        <f>SUM($D$5:$D14)/(COUNTA($D$5:$D14)-COUNTA($E$5:$E14))</f>
        <v>61</v>
      </c>
      <c r="AK14" s="81" t="s">
        <v>42</v>
      </c>
      <c r="AL14" s="82" t="str">
        <f t="shared" si="0"/>
        <v>-</v>
      </c>
      <c r="AM14" s="90" t="str">
        <f t="shared" si="1"/>
        <v>-</v>
      </c>
    </row>
    <row r="15" spans="1:39" ht="17.100000000000001" customHeight="1">
      <c r="A15" s="243"/>
      <c r="B15" s="47"/>
      <c r="C15" s="91"/>
      <c r="D15" s="60"/>
      <c r="E15" s="61"/>
      <c r="F15" s="59"/>
      <c r="G15" s="59"/>
      <c r="H15" s="59"/>
      <c r="I15" s="59"/>
      <c r="J15" s="9"/>
      <c r="K15" s="64"/>
      <c r="L15" s="59"/>
      <c r="M15" s="59"/>
      <c r="N15" s="59"/>
      <c r="O15" s="65"/>
      <c r="P15" s="66"/>
      <c r="Q15" s="66"/>
      <c r="R15" s="9"/>
      <c r="S15" s="59"/>
      <c r="T15" s="59"/>
      <c r="U15" s="59"/>
      <c r="V15" s="58">
        <f>SUM($D$5:$D15)/(COUNTA($D$5:$D15)-COUNTA($E$5:$E15))</f>
        <v>61</v>
      </c>
      <c r="W15" s="289" t="s">
        <v>41</v>
      </c>
      <c r="X15" s="289"/>
      <c r="Y15" s="289"/>
      <c r="Z15" s="289"/>
      <c r="AA15" s="289"/>
      <c r="AB15" s="289"/>
    </row>
    <row r="16" spans="1:39" ht="17.100000000000001" customHeight="1">
      <c r="A16" s="244"/>
      <c r="B16" s="47"/>
      <c r="C16" s="91"/>
      <c r="D16" s="60"/>
      <c r="E16" s="61"/>
      <c r="F16" s="59"/>
      <c r="G16" s="62"/>
      <c r="H16" s="59"/>
      <c r="I16" s="59"/>
      <c r="J16" s="9"/>
      <c r="K16" s="64"/>
      <c r="L16" s="59"/>
      <c r="M16" s="59"/>
      <c r="N16" s="64"/>
      <c r="O16" s="67"/>
      <c r="P16" s="68"/>
      <c r="Q16" s="68"/>
      <c r="R16" s="9"/>
      <c r="S16" s="59"/>
      <c r="T16" s="59"/>
      <c r="U16" s="59"/>
      <c r="V16" s="57">
        <f>SUM($D$5:$D16)/(COUNTA($D$5:$D16)-COUNTA($E$5:$E16))</f>
        <v>61</v>
      </c>
      <c r="W16" s="293" t="s">
        <v>40</v>
      </c>
      <c r="X16" s="294"/>
      <c r="Y16" s="295"/>
      <c r="Z16" s="76">
        <f>COUNTIF($G$5:$G$34,W16)</f>
        <v>2</v>
      </c>
      <c r="AA16" s="296">
        <f>$Z16/MAX(1,$X$5)</f>
        <v>0.5</v>
      </c>
      <c r="AB16" s="297"/>
    </row>
    <row r="17" spans="1:34" ht="17.100000000000001" customHeight="1">
      <c r="A17" s="228"/>
      <c r="B17" s="47"/>
      <c r="C17" s="92"/>
      <c r="D17" s="63"/>
      <c r="E17" s="61"/>
      <c r="F17" s="59"/>
      <c r="G17" s="62"/>
      <c r="H17" s="59"/>
      <c r="I17" s="59"/>
      <c r="J17" s="9"/>
      <c r="K17" s="64"/>
      <c r="L17" s="59"/>
      <c r="M17" s="59"/>
      <c r="N17" s="59"/>
      <c r="O17" s="65"/>
      <c r="P17" s="66"/>
      <c r="Q17" s="66"/>
      <c r="R17" s="25"/>
      <c r="S17" s="62"/>
      <c r="T17" s="62"/>
      <c r="U17" s="62"/>
      <c r="V17" s="57">
        <f>SUM($D$5:$D17)/(COUNTA($D$5:$D17)-COUNTA($E$5:$E17))</f>
        <v>61</v>
      </c>
      <c r="W17" s="298" t="s">
        <v>39</v>
      </c>
      <c r="X17" s="299"/>
      <c r="Y17" s="300"/>
      <c r="Z17" s="76">
        <f>COUNTIF($G$5:$G$34,W17)</f>
        <v>0</v>
      </c>
      <c r="AA17" s="287">
        <f t="shared" ref="AA17:AA25" si="2">$Z17/MAX(1,$X$5)</f>
        <v>0</v>
      </c>
      <c r="AB17" s="288"/>
      <c r="AG17" s="1"/>
      <c r="AH17" s="1"/>
    </row>
    <row r="18" spans="1:34" ht="17.100000000000001" customHeight="1">
      <c r="A18" s="247"/>
      <c r="B18" s="51"/>
      <c r="C18" s="92"/>
      <c r="D18" s="63"/>
      <c r="E18" s="61"/>
      <c r="F18" s="59"/>
      <c r="G18" s="62"/>
      <c r="H18" s="59"/>
      <c r="I18" s="59"/>
      <c r="J18" s="9"/>
      <c r="K18" s="64"/>
      <c r="L18" s="59"/>
      <c r="M18" s="59"/>
      <c r="N18" s="59"/>
      <c r="O18" s="65"/>
      <c r="P18" s="66"/>
      <c r="Q18" s="66"/>
      <c r="R18" s="50"/>
      <c r="S18" s="59"/>
      <c r="T18" s="59"/>
      <c r="U18" s="59"/>
      <c r="V18" s="57">
        <f>SUM($D$5:$D18)/(COUNTA($D$5:$D18)-COUNTA($E$5:$E18))</f>
        <v>61</v>
      </c>
      <c r="W18" s="284" t="s">
        <v>90</v>
      </c>
      <c r="X18" s="285"/>
      <c r="Y18" s="286"/>
      <c r="Z18" s="76">
        <f>COUNTIF($G$5:$G$34,W18)</f>
        <v>0</v>
      </c>
      <c r="AA18" s="287">
        <f t="shared" si="2"/>
        <v>0</v>
      </c>
      <c r="AB18" s="288"/>
      <c r="AG18" s="1"/>
      <c r="AH18" s="1"/>
    </row>
    <row r="19" spans="1:34" ht="17.100000000000001" customHeight="1">
      <c r="A19" s="247"/>
      <c r="B19" s="2"/>
      <c r="C19" s="91"/>
      <c r="D19" s="60"/>
      <c r="E19" s="61"/>
      <c r="F19" s="59"/>
      <c r="G19" s="59"/>
      <c r="H19" s="59"/>
      <c r="I19" s="59"/>
      <c r="J19" s="9"/>
      <c r="K19" s="64"/>
      <c r="L19" s="59"/>
      <c r="M19" s="59"/>
      <c r="N19" s="59"/>
      <c r="O19" s="65"/>
      <c r="P19" s="66"/>
      <c r="Q19" s="66"/>
      <c r="R19" s="50"/>
      <c r="S19" s="59"/>
      <c r="T19" s="59"/>
      <c r="U19" s="59"/>
      <c r="V19" s="57">
        <f>SUM($D$5:$D19)/(COUNTA($D$5:$D19)-COUNTA($E$5:$E19))</f>
        <v>61</v>
      </c>
      <c r="W19" s="284" t="s">
        <v>89</v>
      </c>
      <c r="X19" s="285"/>
      <c r="Y19" s="286"/>
      <c r="Z19" s="76">
        <f t="shared" ref="Z19:Z25" si="3">COUNTIF($G$5:$G$34,W19)</f>
        <v>2</v>
      </c>
      <c r="AA19" s="287">
        <f t="shared" si="2"/>
        <v>0.5</v>
      </c>
      <c r="AB19" s="288"/>
      <c r="AG19" s="1"/>
      <c r="AH19" s="1"/>
    </row>
    <row r="20" spans="1:34" ht="17.100000000000001" customHeight="1">
      <c r="A20" s="247"/>
      <c r="B20" s="2"/>
      <c r="C20" s="91"/>
      <c r="D20" s="60"/>
      <c r="E20" s="61"/>
      <c r="F20" s="59"/>
      <c r="G20" s="59"/>
      <c r="H20" s="59"/>
      <c r="I20" s="59"/>
      <c r="J20" s="9"/>
      <c r="K20" s="64"/>
      <c r="L20" s="59"/>
      <c r="M20" s="59"/>
      <c r="N20" s="59"/>
      <c r="O20" s="65"/>
      <c r="P20" s="66"/>
      <c r="Q20" s="66"/>
      <c r="R20" s="50"/>
      <c r="S20" s="59"/>
      <c r="T20" s="59"/>
      <c r="U20" s="59"/>
      <c r="V20" s="57">
        <f>SUM($D$5:$D20)/(COUNTA($D$5:$D20)-COUNTA($E$5:$E20))</f>
        <v>61</v>
      </c>
      <c r="W20" s="284" t="s">
        <v>38</v>
      </c>
      <c r="X20" s="285"/>
      <c r="Y20" s="286"/>
      <c r="Z20" s="76">
        <f t="shared" si="3"/>
        <v>0</v>
      </c>
      <c r="AA20" s="287">
        <f t="shared" si="2"/>
        <v>0</v>
      </c>
      <c r="AB20" s="288"/>
      <c r="AG20" s="1"/>
      <c r="AH20" s="1"/>
    </row>
    <row r="21" spans="1:34" ht="17.100000000000001" customHeight="1">
      <c r="A21" s="247"/>
      <c r="B21" s="2"/>
      <c r="C21" s="91"/>
      <c r="D21" s="60"/>
      <c r="E21" s="61"/>
      <c r="F21" s="59"/>
      <c r="G21" s="59"/>
      <c r="H21" s="59"/>
      <c r="I21" s="59"/>
      <c r="J21" s="9"/>
      <c r="K21" s="64"/>
      <c r="L21" s="59"/>
      <c r="M21" s="59"/>
      <c r="N21" s="59"/>
      <c r="O21" s="65"/>
      <c r="P21" s="66"/>
      <c r="Q21" s="66"/>
      <c r="R21" s="50"/>
      <c r="S21" s="59"/>
      <c r="T21" s="59"/>
      <c r="U21" s="59"/>
      <c r="V21" s="57">
        <f>SUM($D$5:$D21)/(COUNTA($D$5:$D21)-COUNTA($E$5:$E21))</f>
        <v>61</v>
      </c>
      <c r="W21" s="284" t="s">
        <v>37</v>
      </c>
      <c r="X21" s="285"/>
      <c r="Y21" s="286"/>
      <c r="Z21" s="76">
        <f t="shared" si="3"/>
        <v>0</v>
      </c>
      <c r="AA21" s="287">
        <f t="shared" si="2"/>
        <v>0</v>
      </c>
      <c r="AB21" s="288"/>
      <c r="AG21" s="1"/>
      <c r="AH21" s="1"/>
    </row>
    <row r="22" spans="1:34" ht="17.100000000000001" customHeight="1">
      <c r="A22" s="247"/>
      <c r="B22" s="2"/>
      <c r="C22" s="91"/>
      <c r="D22" s="60"/>
      <c r="E22" s="61"/>
      <c r="F22" s="59"/>
      <c r="G22" s="59"/>
      <c r="H22" s="59"/>
      <c r="I22" s="59"/>
      <c r="J22" s="9"/>
      <c r="K22" s="64"/>
      <c r="L22" s="59"/>
      <c r="M22" s="59"/>
      <c r="N22" s="59"/>
      <c r="O22" s="65"/>
      <c r="P22" s="66"/>
      <c r="Q22" s="66"/>
      <c r="R22" s="50"/>
      <c r="S22" s="59"/>
      <c r="T22" s="59"/>
      <c r="U22" s="59"/>
      <c r="V22" s="57">
        <f>SUM($D$5:$D22)/(COUNTA($D$5:$D22)-COUNTA($E$5:$E22))</f>
        <v>61</v>
      </c>
      <c r="W22" s="284" t="s">
        <v>36</v>
      </c>
      <c r="X22" s="285"/>
      <c r="Y22" s="286"/>
      <c r="Z22" s="76">
        <f t="shared" si="3"/>
        <v>0</v>
      </c>
      <c r="AA22" s="287">
        <f t="shared" si="2"/>
        <v>0</v>
      </c>
      <c r="AB22" s="288"/>
      <c r="AG22" s="1"/>
      <c r="AH22" s="1"/>
    </row>
    <row r="23" spans="1:34" ht="17.100000000000001" customHeight="1">
      <c r="A23" s="229"/>
      <c r="B23" s="2"/>
      <c r="C23" s="91"/>
      <c r="D23" s="60"/>
      <c r="E23" s="61"/>
      <c r="F23" s="59"/>
      <c r="G23" s="59"/>
      <c r="H23" s="59"/>
      <c r="I23" s="59"/>
      <c r="J23" s="9"/>
      <c r="K23" s="64"/>
      <c r="L23" s="59"/>
      <c r="M23" s="59"/>
      <c r="N23" s="59"/>
      <c r="O23" s="65"/>
      <c r="P23" s="66"/>
      <c r="Q23" s="66"/>
      <c r="R23" s="50"/>
      <c r="S23" s="59"/>
      <c r="T23" s="59"/>
      <c r="U23" s="59"/>
      <c r="V23" s="57">
        <f>SUM($D$5:$D23)/(COUNTA($D$5:$D23)-COUNTA($E$5:$E23))</f>
        <v>61</v>
      </c>
      <c r="W23" s="284" t="s">
        <v>35</v>
      </c>
      <c r="X23" s="285"/>
      <c r="Y23" s="286"/>
      <c r="Z23" s="76">
        <f t="shared" si="3"/>
        <v>0</v>
      </c>
      <c r="AA23" s="287">
        <f t="shared" si="2"/>
        <v>0</v>
      </c>
      <c r="AB23" s="288"/>
      <c r="AG23" s="1"/>
      <c r="AH23" s="1"/>
    </row>
    <row r="24" spans="1:34" ht="17.100000000000001" customHeight="1">
      <c r="A24" s="229"/>
      <c r="B24" s="2"/>
      <c r="C24" s="91"/>
      <c r="D24" s="60"/>
      <c r="E24" s="61"/>
      <c r="F24" s="59"/>
      <c r="G24" s="59"/>
      <c r="H24" s="59"/>
      <c r="I24" s="59"/>
      <c r="J24" s="9"/>
      <c r="K24" s="64"/>
      <c r="L24" s="59"/>
      <c r="M24" s="59"/>
      <c r="N24" s="59"/>
      <c r="O24" s="65"/>
      <c r="P24" s="66"/>
      <c r="Q24" s="66"/>
      <c r="R24" s="50"/>
      <c r="S24" s="59"/>
      <c r="T24" s="59"/>
      <c r="U24" s="59"/>
      <c r="V24" s="57">
        <f>SUM($D$5:$D24)/(COUNTA($D$5:$D24)-COUNTA($E$5:$E24))</f>
        <v>61</v>
      </c>
      <c r="W24" s="284" t="s">
        <v>34</v>
      </c>
      <c r="X24" s="290"/>
      <c r="Y24" s="291"/>
      <c r="Z24" s="76">
        <f t="shared" si="3"/>
        <v>0</v>
      </c>
      <c r="AA24" s="287">
        <f t="shared" si="2"/>
        <v>0</v>
      </c>
      <c r="AB24" s="288"/>
      <c r="AG24" s="1"/>
      <c r="AH24" s="1"/>
    </row>
    <row r="25" spans="1:34" ht="17.100000000000001" customHeight="1">
      <c r="A25" s="248"/>
      <c r="B25" s="51"/>
      <c r="C25" s="92"/>
      <c r="D25" s="63"/>
      <c r="E25" s="61"/>
      <c r="F25" s="59"/>
      <c r="G25" s="62"/>
      <c r="H25" s="59"/>
      <c r="I25" s="59"/>
      <c r="J25" s="9"/>
      <c r="K25" s="64"/>
      <c r="L25" s="59"/>
      <c r="M25" s="59"/>
      <c r="N25" s="59"/>
      <c r="O25" s="65"/>
      <c r="P25" s="66"/>
      <c r="Q25" s="66"/>
      <c r="R25" s="50"/>
      <c r="S25" s="59"/>
      <c r="T25" s="59"/>
      <c r="U25" s="59"/>
      <c r="V25" s="57">
        <f>SUM($D$5:$D25)/(COUNTA($D$5:$D25)-COUNTA($E$5:$E25))</f>
        <v>61</v>
      </c>
      <c r="W25" s="284" t="s">
        <v>33</v>
      </c>
      <c r="X25" s="285"/>
      <c r="Y25" s="286"/>
      <c r="Z25" s="76">
        <f t="shared" si="3"/>
        <v>0</v>
      </c>
      <c r="AA25" s="287">
        <f t="shared" si="2"/>
        <v>0</v>
      </c>
      <c r="AB25" s="288"/>
      <c r="AG25" s="1"/>
      <c r="AH25" s="1"/>
    </row>
    <row r="26" spans="1:34" ht="17.100000000000001" customHeight="1">
      <c r="A26" s="200"/>
      <c r="B26" s="2"/>
      <c r="C26" s="91"/>
      <c r="D26" s="60"/>
      <c r="E26" s="61"/>
      <c r="F26" s="59"/>
      <c r="G26" s="59"/>
      <c r="H26" s="59"/>
      <c r="I26" s="59"/>
      <c r="J26" s="9"/>
      <c r="K26" s="64"/>
      <c r="L26" s="59"/>
      <c r="M26" s="59"/>
      <c r="N26" s="59"/>
      <c r="O26" s="65"/>
      <c r="P26" s="66"/>
      <c r="Q26" s="66"/>
      <c r="R26" s="50"/>
      <c r="S26" s="59"/>
      <c r="T26" s="59"/>
      <c r="U26" s="59"/>
      <c r="V26" s="58">
        <f>SUM($D$5:$D26)/(COUNTA($D$5:$D26)-COUNTA($E$5:$E26))</f>
        <v>61</v>
      </c>
      <c r="W26" s="88"/>
    </row>
    <row r="27" spans="1:34" ht="17.100000000000001" customHeight="1">
      <c r="A27" s="200"/>
      <c r="B27" s="2"/>
      <c r="C27" s="91"/>
      <c r="D27" s="60"/>
      <c r="E27" s="61"/>
      <c r="F27" s="59"/>
      <c r="G27" s="59"/>
      <c r="H27" s="59"/>
      <c r="I27" s="59"/>
      <c r="J27" s="9"/>
      <c r="K27" s="64"/>
      <c r="L27" s="59"/>
      <c r="M27" s="59"/>
      <c r="N27" s="59"/>
      <c r="O27" s="65"/>
      <c r="P27" s="66"/>
      <c r="Q27" s="66"/>
      <c r="R27" s="50"/>
      <c r="S27" s="59"/>
      <c r="T27" s="59"/>
      <c r="U27" s="59"/>
      <c r="V27" s="58">
        <f>SUM($D$5:$D27)/(COUNTA($D$5:$D27)-COUNTA($E$5:$E27))</f>
        <v>61</v>
      </c>
      <c r="W27" s="289" t="s">
        <v>32</v>
      </c>
      <c r="X27" s="289"/>
      <c r="Y27" s="289"/>
      <c r="Z27" s="289"/>
      <c r="AA27" s="289"/>
      <c r="AB27" s="289"/>
      <c r="AC27" s="8"/>
      <c r="AD27" s="8"/>
      <c r="AE27" s="8"/>
      <c r="AG27" s="1"/>
      <c r="AH27" s="1"/>
    </row>
    <row r="28" spans="1:34" ht="17.100000000000001" customHeight="1">
      <c r="A28" s="199"/>
      <c r="B28" s="2"/>
      <c r="C28" s="91"/>
      <c r="D28" s="60"/>
      <c r="E28" s="61"/>
      <c r="F28" s="59"/>
      <c r="G28" s="59"/>
      <c r="H28" s="59"/>
      <c r="I28" s="59"/>
      <c r="J28" s="9"/>
      <c r="K28" s="64"/>
      <c r="L28" s="59"/>
      <c r="M28" s="59"/>
      <c r="N28" s="59"/>
      <c r="O28" s="65"/>
      <c r="P28" s="66"/>
      <c r="Q28" s="66"/>
      <c r="R28" s="50"/>
      <c r="S28" s="59"/>
      <c r="T28" s="59"/>
      <c r="U28" s="59"/>
      <c r="V28" s="57">
        <f>SUM($D$5:$D28)/(COUNTA($D$5:$D28)-COUNTA($E$5:$E28))</f>
        <v>61</v>
      </c>
      <c r="W28" s="69" t="s">
        <v>31</v>
      </c>
      <c r="X28" s="70"/>
      <c r="Y28" s="70"/>
      <c r="Z28" s="71"/>
      <c r="AA28" s="282">
        <f>IF(W5=0,"-",$W$13/$W$5)</f>
        <v>0.2</v>
      </c>
      <c r="AB28" s="283"/>
      <c r="AG28" s="1"/>
      <c r="AH28" s="1"/>
    </row>
    <row r="29" spans="1:34" ht="17.100000000000001" customHeight="1">
      <c r="A29" s="199"/>
      <c r="B29" s="2"/>
      <c r="C29" s="91"/>
      <c r="D29" s="60"/>
      <c r="E29" s="61"/>
      <c r="F29" s="59"/>
      <c r="G29" s="59"/>
      <c r="H29" s="59"/>
      <c r="I29" s="59"/>
      <c r="J29" s="9"/>
      <c r="K29" s="64"/>
      <c r="L29" s="59"/>
      <c r="M29" s="59"/>
      <c r="N29" s="59"/>
      <c r="O29" s="65"/>
      <c r="P29" s="66"/>
      <c r="Q29" s="66"/>
      <c r="R29" s="50"/>
      <c r="S29" s="59"/>
      <c r="T29" s="59"/>
      <c r="U29" s="59"/>
      <c r="V29" s="57">
        <f>SUM($D$5:$D29)/(COUNTA($D$5:$D29)-COUNTA($E$5:$E29))</f>
        <v>61</v>
      </c>
      <c r="W29" s="72" t="s">
        <v>30</v>
      </c>
      <c r="X29" s="73"/>
      <c r="Y29" s="276">
        <v>20</v>
      </c>
      <c r="Z29" s="279"/>
      <c r="AA29" s="280" t="str">
        <f>IF(ISERROR(SUMIF(D5:D34,"&gt;="&amp;Y29)/SUMPRODUCT(--(D5:D34&gt;=Y29),--(E5:E34&lt;&gt;"*"))),"-",SUMIF(D5:D34,"&gt;="&amp;Y29)/SUMPRODUCT(--(D5:D34&gt;=Y29),--(E5:E34&lt;&gt;"*")))</f>
        <v>-</v>
      </c>
      <c r="AB29" s="281"/>
      <c r="AG29" s="1"/>
      <c r="AH29" s="1"/>
    </row>
    <row r="30" spans="1:34" ht="17.100000000000001" customHeight="1">
      <c r="A30" s="199"/>
      <c r="B30" s="2"/>
      <c r="C30" s="91"/>
      <c r="D30" s="60"/>
      <c r="E30" s="61"/>
      <c r="F30" s="59"/>
      <c r="G30" s="59"/>
      <c r="H30" s="59"/>
      <c r="I30" s="59"/>
      <c r="J30" s="9"/>
      <c r="K30" s="64"/>
      <c r="L30" s="59"/>
      <c r="M30" s="59"/>
      <c r="N30" s="59"/>
      <c r="O30" s="65"/>
      <c r="P30" s="66"/>
      <c r="Q30" s="66"/>
      <c r="R30" s="50"/>
      <c r="S30" s="59"/>
      <c r="T30" s="59"/>
      <c r="U30" s="59"/>
      <c r="V30" s="57">
        <f>SUM($D$5:$D30)/(COUNTA($D$5:$D30)-COUNTA($E$5:$E30))</f>
        <v>61</v>
      </c>
      <c r="W30" s="274" t="s">
        <v>29</v>
      </c>
      <c r="X30" s="275"/>
      <c r="Y30" s="275"/>
      <c r="Z30" s="276"/>
      <c r="AA30" s="277">
        <f>IF($Z$5="-","-",IF($Z$5=0,"-",($AF$5*4+$AG$5*6)/$Z$5))</f>
        <v>0.45901639344262296</v>
      </c>
      <c r="AB30" s="278"/>
      <c r="AG30" s="1"/>
      <c r="AH30" s="1"/>
    </row>
    <row r="31" spans="1:34" ht="17.100000000000001" customHeight="1">
      <c r="A31" s="199"/>
      <c r="B31" s="2"/>
      <c r="C31" s="91"/>
      <c r="D31" s="60"/>
      <c r="E31" s="61"/>
      <c r="F31" s="59"/>
      <c r="G31" s="59"/>
      <c r="H31" s="59"/>
      <c r="I31" s="59"/>
      <c r="J31" s="9"/>
      <c r="K31" s="64"/>
      <c r="L31" s="59"/>
      <c r="M31" s="59"/>
      <c r="N31" s="59"/>
      <c r="O31" s="65"/>
      <c r="P31" s="66"/>
      <c r="Q31" s="66"/>
      <c r="R31" s="50"/>
      <c r="S31" s="59"/>
      <c r="T31" s="59"/>
      <c r="U31" s="59"/>
      <c r="V31" s="57">
        <f>SUM($D$5:$D31)/(COUNTA($D$5:$D31)-COUNTA($E$5:$E31))</f>
        <v>61</v>
      </c>
      <c r="W31" s="274" t="s">
        <v>28</v>
      </c>
      <c r="X31" s="275"/>
      <c r="Y31" s="275"/>
      <c r="Z31" s="276"/>
      <c r="AA31" s="277">
        <f>IF(SUM($AF5:$AG5),$AG5/SUM($AF5:$AG5),"-")</f>
        <v>0.33333333333333331</v>
      </c>
      <c r="AB31" s="278"/>
      <c r="AG31" s="1"/>
      <c r="AH31" s="1"/>
    </row>
    <row r="32" spans="1:34" ht="17.100000000000001" customHeight="1">
      <c r="A32" s="200"/>
      <c r="B32" s="2"/>
      <c r="C32" s="91"/>
      <c r="D32" s="60"/>
      <c r="E32" s="61"/>
      <c r="F32" s="59"/>
      <c r="G32" s="59"/>
      <c r="H32" s="59"/>
      <c r="I32" s="59"/>
      <c r="J32" s="9"/>
      <c r="K32" s="64"/>
      <c r="L32" s="59"/>
      <c r="M32" s="59"/>
      <c r="N32" s="59"/>
      <c r="O32" s="65"/>
      <c r="P32" s="66"/>
      <c r="Q32" s="66"/>
      <c r="R32" s="50"/>
      <c r="S32" s="59"/>
      <c r="T32" s="59"/>
      <c r="U32" s="59"/>
      <c r="V32" s="57">
        <f>SUM($D$5:$D32)/(COUNTA($D$5:$D32)-COUNTA($E$5:$E32))</f>
        <v>61</v>
      </c>
      <c r="W32" s="274" t="s">
        <v>27</v>
      </c>
      <c r="X32" s="275"/>
      <c r="Y32" s="275"/>
      <c r="Z32" s="276"/>
      <c r="AA32" s="277">
        <f>IF(SUM($AH5:$AI5),$AI5/SUM($AH5:$AI5),"-")</f>
        <v>0</v>
      </c>
      <c r="AB32" s="278"/>
      <c r="AG32" s="1"/>
      <c r="AH32" s="1"/>
    </row>
    <row r="33" spans="1:34" ht="17.100000000000001" customHeight="1">
      <c r="A33" s="199"/>
      <c r="B33" s="2"/>
      <c r="C33" s="91"/>
      <c r="D33" s="60"/>
      <c r="E33" s="61"/>
      <c r="F33" s="59"/>
      <c r="G33" s="59"/>
      <c r="H33" s="59"/>
      <c r="I33" s="59"/>
      <c r="J33" s="50"/>
      <c r="K33" s="59"/>
      <c r="L33" s="59"/>
      <c r="M33" s="59"/>
      <c r="N33" s="59"/>
      <c r="O33" s="65"/>
      <c r="P33" s="66"/>
      <c r="Q33" s="66"/>
      <c r="R33" s="50"/>
      <c r="S33" s="59"/>
      <c r="T33" s="59"/>
      <c r="U33" s="59"/>
      <c r="V33" s="57">
        <f>SUM($D$5:$D33)/(COUNTA($D$5:$D33)-COUNTA($E$5:$E33))</f>
        <v>61</v>
      </c>
      <c r="W33" s="274" t="s">
        <v>64</v>
      </c>
      <c r="X33" s="275"/>
      <c r="Y33" s="275"/>
      <c r="Z33" s="276"/>
      <c r="AA33" s="74">
        <f>SUMPRODUCT((D5:D34=0)*(D5:D34&lt;&gt;"")*(E5:E34&lt;&gt;"*"))</f>
        <v>0</v>
      </c>
      <c r="AB33" s="75">
        <f>SUMPRODUCT((D5:D34=0)*(D5:D34&lt;&gt;"")*(E5:E34&lt;&gt;"*")*(F5:F34=1))</f>
        <v>0</v>
      </c>
      <c r="AG33" s="1"/>
      <c r="AH33" s="1"/>
    </row>
    <row r="34" spans="1:34" ht="17.100000000000001" customHeight="1">
      <c r="A34" s="199"/>
      <c r="B34" s="2"/>
      <c r="C34" s="91"/>
      <c r="D34" s="60"/>
      <c r="E34" s="61"/>
      <c r="F34" s="59"/>
      <c r="G34" s="59"/>
      <c r="H34" s="59"/>
      <c r="I34" s="59"/>
      <c r="J34" s="50"/>
      <c r="K34" s="59"/>
      <c r="L34" s="59"/>
      <c r="M34" s="59"/>
      <c r="N34" s="59"/>
      <c r="O34" s="65"/>
      <c r="P34" s="66"/>
      <c r="Q34" s="66"/>
      <c r="R34" s="50"/>
      <c r="S34" s="59"/>
      <c r="T34" s="59"/>
      <c r="U34" s="59"/>
      <c r="V34" s="57">
        <f>SUM($D$5:$D34)/(COUNTA($D$5:$D34)-COUNTA($E$5:$E34))</f>
        <v>61</v>
      </c>
      <c r="W34" s="274" t="s">
        <v>65</v>
      </c>
      <c r="X34" s="275"/>
      <c r="Y34" s="275"/>
      <c r="Z34" s="276"/>
      <c r="AA34" s="74">
        <f>SUM(P5:P34)</f>
        <v>0</v>
      </c>
      <c r="AB34" s="75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AK3:AM3"/>
    <mergeCell ref="AA4:AB4"/>
    <mergeCell ref="AC4:AD4"/>
    <mergeCell ref="AA9:AB9"/>
    <mergeCell ref="AC9:AD9"/>
    <mergeCell ref="W7:AG7"/>
    <mergeCell ref="AA8:AB8"/>
    <mergeCell ref="AC8:AD8"/>
    <mergeCell ref="C3:I3"/>
    <mergeCell ref="K3:Q3"/>
    <mergeCell ref="S3:U3"/>
    <mergeCell ref="W3:AI3"/>
    <mergeCell ref="AA5:AB5"/>
    <mergeCell ref="AC5:AD5"/>
    <mergeCell ref="W11:Y11"/>
    <mergeCell ref="W15:AB15"/>
    <mergeCell ref="W16:Y16"/>
    <mergeCell ref="AA16:AB16"/>
    <mergeCell ref="W17:Y17"/>
    <mergeCell ref="AA17:AB17"/>
    <mergeCell ref="W27:AB27"/>
    <mergeCell ref="W18:Y18"/>
    <mergeCell ref="AA18:AB18"/>
    <mergeCell ref="W19:Y19"/>
    <mergeCell ref="AA19:AB19"/>
    <mergeCell ref="W20:Y20"/>
    <mergeCell ref="AA20:AB20"/>
    <mergeCell ref="W23:Y23"/>
    <mergeCell ref="AA23:AB23"/>
    <mergeCell ref="W24:Y24"/>
    <mergeCell ref="AA24:AB24"/>
    <mergeCell ref="W25:Y25"/>
    <mergeCell ref="AA25:AB25"/>
    <mergeCell ref="A3:A4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</mergeCells>
  <phoneticPr fontId="30" type="noConversion"/>
  <conditionalFormatting sqref="AH5:AI5 AG9">
    <cfRule type="cellIs" dxfId="69" priority="1" operator="greaterThan">
      <formula>0</formula>
    </cfRule>
  </conditionalFormatting>
  <dataValidations count="1">
    <dataValidation type="list" allowBlank="1" showInputMessage="1" showErrorMessage="1" sqref="G5:G34" xr:uid="{00000000-0002-0000-0500-000000000000}">
      <formula1>$W$16:$W$25</formula1>
    </dataValidation>
  </dataValidations>
  <hyperlinks>
    <hyperlink ref="A2" location="'Player Summary'!A1" display="Player Summary" xr:uid="{00000000-0004-0000-0500-000000000000}"/>
  </hyperlinks>
  <pageMargins left="0.75000000000000011" right="0.75000000000000011" top="1" bottom="1" header="0.5" footer="0.5"/>
  <pageSetup paperSize="9" scale="59" orientation="landscape" horizontalDpi="4294967293" vertic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ySplit="4" topLeftCell="A5" activePane="bottomLeft" state="frozen"/>
      <selection activeCell="A17" sqref="A17"/>
      <selection pane="bottomLeft" activeCell="C5" sqref="C5:I11"/>
    </sheetView>
  </sheetViews>
  <sheetFormatPr defaultColWidth="8.855468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85546875" style="2" customWidth="1"/>
    <col min="8" max="8" width="2.5703125" style="2" customWidth="1"/>
    <col min="9" max="9" width="2.42578125" style="2" customWidth="1"/>
    <col min="10" max="10" width="2.85546875" style="47" customWidth="1"/>
    <col min="11" max="11" width="5" style="5" customWidth="1"/>
    <col min="12" max="14" width="5" style="2" customWidth="1"/>
    <col min="15" max="15" width="0.5703125" style="2" customWidth="1"/>
    <col min="16" max="18" width="2.85546875" style="2" customWidth="1"/>
    <col min="19" max="21" width="4.42578125" style="2" customWidth="1"/>
    <col min="22" max="22" width="2.85546875" style="1" customWidth="1"/>
    <col min="23" max="25" width="5.5703125" style="1" customWidth="1"/>
    <col min="26" max="26" width="5.570312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5703125" style="1" customWidth="1"/>
    <col min="33" max="34" width="5.5703125" style="2" customWidth="1"/>
    <col min="35" max="35" width="5.5703125" style="1" customWidth="1"/>
    <col min="36" max="36" width="2.85546875" style="1" customWidth="1"/>
    <col min="37" max="38" width="5.5703125" style="1" customWidth="1"/>
    <col min="39" max="39" width="6.85546875" style="1" customWidth="1"/>
    <col min="40" max="256" width="11.42578125" style="1" customWidth="1"/>
    <col min="257" max="16384" width="8.85546875" style="1"/>
  </cols>
  <sheetData>
    <row r="1" spans="1:39" ht="15.75">
      <c r="A1" s="46" t="s">
        <v>74</v>
      </c>
      <c r="D1" s="13" t="s">
        <v>75</v>
      </c>
      <c r="E1" s="13"/>
      <c r="F1" s="13"/>
      <c r="G1" s="209" t="s">
        <v>76</v>
      </c>
      <c r="H1" s="13"/>
      <c r="I1" s="13"/>
      <c r="J1" s="13"/>
      <c r="K1" s="202" t="s">
        <v>77</v>
      </c>
      <c r="L1" s="13"/>
      <c r="M1" s="204" t="s">
        <v>78</v>
      </c>
      <c r="N1" s="20"/>
      <c r="O1" s="47"/>
      <c r="P1" s="47"/>
      <c r="Q1" s="47"/>
      <c r="R1" s="47"/>
      <c r="S1" s="20"/>
      <c r="T1" s="20"/>
      <c r="U1" s="20"/>
      <c r="V1" s="15"/>
      <c r="W1" s="15"/>
      <c r="X1" s="15"/>
      <c r="Y1" s="15"/>
      <c r="Z1" s="47"/>
    </row>
    <row r="2" spans="1:39">
      <c r="A2" s="226" t="s">
        <v>107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7"/>
      <c r="S2" s="47"/>
      <c r="T2" s="47"/>
      <c r="U2" s="47"/>
      <c r="V2" s="15"/>
      <c r="W2" s="15"/>
      <c r="X2" s="15"/>
      <c r="Y2" s="15"/>
      <c r="Z2" s="47"/>
      <c r="AA2" s="15"/>
      <c r="AB2" s="15"/>
      <c r="AC2" s="15"/>
      <c r="AD2" s="15"/>
      <c r="AE2" s="15"/>
      <c r="AF2" s="15"/>
      <c r="AG2" s="47"/>
      <c r="AH2" s="47"/>
      <c r="AI2" s="15"/>
      <c r="AJ2" s="15"/>
    </row>
    <row r="3" spans="1:39">
      <c r="A3" s="255" t="s">
        <v>73</v>
      </c>
      <c r="B3" s="15"/>
      <c r="C3" s="257" t="s">
        <v>63</v>
      </c>
      <c r="D3" s="257"/>
      <c r="E3" s="257"/>
      <c r="F3" s="257"/>
      <c r="G3" s="257"/>
      <c r="H3" s="257"/>
      <c r="I3" s="257"/>
      <c r="J3" s="13"/>
      <c r="K3" s="257" t="s">
        <v>62</v>
      </c>
      <c r="L3" s="257"/>
      <c r="M3" s="257"/>
      <c r="N3" s="257"/>
      <c r="O3" s="301"/>
      <c r="P3" s="257"/>
      <c r="Q3" s="257"/>
      <c r="R3" s="14"/>
      <c r="S3" s="257" t="s">
        <v>61</v>
      </c>
      <c r="T3" s="257"/>
      <c r="U3" s="257"/>
      <c r="V3" s="15"/>
      <c r="W3" s="289" t="s">
        <v>60</v>
      </c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K3" s="289" t="s">
        <v>59</v>
      </c>
      <c r="AL3" s="289"/>
      <c r="AM3" s="289"/>
    </row>
    <row r="4" spans="1:39" ht="17.100000000000001" customHeight="1">
      <c r="A4" s="256"/>
      <c r="B4" s="54" t="s">
        <v>93</v>
      </c>
      <c r="C4" s="52" t="s">
        <v>54</v>
      </c>
      <c r="D4" s="133" t="s">
        <v>21</v>
      </c>
      <c r="E4" s="133" t="s">
        <v>58</v>
      </c>
      <c r="F4" s="133" t="s">
        <v>57</v>
      </c>
      <c r="G4" s="133" t="s">
        <v>71</v>
      </c>
      <c r="H4" s="133">
        <v>4</v>
      </c>
      <c r="I4" s="133">
        <v>6</v>
      </c>
      <c r="J4" s="13"/>
      <c r="K4" s="55" t="s">
        <v>16</v>
      </c>
      <c r="L4" s="133" t="s">
        <v>15</v>
      </c>
      <c r="M4" s="133" t="s">
        <v>14</v>
      </c>
      <c r="N4" s="133" t="s">
        <v>13</v>
      </c>
      <c r="O4" s="56"/>
      <c r="P4" s="52" t="s">
        <v>56</v>
      </c>
      <c r="Q4" s="52" t="s">
        <v>55</v>
      </c>
      <c r="R4" s="13"/>
      <c r="S4" s="133" t="s">
        <v>8</v>
      </c>
      <c r="T4" s="133" t="s">
        <v>7</v>
      </c>
      <c r="U4" s="133" t="s">
        <v>6</v>
      </c>
      <c r="W4" s="132" t="s">
        <v>15</v>
      </c>
      <c r="X4" s="132" t="s">
        <v>23</v>
      </c>
      <c r="Y4" s="132" t="s">
        <v>22</v>
      </c>
      <c r="Z4" s="132" t="s">
        <v>21</v>
      </c>
      <c r="AA4" s="289" t="s">
        <v>20</v>
      </c>
      <c r="AB4" s="289"/>
      <c r="AC4" s="289" t="s">
        <v>11</v>
      </c>
      <c r="AD4" s="289"/>
      <c r="AE4" s="132" t="s">
        <v>10</v>
      </c>
      <c r="AF4" s="132">
        <v>4</v>
      </c>
      <c r="AG4" s="132">
        <v>6</v>
      </c>
      <c r="AH4" s="132" t="s">
        <v>19</v>
      </c>
      <c r="AI4" s="132" t="s">
        <v>18</v>
      </c>
      <c r="AK4" s="132" t="s">
        <v>54</v>
      </c>
      <c r="AL4" s="132" t="s">
        <v>23</v>
      </c>
      <c r="AM4" s="78" t="s">
        <v>11</v>
      </c>
    </row>
    <row r="5" spans="1:39" ht="17.100000000000001" customHeight="1">
      <c r="A5" s="210" t="s">
        <v>189</v>
      </c>
      <c r="B5" s="47">
        <v>1</v>
      </c>
      <c r="C5" s="91">
        <v>2</v>
      </c>
      <c r="D5" s="60">
        <v>45</v>
      </c>
      <c r="E5" s="61" t="s">
        <v>58</v>
      </c>
      <c r="F5" s="59">
        <v>44</v>
      </c>
      <c r="G5" s="62" t="s">
        <v>115</v>
      </c>
      <c r="H5" s="59">
        <v>4</v>
      </c>
      <c r="I5" s="59">
        <v>1</v>
      </c>
      <c r="J5" s="9"/>
      <c r="K5" s="59"/>
      <c r="L5" s="59"/>
      <c r="M5" s="59"/>
      <c r="N5" s="59"/>
      <c r="O5" s="65"/>
      <c r="P5" s="66"/>
      <c r="Q5" s="66"/>
      <c r="R5" s="9"/>
      <c r="S5" s="59"/>
      <c r="T5" s="59"/>
      <c r="U5" s="59"/>
      <c r="V5" s="57" t="e">
        <f>SUM($D$5:$D5)/(COUNTA($D$5:$D5)-COUNTA($E$5:$E5))</f>
        <v>#DIV/0!</v>
      </c>
      <c r="W5" s="76">
        <f>COUNTA(A5:A34)</f>
        <v>7</v>
      </c>
      <c r="X5" s="76">
        <f>COUNTA(D5:D34)</f>
        <v>7</v>
      </c>
      <c r="Y5" s="76">
        <f>COUNTA(E5:E34)</f>
        <v>3</v>
      </c>
      <c r="Z5" s="83">
        <f>IF(X5=0,"-",SUM(D5:D34))</f>
        <v>219</v>
      </c>
      <c r="AA5" s="302" t="str">
        <f t="array" ref="AA5">IF(X5,(MAX(D5:D34)&amp;IF(SUM((D5:D34=MAX(D5:D34))*(E5:E34&lt;&gt;"")),"*","")&amp;"("&amp;MIN(IF(D5:D34&amp;E5:E34=MAX(D5:D34)&amp;IF(SUM((D5:D34=MAX(D5:D34))*(E5:E34&lt;&gt;"")),"*",""),F5:F34))&amp;")"),0)</f>
        <v>46(51)</v>
      </c>
      <c r="AB5" s="302"/>
      <c r="AC5" s="303">
        <f>IF($X5-$Y5,$Z5/($X5-$Y5),"-")</f>
        <v>54.75</v>
      </c>
      <c r="AD5" s="304"/>
      <c r="AE5" s="84">
        <f>IF(SUM($F$5:$F$43),($Z5/(SUM($F$5:$F$43))*100),"-")</f>
        <v>93.589743589743591</v>
      </c>
      <c r="AF5" s="76">
        <f>SUM(H5:H34)</f>
        <v>26</v>
      </c>
      <c r="AG5" s="76">
        <f>SUM(I5:I34)</f>
        <v>4</v>
      </c>
      <c r="AH5" s="76">
        <f>COUNTIF($D$5:$D$34,"&gt;=50")-$AI5</f>
        <v>0</v>
      </c>
      <c r="AI5" s="76">
        <f>COUNTIF(D5:D34,"&gt;=100")</f>
        <v>0</v>
      </c>
      <c r="AK5" s="79" t="s">
        <v>53</v>
      </c>
      <c r="AL5" s="80">
        <f>IF(SUM(COUNTIF($C$5:$C$34,{1,2}))=0,"-",SUM(COUNTIF($C$5:$C$34,{1,2})))</f>
        <v>7</v>
      </c>
      <c r="AM5" s="89">
        <f>IF(ISERROR(IF($AL5="-","-",SUM(SUMIF($C$5:$C$34,{1,2},$D$5:$D$34))/($AL5-SUMPRODUCT(($C$5:$C$34={1,2})*($E$5:$E$34="*"))))),"-",IF($AL5="-","-",SUM(SUMIF($C$5:$C$34,{1,2},$D$5:$D$34))/($AL5-SUMPRODUCT(($C$5:$C$34={1,2})*($E$5:$E$34="*")))))</f>
        <v>54.75</v>
      </c>
    </row>
    <row r="6" spans="1:39" ht="17.100000000000001" customHeight="1">
      <c r="A6" s="210" t="s">
        <v>190</v>
      </c>
      <c r="B6" s="47">
        <v>1</v>
      </c>
      <c r="C6" s="91">
        <v>2</v>
      </c>
      <c r="D6" s="60">
        <v>32</v>
      </c>
      <c r="E6" s="61"/>
      <c r="F6" s="59">
        <v>39</v>
      </c>
      <c r="G6" s="62" t="s">
        <v>89</v>
      </c>
      <c r="H6" s="59">
        <v>3</v>
      </c>
      <c r="I6" s="59">
        <v>1</v>
      </c>
      <c r="J6" s="9"/>
      <c r="K6" s="59"/>
      <c r="L6" s="59"/>
      <c r="M6" s="59"/>
      <c r="N6" s="59"/>
      <c r="O6" s="65"/>
      <c r="P6" s="66"/>
      <c r="Q6" s="66"/>
      <c r="R6" s="9"/>
      <c r="S6" s="59"/>
      <c r="T6" s="59"/>
      <c r="U6" s="59">
        <v>1</v>
      </c>
      <c r="V6" s="58">
        <f>SUM($D$5:$D6)/(COUNTA($D$5:$D6)-COUNTA($E$5:$E6))</f>
        <v>77</v>
      </c>
      <c r="Z6" s="47"/>
      <c r="AK6" s="81" t="s">
        <v>52</v>
      </c>
      <c r="AL6" s="82" t="str">
        <f>IF(COUNTIF($C$5:$C$34,$AK6)=0,"-",COUNTIF($C$5:$C$34,$AK6))</f>
        <v>-</v>
      </c>
      <c r="AM6" s="90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.100000000000001" customHeight="1">
      <c r="A7" s="210" t="s">
        <v>191</v>
      </c>
      <c r="B7" s="47">
        <v>1</v>
      </c>
      <c r="C7" s="91">
        <v>2</v>
      </c>
      <c r="D7" s="60">
        <v>16</v>
      </c>
      <c r="E7" s="61"/>
      <c r="F7" s="59">
        <v>17</v>
      </c>
      <c r="G7" s="59" t="s">
        <v>89</v>
      </c>
      <c r="H7" s="59">
        <v>4</v>
      </c>
      <c r="I7" s="59"/>
      <c r="J7" s="9"/>
      <c r="K7" s="59"/>
      <c r="L7" s="59"/>
      <c r="M7" s="59"/>
      <c r="N7" s="59"/>
      <c r="O7" s="65"/>
      <c r="P7" s="66"/>
      <c r="Q7" s="66"/>
      <c r="R7" s="9"/>
      <c r="S7" s="59"/>
      <c r="T7" s="59"/>
      <c r="U7" s="59"/>
      <c r="V7" s="58">
        <f>SUM($D$5:$D7)/(COUNTA($D$5:$D7)-COUNTA($E$5:$E7))</f>
        <v>46.5</v>
      </c>
      <c r="W7" s="289" t="s">
        <v>51</v>
      </c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11"/>
      <c r="AK7" s="81" t="s">
        <v>50</v>
      </c>
      <c r="AL7" s="82" t="str">
        <f t="shared" ref="AL7:AL14" si="0">IF(COUNTIF($C$5:$C$34,$AK7)=0,"-",COUNTIF($C$5:$C$34,$AK7))</f>
        <v>-</v>
      </c>
      <c r="AM7" s="90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.100000000000001" customHeight="1">
      <c r="A8" s="210" t="s">
        <v>192</v>
      </c>
      <c r="B8" s="47">
        <v>1</v>
      </c>
      <c r="C8" s="91">
        <v>2</v>
      </c>
      <c r="D8" s="60">
        <v>0</v>
      </c>
      <c r="E8" s="61"/>
      <c r="F8" s="59">
        <v>1</v>
      </c>
      <c r="G8" s="59" t="s">
        <v>38</v>
      </c>
      <c r="H8" s="59"/>
      <c r="I8" s="59"/>
      <c r="J8" s="9"/>
      <c r="K8" s="59"/>
      <c r="L8" s="59"/>
      <c r="M8" s="59"/>
      <c r="N8" s="59"/>
      <c r="O8" s="67"/>
      <c r="P8" s="68"/>
      <c r="Q8" s="68"/>
      <c r="R8" s="9"/>
      <c r="S8" s="59"/>
      <c r="T8" s="59"/>
      <c r="U8" s="59"/>
      <c r="V8" s="58">
        <f>SUM($D$5:$D8)/(COUNTA($D$5:$D8)-COUNTA($E$5:$E8))</f>
        <v>31</v>
      </c>
      <c r="W8" s="132" t="s">
        <v>16</v>
      </c>
      <c r="X8" s="132" t="s">
        <v>15</v>
      </c>
      <c r="Y8" s="132" t="s">
        <v>14</v>
      </c>
      <c r="Z8" s="132" t="s">
        <v>13</v>
      </c>
      <c r="AA8" s="289" t="s">
        <v>12</v>
      </c>
      <c r="AB8" s="289"/>
      <c r="AC8" s="289" t="s">
        <v>11</v>
      </c>
      <c r="AD8" s="289"/>
      <c r="AE8" s="132" t="s">
        <v>10</v>
      </c>
      <c r="AF8" s="132" t="s">
        <v>69</v>
      </c>
      <c r="AG8" s="132" t="s">
        <v>9</v>
      </c>
      <c r="AH8" s="13"/>
      <c r="AK8" s="81" t="s">
        <v>49</v>
      </c>
      <c r="AL8" s="82" t="str">
        <f t="shared" si="0"/>
        <v>-</v>
      </c>
      <c r="AM8" s="90" t="str">
        <f t="shared" si="1"/>
        <v>-</v>
      </c>
    </row>
    <row r="9" spans="1:39" ht="17.100000000000001" customHeight="1">
      <c r="A9" s="210" t="s">
        <v>193</v>
      </c>
      <c r="B9" s="47">
        <v>1</v>
      </c>
      <c r="C9" s="91">
        <v>2</v>
      </c>
      <c r="D9" s="60">
        <v>36</v>
      </c>
      <c r="E9" s="61" t="s">
        <v>58</v>
      </c>
      <c r="F9" s="59">
        <v>33</v>
      </c>
      <c r="G9" s="62" t="s">
        <v>115</v>
      </c>
      <c r="H9" s="59">
        <v>6</v>
      </c>
      <c r="I9" s="59">
        <v>1</v>
      </c>
      <c r="J9" s="9"/>
      <c r="K9" s="59"/>
      <c r="L9" s="59"/>
      <c r="M9" s="59"/>
      <c r="N9" s="59"/>
      <c r="O9" s="65"/>
      <c r="P9" s="66"/>
      <c r="Q9" s="66"/>
      <c r="R9" s="9"/>
      <c r="S9" s="59">
        <v>1</v>
      </c>
      <c r="T9" s="59"/>
      <c r="U9" s="59"/>
      <c r="V9" s="57">
        <f>SUM($D$5:$D9)/(COUNTA($D$5:$D9)-COUNTA($E$5:$E9))</f>
        <v>43</v>
      </c>
      <c r="W9" s="85" t="str">
        <f t="array" ref="W9">IF(SUM(K5:K34)=0,"-",SUM(INT(K5:K34))+INT(ROUND(SUM(K5:K34-INT(K5:K34)),1)/0.6)+MOD(ROUND(SUM(K5:K34-INT(K5:K34)),1),0.6))</f>
        <v>-</v>
      </c>
      <c r="X9" s="86" t="str">
        <f>IF($W$9="-","-",SUM(L5:L34))</f>
        <v>-</v>
      </c>
      <c r="Y9" s="86" t="str">
        <f>IF($W$9="-","-",SUM(M5:M34))</f>
        <v>-</v>
      </c>
      <c r="Z9" s="83" t="str">
        <f>IF($W$9="-","-",SUM(N5:N34))</f>
        <v>-</v>
      </c>
      <c r="AA9" s="305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306"/>
      <c r="AC9" s="303" t="str">
        <f>IF($Z$9="-","-",IF($Z$9=0,"-",$Y$9/$Z$9))</f>
        <v>-</v>
      </c>
      <c r="AD9" s="304"/>
      <c r="AE9" s="87" t="str">
        <f>IF(ISERROR(ROUND((INT(W9)*6+((W9-INT(W9))*10))/Z9,2)),"-",ROUND((INT(W9)*6+((W9-INT(W9))*10))/Z9,2))</f>
        <v>-</v>
      </c>
      <c r="AF9" s="84" t="str">
        <f>IF(ISERROR(ROUND(Y9/(INT(W9)*6+((W9-INT(W9))*10))*6,2)),"-",ROUND(Y9/(INT(W9)*6+((W9-INT(W9))*10))*6,2))</f>
        <v>-</v>
      </c>
      <c r="AG9" s="93">
        <f>COUNTIF(N5:N34,"&gt;=5")</f>
        <v>0</v>
      </c>
      <c r="AH9" s="10"/>
      <c r="AK9" s="81" t="s">
        <v>48</v>
      </c>
      <c r="AL9" s="82" t="str">
        <f t="shared" si="0"/>
        <v>-</v>
      </c>
      <c r="AM9" s="90" t="str">
        <f t="shared" si="1"/>
        <v>-</v>
      </c>
    </row>
    <row r="10" spans="1:39" ht="17.100000000000001" customHeight="1">
      <c r="A10" s="199" t="s">
        <v>194</v>
      </c>
      <c r="B10" s="47">
        <v>1</v>
      </c>
      <c r="C10" s="92">
        <v>2</v>
      </c>
      <c r="D10" s="63">
        <v>44</v>
      </c>
      <c r="E10" s="61" t="s">
        <v>58</v>
      </c>
      <c r="F10" s="59">
        <v>49</v>
      </c>
      <c r="G10" s="62" t="s">
        <v>115</v>
      </c>
      <c r="H10" s="59">
        <v>3</v>
      </c>
      <c r="I10" s="59"/>
      <c r="J10" s="9"/>
      <c r="K10" s="59"/>
      <c r="L10" s="59"/>
      <c r="M10" s="59"/>
      <c r="N10" s="59"/>
      <c r="O10" s="65"/>
      <c r="P10" s="66"/>
      <c r="Q10" s="66"/>
      <c r="R10" s="9"/>
      <c r="S10" s="59">
        <v>1</v>
      </c>
      <c r="T10" s="59"/>
      <c r="U10" s="59"/>
      <c r="V10" s="58">
        <f>SUM($D$5:$D10)/(COUNTA($D$5:$D10)-COUNTA($E$5:$E10))</f>
        <v>57.666666666666664</v>
      </c>
      <c r="W10" s="12"/>
      <c r="AK10" s="81" t="s">
        <v>47</v>
      </c>
      <c r="AL10" s="82" t="str">
        <f t="shared" si="0"/>
        <v>-</v>
      </c>
      <c r="AM10" s="90" t="str">
        <f t="shared" si="1"/>
        <v>-</v>
      </c>
    </row>
    <row r="11" spans="1:39" ht="17.100000000000001" customHeight="1">
      <c r="A11" s="199" t="s">
        <v>199</v>
      </c>
      <c r="B11" s="47">
        <v>1</v>
      </c>
      <c r="C11" s="91">
        <v>2</v>
      </c>
      <c r="D11" s="63">
        <v>46</v>
      </c>
      <c r="E11" s="61"/>
      <c r="F11" s="59">
        <v>51</v>
      </c>
      <c r="G11" s="62" t="s">
        <v>38</v>
      </c>
      <c r="H11" s="59">
        <v>6</v>
      </c>
      <c r="I11" s="59">
        <v>1</v>
      </c>
      <c r="J11" s="9"/>
      <c r="K11" s="59"/>
      <c r="L11" s="59"/>
      <c r="M11" s="59"/>
      <c r="N11" s="59"/>
      <c r="O11" s="65"/>
      <c r="P11" s="66"/>
      <c r="Q11" s="66"/>
      <c r="R11" s="9"/>
      <c r="S11" s="59"/>
      <c r="T11" s="59"/>
      <c r="U11" s="59"/>
      <c r="V11" s="58">
        <f>SUM($D$5:$D11)/(COUNTA($D$5:$D11)-COUNTA($E$5:$E11))</f>
        <v>54.75</v>
      </c>
      <c r="W11" s="292" t="s">
        <v>46</v>
      </c>
      <c r="X11" s="292"/>
      <c r="Y11" s="292"/>
      <c r="Z11" s="11"/>
      <c r="AA11" s="11"/>
      <c r="AB11" s="11"/>
      <c r="AK11" s="81" t="s">
        <v>45</v>
      </c>
      <c r="AL11" s="82" t="str">
        <f t="shared" si="0"/>
        <v>-</v>
      </c>
      <c r="AM11" s="90" t="str">
        <f t="shared" si="1"/>
        <v>-</v>
      </c>
    </row>
    <row r="12" spans="1:39" ht="17.100000000000001" customHeight="1">
      <c r="A12" s="243"/>
      <c r="B12" s="47"/>
      <c r="C12" s="91"/>
      <c r="D12" s="63"/>
      <c r="E12" s="61"/>
      <c r="F12" s="59"/>
      <c r="G12" s="59"/>
      <c r="H12" s="59"/>
      <c r="I12" s="59"/>
      <c r="J12" s="9"/>
      <c r="K12" s="59"/>
      <c r="L12" s="59"/>
      <c r="M12" s="59"/>
      <c r="N12" s="59"/>
      <c r="O12" s="65"/>
      <c r="P12" s="66"/>
      <c r="Q12" s="66"/>
      <c r="R12" s="9"/>
      <c r="S12" s="59"/>
      <c r="T12" s="59"/>
      <c r="U12" s="59"/>
      <c r="V12" s="58">
        <f>SUM($D$5:$D12)/(COUNTA($D$5:$D12)-COUNTA($E$5:$E12))</f>
        <v>54.75</v>
      </c>
      <c r="W12" s="132" t="s">
        <v>8</v>
      </c>
      <c r="X12" s="132" t="s">
        <v>7</v>
      </c>
      <c r="Y12" s="132" t="s">
        <v>6</v>
      </c>
      <c r="Z12" s="47"/>
      <c r="AK12" s="81" t="s">
        <v>44</v>
      </c>
      <c r="AL12" s="82" t="str">
        <f t="shared" si="0"/>
        <v>-</v>
      </c>
      <c r="AM12" s="90" t="str">
        <f t="shared" si="1"/>
        <v>-</v>
      </c>
    </row>
    <row r="13" spans="1:39" ht="17.100000000000001" customHeight="1">
      <c r="A13" s="243"/>
      <c r="B13" s="47"/>
      <c r="C13" s="91"/>
      <c r="D13" s="63"/>
      <c r="E13" s="61"/>
      <c r="F13" s="59"/>
      <c r="G13" s="62"/>
      <c r="H13" s="59"/>
      <c r="I13" s="59"/>
      <c r="J13" s="9"/>
      <c r="K13" s="59"/>
      <c r="L13" s="59"/>
      <c r="M13" s="59"/>
      <c r="N13" s="59"/>
      <c r="O13" s="65"/>
      <c r="P13" s="66"/>
      <c r="Q13" s="66"/>
      <c r="R13" s="9"/>
      <c r="S13" s="59"/>
      <c r="T13" s="59"/>
      <c r="U13" s="59"/>
      <c r="V13" s="57">
        <f>SUM($D$5:$D13)/(COUNTA($D$5:$D13)-COUNTA($E$5:$E13))</f>
        <v>54.75</v>
      </c>
      <c r="W13" s="76">
        <f>SUM(S5:S34)</f>
        <v>2</v>
      </c>
      <c r="X13" s="76">
        <f>SUM(T5:T34)</f>
        <v>0</v>
      </c>
      <c r="Y13" s="76">
        <f>SUM(U5:U34)</f>
        <v>1</v>
      </c>
      <c r="Z13" s="10"/>
      <c r="AK13" s="81" t="s">
        <v>43</v>
      </c>
      <c r="AL13" s="82" t="str">
        <f t="shared" si="0"/>
        <v>-</v>
      </c>
      <c r="AM13" s="90" t="str">
        <f t="shared" si="1"/>
        <v>-</v>
      </c>
    </row>
    <row r="14" spans="1:39" ht="17.100000000000001" customHeight="1">
      <c r="A14" s="243"/>
      <c r="B14" s="47"/>
      <c r="C14" s="92"/>
      <c r="D14" s="60"/>
      <c r="E14" s="61"/>
      <c r="F14" s="59"/>
      <c r="G14" s="62"/>
      <c r="H14" s="59"/>
      <c r="I14" s="59"/>
      <c r="J14" s="9"/>
      <c r="K14" s="64"/>
      <c r="L14" s="59"/>
      <c r="M14" s="59"/>
      <c r="N14" s="59"/>
      <c r="O14" s="65"/>
      <c r="P14" s="66"/>
      <c r="Q14" s="66"/>
      <c r="R14" s="9"/>
      <c r="S14" s="59"/>
      <c r="T14" s="59"/>
      <c r="U14" s="59"/>
      <c r="V14" s="58">
        <f>SUM($D$5:$D14)/(COUNTA($D$5:$D14)-COUNTA($E$5:$E14))</f>
        <v>54.75</v>
      </c>
      <c r="AK14" s="81" t="s">
        <v>42</v>
      </c>
      <c r="AL14" s="82" t="str">
        <f t="shared" si="0"/>
        <v>-</v>
      </c>
      <c r="AM14" s="90" t="str">
        <f t="shared" si="1"/>
        <v>-</v>
      </c>
    </row>
    <row r="15" spans="1:39" ht="17.100000000000001" customHeight="1">
      <c r="A15" s="243"/>
      <c r="B15" s="47"/>
      <c r="C15" s="92"/>
      <c r="D15" s="63"/>
      <c r="E15" s="61"/>
      <c r="F15" s="59"/>
      <c r="G15" s="59"/>
      <c r="H15" s="59"/>
      <c r="I15" s="59"/>
      <c r="J15" s="9"/>
      <c r="K15" s="64"/>
      <c r="L15" s="59"/>
      <c r="M15" s="59"/>
      <c r="N15" s="59"/>
      <c r="O15" s="65"/>
      <c r="P15" s="66"/>
      <c r="Q15" s="66"/>
      <c r="R15" s="9"/>
      <c r="S15" s="59"/>
      <c r="T15" s="59"/>
      <c r="U15" s="59"/>
      <c r="V15" s="58">
        <f>SUM($D$5:$D15)/(COUNTA($D$5:$D15)-COUNTA($E$5:$E15))</f>
        <v>54.75</v>
      </c>
      <c r="W15" s="289" t="s">
        <v>41</v>
      </c>
      <c r="X15" s="289"/>
      <c r="Y15" s="289"/>
      <c r="Z15" s="289"/>
      <c r="AA15" s="289"/>
      <c r="AB15" s="289"/>
    </row>
    <row r="16" spans="1:39" ht="17.100000000000001" customHeight="1">
      <c r="A16" s="243"/>
      <c r="B16" s="47"/>
      <c r="C16" s="92"/>
      <c r="D16" s="63"/>
      <c r="E16" s="61"/>
      <c r="F16" s="59"/>
      <c r="G16" s="62"/>
      <c r="H16" s="59"/>
      <c r="I16" s="59"/>
      <c r="J16" s="9"/>
      <c r="K16" s="64"/>
      <c r="L16" s="59"/>
      <c r="M16" s="59"/>
      <c r="N16" s="59"/>
      <c r="O16" s="65"/>
      <c r="P16" s="66"/>
      <c r="Q16" s="66"/>
      <c r="R16" s="9"/>
      <c r="S16" s="59"/>
      <c r="T16" s="59"/>
      <c r="U16" s="59"/>
      <c r="V16" s="57">
        <f>SUM($D$5:$D16)/(COUNTA($D$5:$D16)-COUNTA($E$5:$E16))</f>
        <v>54.75</v>
      </c>
      <c r="W16" s="293" t="s">
        <v>40</v>
      </c>
      <c r="X16" s="294"/>
      <c r="Y16" s="295"/>
      <c r="Z16" s="76">
        <f>COUNTIF($G$5:$G$34,W16)</f>
        <v>3</v>
      </c>
      <c r="AA16" s="296">
        <f>$Z16/MAX(1,$X$5)</f>
        <v>0.42857142857142855</v>
      </c>
      <c r="AB16" s="297"/>
    </row>
    <row r="17" spans="1:34" ht="17.100000000000001" customHeight="1">
      <c r="A17" s="228"/>
      <c r="B17" s="47"/>
      <c r="C17" s="92"/>
      <c r="D17" s="63"/>
      <c r="E17" s="61"/>
      <c r="F17" s="59"/>
      <c r="G17" s="62"/>
      <c r="H17" s="59"/>
      <c r="I17" s="59"/>
      <c r="J17" s="9"/>
      <c r="K17" s="64"/>
      <c r="L17" s="59"/>
      <c r="M17" s="59"/>
      <c r="N17" s="59"/>
      <c r="O17" s="65"/>
      <c r="P17" s="66"/>
      <c r="Q17" s="66"/>
      <c r="R17" s="9"/>
      <c r="S17" s="59"/>
      <c r="T17" s="59"/>
      <c r="U17" s="59"/>
      <c r="V17" s="57">
        <f>SUM($D$5:$D17)/(COUNTA($D$5:$D17)-COUNTA($E$5:$E17))</f>
        <v>54.75</v>
      </c>
      <c r="W17" s="298" t="s">
        <v>39</v>
      </c>
      <c r="X17" s="299"/>
      <c r="Y17" s="300"/>
      <c r="Z17" s="76">
        <f>COUNTIF($G$5:$G$34,W17)</f>
        <v>0</v>
      </c>
      <c r="AA17" s="287">
        <f t="shared" ref="AA17:AA25" si="2">$Z17/MAX(1,$X$5)</f>
        <v>0</v>
      </c>
      <c r="AB17" s="288"/>
      <c r="AG17" s="1"/>
      <c r="AH17" s="1"/>
    </row>
    <row r="18" spans="1:34" ht="17.100000000000001" customHeight="1">
      <c r="A18" s="228"/>
      <c r="B18" s="47"/>
      <c r="C18" s="92"/>
      <c r="D18" s="60"/>
      <c r="E18" s="61"/>
      <c r="F18" s="59"/>
      <c r="G18" s="62"/>
      <c r="H18" s="59"/>
      <c r="I18" s="59"/>
      <c r="J18" s="9"/>
      <c r="K18" s="64"/>
      <c r="L18" s="59"/>
      <c r="M18" s="59"/>
      <c r="N18" s="59"/>
      <c r="O18" s="65"/>
      <c r="P18" s="66"/>
      <c r="Q18" s="66"/>
      <c r="R18" s="9"/>
      <c r="S18" s="59"/>
      <c r="T18" s="59"/>
      <c r="U18" s="59"/>
      <c r="V18" s="57">
        <f>SUM($D$5:$D18)/(COUNTA($D$5:$D18)-COUNTA($E$5:$E18))</f>
        <v>54.75</v>
      </c>
      <c r="W18" s="284" t="s">
        <v>90</v>
      </c>
      <c r="X18" s="285"/>
      <c r="Y18" s="286"/>
      <c r="Z18" s="76">
        <f>COUNTIF($G$5:$G$34,W18)</f>
        <v>0</v>
      </c>
      <c r="AA18" s="287">
        <f t="shared" si="2"/>
        <v>0</v>
      </c>
      <c r="AB18" s="288"/>
      <c r="AG18" s="1"/>
      <c r="AH18" s="1"/>
    </row>
    <row r="19" spans="1:34" ht="17.100000000000001" customHeight="1">
      <c r="A19" s="228"/>
      <c r="B19" s="47"/>
      <c r="C19" s="91"/>
      <c r="D19" s="60"/>
      <c r="E19" s="61"/>
      <c r="F19" s="59"/>
      <c r="G19" s="59"/>
      <c r="H19" s="59"/>
      <c r="I19" s="59"/>
      <c r="J19" s="9"/>
      <c r="K19" s="64"/>
      <c r="L19" s="59"/>
      <c r="M19" s="59"/>
      <c r="N19" s="59"/>
      <c r="O19" s="65"/>
      <c r="P19" s="66"/>
      <c r="Q19" s="66"/>
      <c r="R19" s="9"/>
      <c r="S19" s="59"/>
      <c r="T19" s="59"/>
      <c r="U19" s="59"/>
      <c r="V19" s="57">
        <f>SUM($D$5:$D19)/(COUNTA($D$5:$D19)-COUNTA($E$5:$E19))</f>
        <v>54.75</v>
      </c>
      <c r="W19" s="284" t="s">
        <v>89</v>
      </c>
      <c r="X19" s="285"/>
      <c r="Y19" s="286"/>
      <c r="Z19" s="76">
        <f t="shared" ref="Z19:Z25" si="3">COUNTIF($G$5:$G$34,W19)</f>
        <v>2</v>
      </c>
      <c r="AA19" s="287">
        <f t="shared" si="2"/>
        <v>0.2857142857142857</v>
      </c>
      <c r="AB19" s="288"/>
      <c r="AG19" s="1"/>
      <c r="AH19" s="1"/>
    </row>
    <row r="20" spans="1:34" ht="17.100000000000001" customHeight="1">
      <c r="A20" s="247"/>
      <c r="B20" s="47"/>
      <c r="C20" s="91"/>
      <c r="D20" s="60"/>
      <c r="E20" s="61"/>
      <c r="F20" s="59"/>
      <c r="G20" s="62"/>
      <c r="H20" s="59"/>
      <c r="I20" s="59"/>
      <c r="J20" s="9"/>
      <c r="K20" s="64"/>
      <c r="L20" s="59"/>
      <c r="M20" s="59"/>
      <c r="N20" s="64"/>
      <c r="O20" s="67"/>
      <c r="P20" s="68"/>
      <c r="Q20" s="68"/>
      <c r="R20" s="9"/>
      <c r="S20" s="59"/>
      <c r="T20" s="59"/>
      <c r="U20" s="59"/>
      <c r="V20" s="57">
        <f>SUM($D$5:$D20)/(COUNTA($D$5:$D20)-COUNTA($E$5:$E20))</f>
        <v>54.75</v>
      </c>
      <c r="W20" s="284" t="s">
        <v>38</v>
      </c>
      <c r="X20" s="285"/>
      <c r="Y20" s="286"/>
      <c r="Z20" s="76">
        <f t="shared" si="3"/>
        <v>2</v>
      </c>
      <c r="AA20" s="287">
        <f t="shared" si="2"/>
        <v>0.2857142857142857</v>
      </c>
      <c r="AB20" s="288"/>
      <c r="AG20" s="1"/>
      <c r="AH20" s="1"/>
    </row>
    <row r="21" spans="1:34" ht="17.100000000000001" customHeight="1">
      <c r="A21" s="247"/>
      <c r="B21" s="47"/>
      <c r="C21" s="92"/>
      <c r="D21" s="63"/>
      <c r="E21" s="61"/>
      <c r="F21" s="59"/>
      <c r="G21" s="62"/>
      <c r="H21" s="59"/>
      <c r="I21" s="59"/>
      <c r="J21" s="9"/>
      <c r="K21" s="64"/>
      <c r="L21" s="59"/>
      <c r="M21" s="59"/>
      <c r="N21" s="59"/>
      <c r="O21" s="65"/>
      <c r="P21" s="66"/>
      <c r="Q21" s="66"/>
      <c r="R21" s="25"/>
      <c r="S21" s="62"/>
      <c r="T21" s="62"/>
      <c r="U21" s="62"/>
      <c r="V21" s="57">
        <f>SUM($D$5:$D21)/(COUNTA($D$5:$D21)-COUNTA($E$5:$E21))</f>
        <v>54.75</v>
      </c>
      <c r="W21" s="284" t="s">
        <v>37</v>
      </c>
      <c r="X21" s="285"/>
      <c r="Y21" s="286"/>
      <c r="Z21" s="76">
        <f t="shared" si="3"/>
        <v>0</v>
      </c>
      <c r="AA21" s="287">
        <f t="shared" si="2"/>
        <v>0</v>
      </c>
      <c r="AB21" s="288"/>
      <c r="AG21" s="1"/>
      <c r="AH21" s="1"/>
    </row>
    <row r="22" spans="1:34" ht="17.100000000000001" customHeight="1">
      <c r="A22" s="247"/>
      <c r="B22" s="47"/>
      <c r="C22" s="91"/>
      <c r="D22" s="63"/>
      <c r="E22" s="61"/>
      <c r="F22" s="59"/>
      <c r="G22" s="62"/>
      <c r="H22" s="59"/>
      <c r="I22" s="59"/>
      <c r="J22" s="9"/>
      <c r="K22" s="64"/>
      <c r="L22" s="59"/>
      <c r="M22" s="59"/>
      <c r="N22" s="59"/>
      <c r="O22" s="65"/>
      <c r="P22" s="66"/>
      <c r="Q22" s="66"/>
      <c r="R22" s="50"/>
      <c r="S22" s="59"/>
      <c r="T22" s="59"/>
      <c r="U22" s="59"/>
      <c r="V22" s="57">
        <f>SUM($D$5:$D22)/(COUNTA($D$5:$D22)-COUNTA($E$5:$E22))</f>
        <v>54.75</v>
      </c>
      <c r="W22" s="284" t="s">
        <v>36</v>
      </c>
      <c r="X22" s="285"/>
      <c r="Y22" s="286"/>
      <c r="Z22" s="76">
        <f t="shared" si="3"/>
        <v>0</v>
      </c>
      <c r="AA22" s="287">
        <f t="shared" si="2"/>
        <v>0</v>
      </c>
      <c r="AB22" s="288"/>
      <c r="AG22" s="1"/>
      <c r="AH22" s="1"/>
    </row>
    <row r="23" spans="1:34" ht="17.100000000000001" customHeight="1">
      <c r="A23" s="248"/>
      <c r="B23" s="2"/>
      <c r="C23" s="91"/>
      <c r="D23" s="60"/>
      <c r="E23" s="61"/>
      <c r="F23" s="59"/>
      <c r="G23" s="59"/>
      <c r="H23" s="59"/>
      <c r="I23" s="59"/>
      <c r="J23" s="9"/>
      <c r="K23" s="64"/>
      <c r="L23" s="59"/>
      <c r="M23" s="59"/>
      <c r="N23" s="59"/>
      <c r="O23" s="65"/>
      <c r="P23" s="66"/>
      <c r="Q23" s="66"/>
      <c r="R23" s="50"/>
      <c r="S23" s="59"/>
      <c r="T23" s="59"/>
      <c r="U23" s="59"/>
      <c r="V23" s="57">
        <f>SUM($D$5:$D23)/(COUNTA($D$5:$D23)-COUNTA($E$5:$E23))</f>
        <v>54.75</v>
      </c>
      <c r="W23" s="284" t="s">
        <v>35</v>
      </c>
      <c r="X23" s="285"/>
      <c r="Y23" s="286"/>
      <c r="Z23" s="76">
        <f t="shared" si="3"/>
        <v>0</v>
      </c>
      <c r="AA23" s="287">
        <f t="shared" si="2"/>
        <v>0</v>
      </c>
      <c r="AB23" s="288"/>
      <c r="AG23" s="1"/>
      <c r="AH23" s="1"/>
    </row>
    <row r="24" spans="1:34" ht="17.100000000000001" customHeight="1">
      <c r="A24" s="248"/>
      <c r="B24" s="47"/>
      <c r="C24" s="92"/>
      <c r="D24" s="63"/>
      <c r="E24" s="61"/>
      <c r="F24" s="59"/>
      <c r="G24" s="62"/>
      <c r="H24" s="59"/>
      <c r="I24" s="59"/>
      <c r="J24" s="9"/>
      <c r="K24" s="64"/>
      <c r="L24" s="59"/>
      <c r="M24" s="59"/>
      <c r="N24" s="59"/>
      <c r="O24" s="65"/>
      <c r="P24" s="66"/>
      <c r="Q24" s="66"/>
      <c r="R24" s="25"/>
      <c r="S24" s="62"/>
      <c r="T24" s="62"/>
      <c r="U24" s="62"/>
      <c r="V24" s="57">
        <f>SUM($D$5:$D24)/(COUNTA($D$5:$D24)-COUNTA($E$5:$E24))</f>
        <v>54.75</v>
      </c>
      <c r="W24" s="284" t="s">
        <v>34</v>
      </c>
      <c r="X24" s="290"/>
      <c r="Y24" s="291"/>
      <c r="Z24" s="76">
        <f t="shared" si="3"/>
        <v>0</v>
      </c>
      <c r="AA24" s="287">
        <f t="shared" si="2"/>
        <v>0</v>
      </c>
      <c r="AB24" s="288"/>
      <c r="AG24" s="1"/>
      <c r="AH24" s="1"/>
    </row>
    <row r="25" spans="1:34" ht="17.100000000000001" customHeight="1">
      <c r="A25" s="248"/>
      <c r="B25" s="47"/>
      <c r="C25" s="91"/>
      <c r="D25" s="63"/>
      <c r="E25" s="61"/>
      <c r="F25" s="59"/>
      <c r="G25" s="62"/>
      <c r="H25" s="59"/>
      <c r="I25" s="59"/>
      <c r="J25" s="9"/>
      <c r="K25" s="64"/>
      <c r="L25" s="59"/>
      <c r="M25" s="59"/>
      <c r="N25" s="59"/>
      <c r="O25" s="65"/>
      <c r="P25" s="66"/>
      <c r="Q25" s="66"/>
      <c r="R25" s="50"/>
      <c r="S25" s="59"/>
      <c r="T25" s="59"/>
      <c r="U25" s="59"/>
      <c r="V25" s="57">
        <f>SUM($D$5:$D25)/(COUNTA($D$5:$D25)-COUNTA($E$5:$E25))</f>
        <v>54.75</v>
      </c>
      <c r="W25" s="284" t="s">
        <v>33</v>
      </c>
      <c r="X25" s="285"/>
      <c r="Y25" s="286"/>
      <c r="Z25" s="76">
        <f t="shared" si="3"/>
        <v>0</v>
      </c>
      <c r="AA25" s="287">
        <f t="shared" si="2"/>
        <v>0</v>
      </c>
      <c r="AB25" s="288"/>
      <c r="AG25" s="1"/>
      <c r="AH25" s="1"/>
    </row>
    <row r="26" spans="1:34" ht="17.100000000000001" customHeight="1">
      <c r="A26" s="200"/>
      <c r="B26" s="2"/>
      <c r="C26" s="91"/>
      <c r="D26" s="60"/>
      <c r="E26" s="61"/>
      <c r="F26" s="59"/>
      <c r="G26" s="59"/>
      <c r="H26" s="59"/>
      <c r="I26" s="59"/>
      <c r="J26" s="9"/>
      <c r="K26" s="64"/>
      <c r="L26" s="59"/>
      <c r="M26" s="59"/>
      <c r="N26" s="59"/>
      <c r="O26" s="65"/>
      <c r="P26" s="66"/>
      <c r="Q26" s="66"/>
      <c r="R26" s="50"/>
      <c r="S26" s="59"/>
      <c r="T26" s="59"/>
      <c r="U26" s="59"/>
      <c r="V26" s="58">
        <f>SUM($D$5:$D26)/(COUNTA($D$5:$D26)-COUNTA($E$5:$E26))</f>
        <v>54.75</v>
      </c>
      <c r="W26" s="88"/>
    </row>
    <row r="27" spans="1:34" ht="17.100000000000001" customHeight="1">
      <c r="A27" s="200"/>
      <c r="B27" s="2"/>
      <c r="C27" s="91"/>
      <c r="D27" s="60"/>
      <c r="E27" s="61"/>
      <c r="F27" s="59"/>
      <c r="G27" s="59"/>
      <c r="H27" s="59"/>
      <c r="I27" s="59"/>
      <c r="J27" s="9"/>
      <c r="K27" s="64"/>
      <c r="L27" s="59"/>
      <c r="M27" s="59"/>
      <c r="N27" s="59"/>
      <c r="O27" s="65"/>
      <c r="P27" s="66"/>
      <c r="Q27" s="66"/>
      <c r="R27" s="50"/>
      <c r="S27" s="59"/>
      <c r="T27" s="59"/>
      <c r="U27" s="59"/>
      <c r="V27" s="58">
        <f>SUM($D$5:$D27)/(COUNTA($D$5:$D27)-COUNTA($E$5:$E27))</f>
        <v>54.75</v>
      </c>
      <c r="W27" s="289" t="s">
        <v>32</v>
      </c>
      <c r="X27" s="289"/>
      <c r="Y27" s="289"/>
      <c r="Z27" s="289"/>
      <c r="AA27" s="289"/>
      <c r="AB27" s="289"/>
      <c r="AC27" s="8"/>
      <c r="AD27" s="8"/>
      <c r="AE27" s="8"/>
      <c r="AG27" s="1"/>
      <c r="AH27" s="1"/>
    </row>
    <row r="28" spans="1:34" ht="17.100000000000001" customHeight="1">
      <c r="A28" s="200"/>
      <c r="B28" s="2"/>
      <c r="C28" s="91"/>
      <c r="D28" s="60"/>
      <c r="E28" s="61"/>
      <c r="F28" s="59"/>
      <c r="G28" s="59"/>
      <c r="H28" s="59"/>
      <c r="I28" s="59"/>
      <c r="J28" s="9"/>
      <c r="K28" s="64"/>
      <c r="L28" s="59"/>
      <c r="M28" s="59"/>
      <c r="N28" s="59"/>
      <c r="O28" s="65"/>
      <c r="P28" s="66"/>
      <c r="Q28" s="66"/>
      <c r="R28" s="50"/>
      <c r="S28" s="59"/>
      <c r="T28" s="59"/>
      <c r="U28" s="59"/>
      <c r="V28" s="57">
        <f>SUM($D$5:$D28)/(COUNTA($D$5:$D28)-COUNTA($E$5:$E28))</f>
        <v>54.75</v>
      </c>
      <c r="W28" s="69" t="s">
        <v>31</v>
      </c>
      <c r="X28" s="70"/>
      <c r="Y28" s="70"/>
      <c r="Z28" s="71"/>
      <c r="AA28" s="282">
        <f>IF(W5=0,"-",$W$13/$W$5)</f>
        <v>0.2857142857142857</v>
      </c>
      <c r="AB28" s="283"/>
      <c r="AG28" s="1"/>
      <c r="AH28" s="1"/>
    </row>
    <row r="29" spans="1:34" ht="17.100000000000001" customHeight="1">
      <c r="A29" s="200"/>
      <c r="B29" s="2"/>
      <c r="C29" s="91"/>
      <c r="D29" s="60"/>
      <c r="E29" s="61"/>
      <c r="F29" s="59"/>
      <c r="G29" s="59"/>
      <c r="H29" s="59"/>
      <c r="I29" s="59"/>
      <c r="J29" s="9"/>
      <c r="K29" s="64"/>
      <c r="L29" s="59"/>
      <c r="M29" s="59"/>
      <c r="N29" s="59"/>
      <c r="O29" s="65"/>
      <c r="P29" s="66"/>
      <c r="Q29" s="66"/>
      <c r="R29" s="50"/>
      <c r="S29" s="59"/>
      <c r="T29" s="59"/>
      <c r="U29" s="59"/>
      <c r="V29" s="57">
        <f>SUM($D$5:$D29)/(COUNTA($D$5:$D29)-COUNTA($E$5:$E29))</f>
        <v>54.75</v>
      </c>
      <c r="W29" s="130" t="s">
        <v>30</v>
      </c>
      <c r="X29" s="131"/>
      <c r="Y29" s="276">
        <v>20</v>
      </c>
      <c r="Z29" s="279"/>
      <c r="AA29" s="280">
        <f>IF(ISERROR(SUMIF(D5:D34,"&gt;="&amp;Y29)/SUMPRODUCT(--(D5:D34&gt;=Y29),--(E5:E34&lt;&gt;"*"))),"-",SUMIF(D5:D34,"&gt;="&amp;Y29)/SUMPRODUCT(--(D5:D34&gt;=Y29),--(E5:E34&lt;&gt;"*")))</f>
        <v>101.5</v>
      </c>
      <c r="AB29" s="281"/>
      <c r="AG29" s="1"/>
      <c r="AH29" s="1"/>
    </row>
    <row r="30" spans="1:34" ht="17.100000000000001" customHeight="1">
      <c r="A30" s="200"/>
      <c r="B30" s="2"/>
      <c r="C30" s="91"/>
      <c r="D30" s="60"/>
      <c r="E30" s="61"/>
      <c r="F30" s="59"/>
      <c r="G30" s="59"/>
      <c r="H30" s="59"/>
      <c r="I30" s="59"/>
      <c r="J30" s="9"/>
      <c r="K30" s="64"/>
      <c r="L30" s="59"/>
      <c r="M30" s="59"/>
      <c r="N30" s="59"/>
      <c r="O30" s="65"/>
      <c r="P30" s="66"/>
      <c r="Q30" s="66"/>
      <c r="R30" s="50"/>
      <c r="S30" s="59"/>
      <c r="T30" s="59"/>
      <c r="U30" s="59"/>
      <c r="V30" s="57">
        <f>SUM($D$5:$D30)/(COUNTA($D$5:$D30)-COUNTA($E$5:$E30))</f>
        <v>54.75</v>
      </c>
      <c r="W30" s="274" t="s">
        <v>29</v>
      </c>
      <c r="X30" s="275"/>
      <c r="Y30" s="275"/>
      <c r="Z30" s="276"/>
      <c r="AA30" s="277">
        <f>IF($Z$5="-","-",IF($Z$5=0,"-",($AF$5*4+$AG$5*6)/$Z$5))</f>
        <v>0.58447488584474883</v>
      </c>
      <c r="AB30" s="278"/>
      <c r="AG30" s="1"/>
      <c r="AH30" s="1"/>
    </row>
    <row r="31" spans="1:34" ht="17.100000000000001" customHeight="1">
      <c r="A31" s="200"/>
      <c r="B31" s="2"/>
      <c r="C31" s="91"/>
      <c r="D31" s="60"/>
      <c r="E31" s="61"/>
      <c r="F31" s="59"/>
      <c r="G31" s="59"/>
      <c r="H31" s="59"/>
      <c r="I31" s="59"/>
      <c r="J31" s="9"/>
      <c r="K31" s="64"/>
      <c r="L31" s="59"/>
      <c r="M31" s="59"/>
      <c r="N31" s="59"/>
      <c r="O31" s="65"/>
      <c r="P31" s="66"/>
      <c r="Q31" s="66"/>
      <c r="R31" s="50"/>
      <c r="S31" s="59"/>
      <c r="T31" s="59"/>
      <c r="U31" s="59"/>
      <c r="V31" s="57">
        <f>SUM($D$5:$D31)/(COUNTA($D$5:$D31)-COUNTA($E$5:$E31))</f>
        <v>54.75</v>
      </c>
      <c r="W31" s="274" t="s">
        <v>28</v>
      </c>
      <c r="X31" s="275"/>
      <c r="Y31" s="275"/>
      <c r="Z31" s="276"/>
      <c r="AA31" s="277">
        <f>IF(SUM($AF5:$AG5),$AG5/SUM($AF5:$AG5),"-")</f>
        <v>0.13333333333333333</v>
      </c>
      <c r="AB31" s="278"/>
      <c r="AG31" s="1"/>
      <c r="AH31" s="1"/>
    </row>
    <row r="32" spans="1:34" ht="17.100000000000001" customHeight="1">
      <c r="A32" s="200"/>
      <c r="B32" s="2"/>
      <c r="C32" s="91"/>
      <c r="D32" s="60"/>
      <c r="E32" s="61"/>
      <c r="F32" s="59"/>
      <c r="G32" s="59"/>
      <c r="H32" s="59"/>
      <c r="I32" s="59"/>
      <c r="J32" s="9"/>
      <c r="K32" s="64"/>
      <c r="L32" s="59"/>
      <c r="M32" s="59"/>
      <c r="N32" s="59"/>
      <c r="O32" s="65"/>
      <c r="P32" s="66"/>
      <c r="Q32" s="66"/>
      <c r="R32" s="50"/>
      <c r="S32" s="59"/>
      <c r="T32" s="59"/>
      <c r="U32" s="59"/>
      <c r="V32" s="57">
        <f>SUM($D$5:$D32)/(COUNTA($D$5:$D32)-COUNTA($E$5:$E32))</f>
        <v>54.75</v>
      </c>
      <c r="W32" s="274" t="s">
        <v>27</v>
      </c>
      <c r="X32" s="275"/>
      <c r="Y32" s="275"/>
      <c r="Z32" s="276"/>
      <c r="AA32" s="277" t="str">
        <f>IF(SUM($AH5:$AI5),$AI5/SUM($AH5:$AI5),"-")</f>
        <v>-</v>
      </c>
      <c r="AB32" s="278"/>
      <c r="AG32" s="1"/>
      <c r="AH32" s="1"/>
    </row>
    <row r="33" spans="1:34" ht="17.100000000000001" customHeight="1">
      <c r="A33" s="199"/>
      <c r="B33" s="2"/>
      <c r="C33" s="91"/>
      <c r="D33" s="60"/>
      <c r="E33" s="61"/>
      <c r="F33" s="59"/>
      <c r="G33" s="59"/>
      <c r="H33" s="59"/>
      <c r="I33" s="59"/>
      <c r="J33" s="50"/>
      <c r="K33" s="59"/>
      <c r="L33" s="59"/>
      <c r="M33" s="59"/>
      <c r="N33" s="59"/>
      <c r="O33" s="65"/>
      <c r="P33" s="66"/>
      <c r="Q33" s="66"/>
      <c r="R33" s="50"/>
      <c r="S33" s="59"/>
      <c r="T33" s="59"/>
      <c r="U33" s="59"/>
      <c r="V33" s="57">
        <f>SUM($D$5:$D33)/(COUNTA($D$5:$D33)-COUNTA($E$5:$E33))</f>
        <v>54.75</v>
      </c>
      <c r="W33" s="274" t="s">
        <v>64</v>
      </c>
      <c r="X33" s="275"/>
      <c r="Y33" s="275"/>
      <c r="Z33" s="276"/>
      <c r="AA33" s="74">
        <f>SUMPRODUCT((D5:D34=0)*(D5:D34&lt;&gt;"")*(E5:E34&lt;&gt;"*"))</f>
        <v>1</v>
      </c>
      <c r="AB33" s="75">
        <f>SUMPRODUCT((D5:D34=0)*(D5:D34&lt;&gt;"")*(E5:E34&lt;&gt;"*")*(F5:F34=1))</f>
        <v>1</v>
      </c>
      <c r="AG33" s="1"/>
      <c r="AH33" s="1"/>
    </row>
    <row r="34" spans="1:34" ht="17.100000000000001" customHeight="1">
      <c r="A34" s="199"/>
      <c r="B34" s="2"/>
      <c r="C34" s="91"/>
      <c r="D34" s="60"/>
      <c r="E34" s="61"/>
      <c r="F34" s="59"/>
      <c r="G34" s="59"/>
      <c r="H34" s="59"/>
      <c r="I34" s="59"/>
      <c r="J34" s="50"/>
      <c r="K34" s="59"/>
      <c r="L34" s="59"/>
      <c r="M34" s="59"/>
      <c r="N34" s="59"/>
      <c r="O34" s="65"/>
      <c r="P34" s="66"/>
      <c r="Q34" s="66"/>
      <c r="R34" s="50"/>
      <c r="S34" s="59"/>
      <c r="T34" s="59"/>
      <c r="U34" s="59"/>
      <c r="V34" s="57">
        <f>SUM($D$5:$D34)/(COUNTA($D$5:$D34)-COUNTA($E$5:$E34))</f>
        <v>54.75</v>
      </c>
      <c r="W34" s="274" t="s">
        <v>65</v>
      </c>
      <c r="X34" s="275"/>
      <c r="Y34" s="275"/>
      <c r="Z34" s="276"/>
      <c r="AA34" s="74">
        <f>SUM(P5:P34)</f>
        <v>0</v>
      </c>
      <c r="AB34" s="75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68" priority="1" operator="greaterThan">
      <formula>0</formula>
    </cfRule>
  </conditionalFormatting>
  <dataValidations count="1">
    <dataValidation type="list" allowBlank="1" showInputMessage="1" showErrorMessage="1" sqref="G5:G34" xr:uid="{00000000-0002-0000-0600-000000000000}">
      <formula1>$W$16:$W$25</formula1>
    </dataValidation>
  </dataValidations>
  <hyperlinks>
    <hyperlink ref="A2" location="'Player Summary'!A1" display="Player Summary" xr:uid="{00000000-0004-0000-06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ySplit="4" topLeftCell="A5" activePane="bottomLeft" state="frozen"/>
      <selection activeCell="A17" sqref="A17"/>
      <selection pane="bottomLeft" activeCell="C5" sqref="C5:I11"/>
    </sheetView>
  </sheetViews>
  <sheetFormatPr defaultColWidth="8.855468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85546875" style="2" customWidth="1"/>
    <col min="8" max="8" width="2.5703125" style="2" customWidth="1"/>
    <col min="9" max="9" width="2.42578125" style="2" customWidth="1"/>
    <col min="10" max="10" width="2.85546875" style="47" customWidth="1"/>
    <col min="11" max="11" width="5" style="5" customWidth="1"/>
    <col min="12" max="14" width="5" style="2" customWidth="1"/>
    <col min="15" max="15" width="0.5703125" style="2" customWidth="1"/>
    <col min="16" max="18" width="2.85546875" style="2" customWidth="1"/>
    <col min="19" max="21" width="4.42578125" style="2" customWidth="1"/>
    <col min="22" max="22" width="2.85546875" style="1" customWidth="1"/>
    <col min="23" max="25" width="5.5703125" style="1" customWidth="1"/>
    <col min="26" max="26" width="5.570312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5703125" style="1" customWidth="1"/>
    <col min="33" max="34" width="5.5703125" style="2" customWidth="1"/>
    <col min="35" max="35" width="5.5703125" style="1" customWidth="1"/>
    <col min="36" max="36" width="2.85546875" style="1" customWidth="1"/>
    <col min="37" max="38" width="5.5703125" style="1" customWidth="1"/>
    <col min="39" max="39" width="6.85546875" style="1" customWidth="1"/>
    <col min="40" max="256" width="11.42578125" style="1" customWidth="1"/>
    <col min="257" max="16384" width="8.85546875" style="1"/>
  </cols>
  <sheetData>
    <row r="1" spans="1:39" ht="15.75">
      <c r="A1" s="46" t="s">
        <v>85</v>
      </c>
      <c r="D1" s="13" t="s">
        <v>75</v>
      </c>
      <c r="E1" s="13"/>
      <c r="F1" s="13"/>
      <c r="G1" s="209" t="s">
        <v>76</v>
      </c>
      <c r="H1" s="13"/>
      <c r="I1" s="13"/>
      <c r="J1" s="13"/>
      <c r="K1" s="202" t="s">
        <v>77</v>
      </c>
      <c r="L1" s="13"/>
      <c r="M1" s="204" t="s">
        <v>78</v>
      </c>
      <c r="N1" s="20"/>
      <c r="O1" s="47"/>
      <c r="P1" s="47"/>
      <c r="Q1" s="47"/>
      <c r="R1" s="47"/>
      <c r="S1" s="20"/>
      <c r="T1" s="20"/>
      <c r="U1" s="20"/>
      <c r="V1" s="15"/>
      <c r="W1" s="15"/>
      <c r="X1" s="15"/>
      <c r="Y1" s="15"/>
      <c r="Z1" s="47"/>
    </row>
    <row r="2" spans="1:39">
      <c r="A2" s="226" t="s">
        <v>107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7"/>
      <c r="S2" s="47"/>
      <c r="T2" s="47"/>
      <c r="U2" s="47"/>
      <c r="V2" s="15"/>
      <c r="W2" s="15"/>
      <c r="X2" s="15"/>
      <c r="Y2" s="15"/>
      <c r="Z2" s="47"/>
      <c r="AA2" s="15"/>
      <c r="AB2" s="15"/>
      <c r="AC2" s="15"/>
      <c r="AD2" s="15"/>
      <c r="AE2" s="15"/>
      <c r="AF2" s="15"/>
      <c r="AG2" s="47"/>
      <c r="AH2" s="47"/>
      <c r="AI2" s="15"/>
      <c r="AJ2" s="15"/>
    </row>
    <row r="3" spans="1:39">
      <c r="A3" s="255" t="s">
        <v>73</v>
      </c>
      <c r="B3" s="15"/>
      <c r="C3" s="257" t="s">
        <v>63</v>
      </c>
      <c r="D3" s="257"/>
      <c r="E3" s="257"/>
      <c r="F3" s="257"/>
      <c r="G3" s="257"/>
      <c r="H3" s="257"/>
      <c r="I3" s="257"/>
      <c r="J3" s="13"/>
      <c r="K3" s="257" t="s">
        <v>62</v>
      </c>
      <c r="L3" s="257"/>
      <c r="M3" s="257"/>
      <c r="N3" s="257"/>
      <c r="O3" s="301"/>
      <c r="P3" s="257"/>
      <c r="Q3" s="257"/>
      <c r="R3" s="14"/>
      <c r="S3" s="257" t="s">
        <v>61</v>
      </c>
      <c r="T3" s="257"/>
      <c r="U3" s="257"/>
      <c r="V3" s="15"/>
      <c r="W3" s="289" t="s">
        <v>60</v>
      </c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K3" s="289" t="s">
        <v>59</v>
      </c>
      <c r="AL3" s="289"/>
      <c r="AM3" s="289"/>
    </row>
    <row r="4" spans="1:39" ht="17.100000000000001" customHeight="1">
      <c r="A4" s="256"/>
      <c r="B4" s="54" t="s">
        <v>93</v>
      </c>
      <c r="C4" s="52" t="s">
        <v>54</v>
      </c>
      <c r="D4" s="147" t="s">
        <v>21</v>
      </c>
      <c r="E4" s="147" t="s">
        <v>58</v>
      </c>
      <c r="F4" s="147" t="s">
        <v>57</v>
      </c>
      <c r="G4" s="147" t="s">
        <v>71</v>
      </c>
      <c r="H4" s="147">
        <v>4</v>
      </c>
      <c r="I4" s="147">
        <v>6</v>
      </c>
      <c r="J4" s="13"/>
      <c r="K4" s="55" t="s">
        <v>16</v>
      </c>
      <c r="L4" s="147" t="s">
        <v>15</v>
      </c>
      <c r="M4" s="147" t="s">
        <v>14</v>
      </c>
      <c r="N4" s="147" t="s">
        <v>13</v>
      </c>
      <c r="O4" s="56"/>
      <c r="P4" s="52" t="s">
        <v>56</v>
      </c>
      <c r="Q4" s="52" t="s">
        <v>55</v>
      </c>
      <c r="R4" s="13"/>
      <c r="S4" s="147" t="s">
        <v>8</v>
      </c>
      <c r="T4" s="147" t="s">
        <v>7</v>
      </c>
      <c r="U4" s="147" t="s">
        <v>6</v>
      </c>
      <c r="W4" s="146" t="s">
        <v>15</v>
      </c>
      <c r="X4" s="146" t="s">
        <v>23</v>
      </c>
      <c r="Y4" s="146" t="s">
        <v>22</v>
      </c>
      <c r="Z4" s="146" t="s">
        <v>21</v>
      </c>
      <c r="AA4" s="289" t="s">
        <v>20</v>
      </c>
      <c r="AB4" s="289"/>
      <c r="AC4" s="289" t="s">
        <v>11</v>
      </c>
      <c r="AD4" s="289"/>
      <c r="AE4" s="146" t="s">
        <v>10</v>
      </c>
      <c r="AF4" s="146">
        <v>4</v>
      </c>
      <c r="AG4" s="146">
        <v>6</v>
      </c>
      <c r="AH4" s="146" t="s">
        <v>19</v>
      </c>
      <c r="AI4" s="146" t="s">
        <v>18</v>
      </c>
      <c r="AK4" s="146" t="s">
        <v>54</v>
      </c>
      <c r="AL4" s="146" t="s">
        <v>23</v>
      </c>
      <c r="AM4" s="78" t="s">
        <v>11</v>
      </c>
    </row>
    <row r="5" spans="1:39" ht="17.100000000000001" customHeight="1">
      <c r="A5" s="210" t="s">
        <v>189</v>
      </c>
      <c r="B5" s="47">
        <v>1</v>
      </c>
      <c r="C5" s="91">
        <v>3</v>
      </c>
      <c r="D5" s="60"/>
      <c r="E5" s="61"/>
      <c r="F5" s="59"/>
      <c r="G5" s="62"/>
      <c r="H5" s="59"/>
      <c r="I5" s="59"/>
      <c r="J5" s="9"/>
      <c r="K5" s="59"/>
      <c r="L5" s="59"/>
      <c r="M5" s="59"/>
      <c r="N5" s="59"/>
      <c r="O5" s="65"/>
      <c r="P5" s="66"/>
      <c r="Q5" s="66"/>
      <c r="R5" s="9"/>
      <c r="S5" s="59"/>
      <c r="T5" s="59"/>
      <c r="U5" s="59"/>
      <c r="V5" s="57" t="e">
        <f>SUM($D$5:$D5)/(COUNTA($D$5:$D5)-COUNTA($E$5:$E5))</f>
        <v>#DIV/0!</v>
      </c>
      <c r="W5" s="76">
        <f>COUNTA(A5:A34)</f>
        <v>7</v>
      </c>
      <c r="X5" s="76">
        <f>COUNTA(D5:D34)</f>
        <v>5</v>
      </c>
      <c r="Y5" s="76">
        <f>COUNTA(E5:E34)</f>
        <v>1</v>
      </c>
      <c r="Z5" s="83">
        <f>IF(X5=0,"-",SUM(D5:D34))</f>
        <v>145</v>
      </c>
      <c r="AA5" s="302" t="str">
        <f t="array" ref="AA5">IF(X5,(MAX(D5:D34)&amp;IF(SUM((D5:D34=MAX(D5:D34))*(E5:E34&lt;&gt;"")),"*","")&amp;"("&amp;MIN(IF(D5:D34&amp;E5:E34=MAX(D5:D34)&amp;IF(SUM((D5:D34=MAX(D5:D34))*(E5:E34&lt;&gt;"")),"*",""),F5:F34))&amp;")"),0)</f>
        <v>55(36)</v>
      </c>
      <c r="AB5" s="302"/>
      <c r="AC5" s="303">
        <f>IF($X5-$Y5,$Z5/($X5-$Y5),"-")</f>
        <v>36.25</v>
      </c>
      <c r="AD5" s="304"/>
      <c r="AE5" s="84">
        <f>IF(SUM($F$5:$F$43),($Z5/(SUM($F$5:$F$43))*100),"-")</f>
        <v>98.639455782312922</v>
      </c>
      <c r="AF5" s="76">
        <f>SUM(H5:H34)</f>
        <v>9</v>
      </c>
      <c r="AG5" s="76">
        <f>SUM(I5:I34)</f>
        <v>5</v>
      </c>
      <c r="AH5" s="76">
        <f>COUNTIF($D$5:$D$34,"&gt;=50")-$AI5</f>
        <v>1</v>
      </c>
      <c r="AI5" s="76">
        <f>COUNTIF(D5:D34,"&gt;=100")</f>
        <v>0</v>
      </c>
      <c r="AK5" s="79" t="s">
        <v>53</v>
      </c>
      <c r="AL5" s="80" t="str">
        <f>IF(SUM(COUNTIF($C$5:$C$34,{1,2}))=0,"-",SUM(COUNTIF($C$5:$C$34,{1,2})))</f>
        <v>-</v>
      </c>
      <c r="AM5" s="89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.100000000000001" customHeight="1">
      <c r="A6" s="210" t="s">
        <v>190</v>
      </c>
      <c r="B6" s="47">
        <v>1</v>
      </c>
      <c r="C6" s="91">
        <v>4</v>
      </c>
      <c r="D6" s="60">
        <v>43</v>
      </c>
      <c r="E6" s="61"/>
      <c r="F6" s="59">
        <v>29</v>
      </c>
      <c r="G6" s="62" t="s">
        <v>36</v>
      </c>
      <c r="H6" s="59">
        <v>2</v>
      </c>
      <c r="I6" s="59">
        <v>2</v>
      </c>
      <c r="J6" s="9"/>
      <c r="K6" s="59"/>
      <c r="L6" s="59"/>
      <c r="M6" s="59"/>
      <c r="N6" s="59"/>
      <c r="O6" s="65"/>
      <c r="P6" s="66"/>
      <c r="Q6" s="66"/>
      <c r="R6" s="9"/>
      <c r="S6" s="59">
        <v>1</v>
      </c>
      <c r="T6" s="59"/>
      <c r="U6" s="59"/>
      <c r="V6" s="58">
        <f>SUM($D$5:$D6)/(COUNTA($D$5:$D6)-COUNTA($E$5:$E6))</f>
        <v>43</v>
      </c>
      <c r="Z6" s="47"/>
      <c r="AK6" s="81" t="s">
        <v>52</v>
      </c>
      <c r="AL6" s="82">
        <f>IF(COUNTIF($C$5:$C$34,$AK6)=0,"-",COUNTIF($C$5:$C$34,$AK6))</f>
        <v>2</v>
      </c>
      <c r="AM6" s="90">
        <f>IF(ISERROR(IF($AL6="-","-",SUMIF($C$5:$C$34,$AK6,$D$5:$D$34)/($AL6-SUMPRODUCT(($C$5:$C$34=0+$AK6)*($E$5:$E$34="*"))))),"-",IF($AL6="-","-",SUMIF($C$5:$C$34,$AK6,$D$5:$D$34)/($AL6-SUMPRODUCT(($C$5:$C$34=0+$AK6)*($E$5:$E$34="*")))))</f>
        <v>12.5</v>
      </c>
    </row>
    <row r="7" spans="1:39" ht="17.100000000000001" customHeight="1">
      <c r="A7" s="210" t="s">
        <v>191</v>
      </c>
      <c r="B7" s="47">
        <v>1</v>
      </c>
      <c r="C7" s="91">
        <v>6</v>
      </c>
      <c r="D7" s="60">
        <v>55</v>
      </c>
      <c r="E7" s="61"/>
      <c r="F7" s="59">
        <v>36</v>
      </c>
      <c r="G7" s="59" t="s">
        <v>38</v>
      </c>
      <c r="H7" s="59">
        <v>5</v>
      </c>
      <c r="I7" s="59">
        <v>3</v>
      </c>
      <c r="J7" s="9"/>
      <c r="K7" s="59"/>
      <c r="L7" s="59"/>
      <c r="M7" s="59"/>
      <c r="N7" s="59"/>
      <c r="O7" s="65"/>
      <c r="P7" s="66"/>
      <c r="Q7" s="66"/>
      <c r="R7" s="9"/>
      <c r="S7" s="59">
        <v>1</v>
      </c>
      <c r="T7" s="59"/>
      <c r="U7" s="59"/>
      <c r="V7" s="58">
        <f>SUM($D$5:$D7)/(COUNTA($D$5:$D7)-COUNTA($E$5:$E7))</f>
        <v>49</v>
      </c>
      <c r="W7" s="289" t="s">
        <v>51</v>
      </c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11"/>
      <c r="AK7" s="81" t="s">
        <v>50</v>
      </c>
      <c r="AL7" s="82">
        <f t="shared" ref="AL7:AL14" si="0">IF(COUNTIF($C$5:$C$34,$AK7)=0,"-",COUNTIF($C$5:$C$34,$AK7))</f>
        <v>3</v>
      </c>
      <c r="AM7" s="90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32.5</v>
      </c>
    </row>
    <row r="8" spans="1:39" ht="17.100000000000001" customHeight="1">
      <c r="A8" s="210" t="s">
        <v>192</v>
      </c>
      <c r="B8" s="47">
        <v>1</v>
      </c>
      <c r="C8" s="91">
        <v>4</v>
      </c>
      <c r="D8" s="60">
        <v>21</v>
      </c>
      <c r="E8" s="61" t="s">
        <v>58</v>
      </c>
      <c r="F8" s="59">
        <v>31</v>
      </c>
      <c r="G8" s="62" t="s">
        <v>115</v>
      </c>
      <c r="H8" s="59">
        <v>1</v>
      </c>
      <c r="I8" s="59"/>
      <c r="J8" s="9"/>
      <c r="K8" s="59"/>
      <c r="L8" s="59"/>
      <c r="M8" s="59"/>
      <c r="N8" s="59"/>
      <c r="O8" s="67"/>
      <c r="P8" s="68"/>
      <c r="Q8" s="68"/>
      <c r="R8" s="9"/>
      <c r="S8" s="59"/>
      <c r="T8" s="59"/>
      <c r="U8" s="59"/>
      <c r="V8" s="58">
        <f>SUM($D$5:$D8)/(COUNTA($D$5:$D8)-COUNTA($E$5:$E8))</f>
        <v>59.5</v>
      </c>
      <c r="W8" s="146" t="s">
        <v>16</v>
      </c>
      <c r="X8" s="146" t="s">
        <v>15</v>
      </c>
      <c r="Y8" s="146" t="s">
        <v>14</v>
      </c>
      <c r="Z8" s="146" t="s">
        <v>13</v>
      </c>
      <c r="AA8" s="289" t="s">
        <v>12</v>
      </c>
      <c r="AB8" s="289"/>
      <c r="AC8" s="289" t="s">
        <v>11</v>
      </c>
      <c r="AD8" s="289"/>
      <c r="AE8" s="146" t="s">
        <v>10</v>
      </c>
      <c r="AF8" s="146" t="s">
        <v>69</v>
      </c>
      <c r="AG8" s="146" t="s">
        <v>9</v>
      </c>
      <c r="AH8" s="13"/>
      <c r="AK8" s="81" t="s">
        <v>49</v>
      </c>
      <c r="AL8" s="82">
        <f t="shared" si="0"/>
        <v>1</v>
      </c>
      <c r="AM8" s="90">
        <f t="shared" si="1"/>
        <v>0</v>
      </c>
    </row>
    <row r="9" spans="1:39" ht="17.100000000000001" customHeight="1">
      <c r="A9" s="210" t="s">
        <v>193</v>
      </c>
      <c r="B9" s="47">
        <v>1</v>
      </c>
      <c r="C9" s="92">
        <v>5</v>
      </c>
      <c r="D9" s="63"/>
      <c r="E9" s="61"/>
      <c r="F9" s="59"/>
      <c r="G9" s="62"/>
      <c r="H9" s="59"/>
      <c r="I9" s="59"/>
      <c r="J9" s="9"/>
      <c r="K9" s="59"/>
      <c r="L9" s="59"/>
      <c r="M9" s="59"/>
      <c r="N9" s="59"/>
      <c r="O9" s="65"/>
      <c r="P9" s="66"/>
      <c r="Q9" s="66"/>
      <c r="R9" s="9"/>
      <c r="S9" s="59">
        <v>2</v>
      </c>
      <c r="T9" s="59"/>
      <c r="U9" s="59"/>
      <c r="V9" s="57">
        <f>SUM($D$5:$D9)/(COUNTA($D$5:$D9)-COUNTA($E$5:$E9))</f>
        <v>59.5</v>
      </c>
      <c r="W9" s="85" t="str">
        <f t="array" ref="W9">IF(SUM(K5:K34)=0,"-",SUM(INT(K5:K34))+INT(ROUND(SUM(K5:K34-INT(K5:K34)),1)/0.6)+MOD(ROUND(SUM(K5:K34-INT(K5:K34)),1),0.6))</f>
        <v>-</v>
      </c>
      <c r="X9" s="86" t="str">
        <f>IF($W$9="-","-",SUM(L5:L34))</f>
        <v>-</v>
      </c>
      <c r="Y9" s="86" t="str">
        <f>IF($W$9="-","-",SUM(M5:M34))</f>
        <v>-</v>
      </c>
      <c r="Z9" s="83" t="str">
        <f>IF($W$9="-","-",SUM(N5:N34))</f>
        <v>-</v>
      </c>
      <c r="AA9" s="305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306"/>
      <c r="AC9" s="303" t="str">
        <f>IF($Z$9="-","-",IF($Z$9=0,"-",$Y$9/$Z$9))</f>
        <v>-</v>
      </c>
      <c r="AD9" s="304"/>
      <c r="AE9" s="87" t="str">
        <f>IF(ISERROR(ROUND((INT(W9)*6+((W9-INT(W9))*10))/Z9,2)),"-",ROUND((INT(W9)*6+((W9-INT(W9))*10))/Z9,2))</f>
        <v>-</v>
      </c>
      <c r="AF9" s="84" t="str">
        <f>IF(ISERROR(ROUND(Y9/(INT(W9)*6+((W9-INT(W9))*10))*6,2)),"-",ROUND(Y9/(INT(W9)*6+((W9-INT(W9))*10))*6,2))</f>
        <v>-</v>
      </c>
      <c r="AG9" s="93">
        <f>COUNTIF(N5:N34,"&gt;=5")</f>
        <v>0</v>
      </c>
      <c r="AH9" s="10"/>
      <c r="AK9" s="81" t="s">
        <v>48</v>
      </c>
      <c r="AL9" s="82">
        <f t="shared" si="0"/>
        <v>1</v>
      </c>
      <c r="AM9" s="90">
        <f t="shared" si="1"/>
        <v>55</v>
      </c>
    </row>
    <row r="10" spans="1:39" ht="17.100000000000001" customHeight="1">
      <c r="A10" s="199" t="s">
        <v>194</v>
      </c>
      <c r="B10" s="47">
        <v>1</v>
      </c>
      <c r="C10" s="91">
        <v>4</v>
      </c>
      <c r="D10" s="63">
        <v>1</v>
      </c>
      <c r="E10" s="61"/>
      <c r="F10" s="59">
        <v>5</v>
      </c>
      <c r="G10" s="62" t="s">
        <v>38</v>
      </c>
      <c r="H10" s="59"/>
      <c r="I10" s="59"/>
      <c r="J10" s="9"/>
      <c r="K10" s="59"/>
      <c r="L10" s="59"/>
      <c r="M10" s="59"/>
      <c r="N10" s="59"/>
      <c r="O10" s="65"/>
      <c r="P10" s="66"/>
      <c r="Q10" s="66"/>
      <c r="R10" s="9"/>
      <c r="S10" s="59">
        <v>3</v>
      </c>
      <c r="T10" s="59"/>
      <c r="U10" s="59"/>
      <c r="V10" s="58">
        <f>SUM($D$5:$D10)/(COUNTA($D$5:$D10)-COUNTA($E$5:$E10))</f>
        <v>40</v>
      </c>
      <c r="W10" s="12"/>
      <c r="AK10" s="81" t="s">
        <v>47</v>
      </c>
      <c r="AL10" s="82" t="str">
        <f t="shared" si="0"/>
        <v>-</v>
      </c>
      <c r="AM10" s="90" t="str">
        <f t="shared" si="1"/>
        <v>-</v>
      </c>
    </row>
    <row r="11" spans="1:39" ht="17.100000000000001" customHeight="1">
      <c r="A11" s="199" t="s">
        <v>199</v>
      </c>
      <c r="B11" s="47">
        <v>1</v>
      </c>
      <c r="C11" s="91">
        <v>3</v>
      </c>
      <c r="D11" s="63">
        <v>25</v>
      </c>
      <c r="E11" s="61"/>
      <c r="F11" s="59">
        <v>46</v>
      </c>
      <c r="G11" s="62" t="s">
        <v>115</v>
      </c>
      <c r="H11" s="59">
        <v>1</v>
      </c>
      <c r="I11" s="59"/>
      <c r="J11" s="9"/>
      <c r="K11" s="59"/>
      <c r="L11" s="59"/>
      <c r="M11" s="59"/>
      <c r="N11" s="59"/>
      <c r="O11" s="65"/>
      <c r="P11" s="66"/>
      <c r="Q11" s="66"/>
      <c r="R11" s="9"/>
      <c r="S11" s="59"/>
      <c r="T11" s="59"/>
      <c r="U11" s="59"/>
      <c r="V11" s="58">
        <f>SUM($D$5:$D11)/(COUNTA($D$5:$D11)-COUNTA($E$5:$E11))</f>
        <v>36.25</v>
      </c>
      <c r="W11" s="292" t="s">
        <v>46</v>
      </c>
      <c r="X11" s="292"/>
      <c r="Y11" s="292"/>
      <c r="Z11" s="11"/>
      <c r="AA11" s="11"/>
      <c r="AB11" s="11"/>
      <c r="AK11" s="81" t="s">
        <v>45</v>
      </c>
      <c r="AL11" s="82" t="str">
        <f t="shared" si="0"/>
        <v>-</v>
      </c>
      <c r="AM11" s="90" t="str">
        <f t="shared" si="1"/>
        <v>-</v>
      </c>
    </row>
    <row r="12" spans="1:39" ht="17.100000000000001" customHeight="1">
      <c r="A12" s="243"/>
      <c r="B12" s="47"/>
      <c r="C12" s="91"/>
      <c r="D12" s="63"/>
      <c r="E12" s="61"/>
      <c r="F12" s="59"/>
      <c r="G12" s="62"/>
      <c r="H12" s="59"/>
      <c r="I12" s="59"/>
      <c r="J12" s="9"/>
      <c r="K12" s="59"/>
      <c r="L12" s="59"/>
      <c r="M12" s="59"/>
      <c r="N12" s="59"/>
      <c r="O12" s="65"/>
      <c r="P12" s="66"/>
      <c r="Q12" s="66"/>
      <c r="R12" s="9"/>
      <c r="S12" s="59"/>
      <c r="T12" s="59"/>
      <c r="U12" s="59"/>
      <c r="V12" s="58">
        <f>SUM($D$5:$D12)/(COUNTA($D$5:$D12)-COUNTA($E$5:$E12))</f>
        <v>36.25</v>
      </c>
      <c r="W12" s="146" t="s">
        <v>8</v>
      </c>
      <c r="X12" s="146" t="s">
        <v>7</v>
      </c>
      <c r="Y12" s="146" t="s">
        <v>6</v>
      </c>
      <c r="Z12" s="47"/>
      <c r="AK12" s="81" t="s">
        <v>44</v>
      </c>
      <c r="AL12" s="82" t="str">
        <f t="shared" si="0"/>
        <v>-</v>
      </c>
      <c r="AM12" s="90" t="str">
        <f t="shared" si="1"/>
        <v>-</v>
      </c>
    </row>
    <row r="13" spans="1:39" ht="17.100000000000001" customHeight="1">
      <c r="A13" s="243"/>
      <c r="B13" s="47"/>
      <c r="C13" s="91"/>
      <c r="D13" s="63"/>
      <c r="E13" s="61"/>
      <c r="F13" s="59"/>
      <c r="G13" s="62"/>
      <c r="H13" s="59"/>
      <c r="I13" s="59"/>
      <c r="J13" s="9"/>
      <c r="K13" s="59"/>
      <c r="L13" s="59"/>
      <c r="M13" s="59"/>
      <c r="N13" s="59"/>
      <c r="O13" s="65"/>
      <c r="P13" s="66"/>
      <c r="Q13" s="66"/>
      <c r="R13" s="9"/>
      <c r="S13" s="59"/>
      <c r="T13" s="59"/>
      <c r="U13" s="59"/>
      <c r="V13" s="57">
        <f>SUM($D$5:$D13)/(COUNTA($D$5:$D13)-COUNTA($E$5:$E13))</f>
        <v>36.25</v>
      </c>
      <c r="W13" s="76">
        <f>SUM(S5:S34)</f>
        <v>7</v>
      </c>
      <c r="X13" s="76">
        <f>SUM(T5:T34)</f>
        <v>0</v>
      </c>
      <c r="Y13" s="76">
        <f>SUM(U5:U34)</f>
        <v>0</v>
      </c>
      <c r="Z13" s="10"/>
      <c r="AK13" s="81" t="s">
        <v>43</v>
      </c>
      <c r="AL13" s="82" t="str">
        <f t="shared" si="0"/>
        <v>-</v>
      </c>
      <c r="AM13" s="90" t="str">
        <f t="shared" si="1"/>
        <v>-</v>
      </c>
    </row>
    <row r="14" spans="1:39" ht="17.100000000000001" customHeight="1">
      <c r="A14" s="243"/>
      <c r="B14" s="47"/>
      <c r="C14" s="92"/>
      <c r="D14" s="60"/>
      <c r="E14" s="61"/>
      <c r="F14" s="59"/>
      <c r="G14" s="62"/>
      <c r="H14" s="59"/>
      <c r="I14" s="59"/>
      <c r="J14" s="9"/>
      <c r="K14" s="64"/>
      <c r="L14" s="59"/>
      <c r="M14" s="59"/>
      <c r="N14" s="59"/>
      <c r="O14" s="65"/>
      <c r="P14" s="66"/>
      <c r="Q14" s="66"/>
      <c r="R14" s="9"/>
      <c r="S14" s="59"/>
      <c r="T14" s="59"/>
      <c r="U14" s="59"/>
      <c r="V14" s="58">
        <f>SUM($D$5:$D14)/(COUNTA($D$5:$D14)-COUNTA($E$5:$E14))</f>
        <v>36.25</v>
      </c>
      <c r="AK14" s="81" t="s">
        <v>42</v>
      </c>
      <c r="AL14" s="82" t="str">
        <f t="shared" si="0"/>
        <v>-</v>
      </c>
      <c r="AM14" s="90" t="str">
        <f t="shared" si="1"/>
        <v>-</v>
      </c>
    </row>
    <row r="15" spans="1:39" ht="17.100000000000001" customHeight="1">
      <c r="A15" s="243"/>
      <c r="B15" s="47"/>
      <c r="C15" s="92"/>
      <c r="D15" s="63"/>
      <c r="E15" s="61"/>
      <c r="F15" s="59"/>
      <c r="G15" s="62"/>
      <c r="H15" s="59"/>
      <c r="I15" s="59"/>
      <c r="J15" s="9"/>
      <c r="K15" s="64"/>
      <c r="L15" s="59"/>
      <c r="M15" s="59"/>
      <c r="N15" s="59"/>
      <c r="O15" s="65"/>
      <c r="P15" s="66"/>
      <c r="Q15" s="66"/>
      <c r="R15" s="9"/>
      <c r="S15" s="59"/>
      <c r="T15" s="59"/>
      <c r="U15" s="59"/>
      <c r="V15" s="58">
        <f>SUM($D$5:$D15)/(COUNTA($D$5:$D15)-COUNTA($E$5:$E15))</f>
        <v>36.25</v>
      </c>
      <c r="W15" s="289" t="s">
        <v>41</v>
      </c>
      <c r="X15" s="289"/>
      <c r="Y15" s="289"/>
      <c r="Z15" s="289"/>
      <c r="AA15" s="289"/>
      <c r="AB15" s="289"/>
    </row>
    <row r="16" spans="1:39" ht="17.100000000000001" customHeight="1">
      <c r="A16" s="243"/>
      <c r="B16" s="47"/>
      <c r="C16" s="92"/>
      <c r="D16" s="63"/>
      <c r="E16" s="61"/>
      <c r="F16" s="59"/>
      <c r="G16" s="62"/>
      <c r="H16" s="59"/>
      <c r="I16" s="59"/>
      <c r="J16" s="9"/>
      <c r="K16" s="64"/>
      <c r="L16" s="59"/>
      <c r="M16" s="59"/>
      <c r="N16" s="59"/>
      <c r="O16" s="65"/>
      <c r="P16" s="66"/>
      <c r="Q16" s="66"/>
      <c r="R16" s="9"/>
      <c r="S16" s="59"/>
      <c r="T16" s="59"/>
      <c r="U16" s="59"/>
      <c r="V16" s="57">
        <f>SUM($D$5:$D16)/(COUNTA($D$5:$D16)-COUNTA($E$5:$E16))</f>
        <v>36.25</v>
      </c>
      <c r="W16" s="293" t="s">
        <v>40</v>
      </c>
      <c r="X16" s="294"/>
      <c r="Y16" s="295"/>
      <c r="Z16" s="76">
        <f>COUNTIF($G$5:$G$34,W16)</f>
        <v>2</v>
      </c>
      <c r="AA16" s="296">
        <f>$Z16/MAX(1,$X$5)</f>
        <v>0.4</v>
      </c>
      <c r="AB16" s="297"/>
    </row>
    <row r="17" spans="1:34" ht="17.100000000000001" customHeight="1">
      <c r="A17" s="228"/>
      <c r="B17" s="47"/>
      <c r="C17" s="92"/>
      <c r="D17" s="60"/>
      <c r="E17" s="61"/>
      <c r="F17" s="59"/>
      <c r="G17" s="62"/>
      <c r="H17" s="59"/>
      <c r="I17" s="59"/>
      <c r="J17" s="9"/>
      <c r="K17" s="64"/>
      <c r="L17" s="59"/>
      <c r="M17" s="59"/>
      <c r="N17" s="59"/>
      <c r="O17" s="65"/>
      <c r="P17" s="66"/>
      <c r="Q17" s="66"/>
      <c r="R17" s="9"/>
      <c r="S17" s="59"/>
      <c r="T17" s="59"/>
      <c r="U17" s="59"/>
      <c r="V17" s="57">
        <f>SUM($D$5:$D17)/(COUNTA($D$5:$D17)-COUNTA($E$5:$E17))</f>
        <v>36.25</v>
      </c>
      <c r="W17" s="298" t="s">
        <v>39</v>
      </c>
      <c r="X17" s="299"/>
      <c r="Y17" s="300"/>
      <c r="Z17" s="76">
        <f>COUNTIF($G$5:$G$34,W17)</f>
        <v>0</v>
      </c>
      <c r="AA17" s="287">
        <f t="shared" ref="AA17:AA25" si="2">$Z17/MAX(1,$X$5)</f>
        <v>0</v>
      </c>
      <c r="AB17" s="288"/>
      <c r="AG17" s="1"/>
      <c r="AH17" s="1"/>
    </row>
    <row r="18" spans="1:34" ht="17.100000000000001" customHeight="1">
      <c r="A18" s="228"/>
      <c r="B18" s="47"/>
      <c r="C18" s="91"/>
      <c r="D18" s="60"/>
      <c r="E18" s="61"/>
      <c r="F18" s="59"/>
      <c r="G18" s="62"/>
      <c r="H18" s="59"/>
      <c r="I18" s="59"/>
      <c r="J18" s="9"/>
      <c r="K18" s="64"/>
      <c r="L18" s="59"/>
      <c r="M18" s="59"/>
      <c r="N18" s="59"/>
      <c r="O18" s="65"/>
      <c r="P18" s="66"/>
      <c r="Q18" s="66"/>
      <c r="R18" s="9"/>
      <c r="S18" s="59"/>
      <c r="T18" s="59"/>
      <c r="U18" s="59"/>
      <c r="V18" s="57">
        <f>SUM($D$5:$D18)/(COUNTA($D$5:$D18)-COUNTA($E$5:$E18))</f>
        <v>36.25</v>
      </c>
      <c r="W18" s="284" t="s">
        <v>90</v>
      </c>
      <c r="X18" s="285"/>
      <c r="Y18" s="286"/>
      <c r="Z18" s="76">
        <f>COUNTIF($G$5:$G$34,W18)</f>
        <v>0</v>
      </c>
      <c r="AA18" s="287">
        <f t="shared" si="2"/>
        <v>0</v>
      </c>
      <c r="AB18" s="288"/>
      <c r="AG18" s="1"/>
      <c r="AH18" s="1"/>
    </row>
    <row r="19" spans="1:34" ht="17.100000000000001" customHeight="1">
      <c r="A19" s="228"/>
      <c r="B19" s="47"/>
      <c r="C19" s="91"/>
      <c r="D19" s="60"/>
      <c r="E19" s="61"/>
      <c r="F19" s="59"/>
      <c r="G19" s="59"/>
      <c r="H19" s="59"/>
      <c r="I19" s="59"/>
      <c r="J19" s="9"/>
      <c r="K19" s="64"/>
      <c r="L19" s="59"/>
      <c r="M19" s="59"/>
      <c r="N19" s="59"/>
      <c r="O19" s="65"/>
      <c r="P19" s="66"/>
      <c r="Q19" s="66"/>
      <c r="R19" s="9"/>
      <c r="S19" s="59"/>
      <c r="T19" s="59"/>
      <c r="U19" s="59"/>
      <c r="V19" s="57">
        <f>SUM($D$5:$D19)/(COUNTA($D$5:$D19)-COUNTA($E$5:$E19))</f>
        <v>36.25</v>
      </c>
      <c r="W19" s="284" t="s">
        <v>89</v>
      </c>
      <c r="X19" s="285"/>
      <c r="Y19" s="286"/>
      <c r="Z19" s="76">
        <f t="shared" ref="Z19:Z25" si="3">COUNTIF($G$5:$G$34,W19)</f>
        <v>0</v>
      </c>
      <c r="AA19" s="287">
        <f t="shared" si="2"/>
        <v>0</v>
      </c>
      <c r="AB19" s="288"/>
      <c r="AG19" s="1"/>
      <c r="AH19" s="1"/>
    </row>
    <row r="20" spans="1:34" ht="17.100000000000001" customHeight="1">
      <c r="A20" s="247"/>
      <c r="B20" s="47"/>
      <c r="C20" s="91"/>
      <c r="D20" s="60"/>
      <c r="E20" s="61"/>
      <c r="F20" s="59"/>
      <c r="G20" s="62"/>
      <c r="H20" s="59"/>
      <c r="I20" s="59"/>
      <c r="J20" s="9"/>
      <c r="K20" s="64"/>
      <c r="L20" s="59"/>
      <c r="M20" s="59"/>
      <c r="N20" s="64"/>
      <c r="O20" s="67"/>
      <c r="P20" s="68"/>
      <c r="Q20" s="68"/>
      <c r="R20" s="9"/>
      <c r="S20" s="59"/>
      <c r="T20" s="59"/>
      <c r="U20" s="59"/>
      <c r="V20" s="57">
        <f>SUM($D$5:$D20)/(COUNTA($D$5:$D20)-COUNTA($E$5:$E20))</f>
        <v>36.25</v>
      </c>
      <c r="W20" s="284" t="s">
        <v>38</v>
      </c>
      <c r="X20" s="285"/>
      <c r="Y20" s="286"/>
      <c r="Z20" s="76">
        <f t="shared" si="3"/>
        <v>2</v>
      </c>
      <c r="AA20" s="287">
        <f t="shared" si="2"/>
        <v>0.4</v>
      </c>
      <c r="AB20" s="288"/>
      <c r="AG20" s="1"/>
      <c r="AH20" s="1"/>
    </row>
    <row r="21" spans="1:34" ht="17.100000000000001" customHeight="1">
      <c r="A21" s="228"/>
      <c r="B21" s="47"/>
      <c r="C21" s="92"/>
      <c r="D21" s="63"/>
      <c r="E21" s="61"/>
      <c r="F21" s="59"/>
      <c r="G21" s="62"/>
      <c r="H21" s="59"/>
      <c r="I21" s="59"/>
      <c r="J21" s="9"/>
      <c r="K21" s="64"/>
      <c r="L21" s="59"/>
      <c r="M21" s="59"/>
      <c r="N21" s="59"/>
      <c r="O21" s="65"/>
      <c r="P21" s="66"/>
      <c r="Q21" s="66"/>
      <c r="R21" s="25"/>
      <c r="S21" s="62"/>
      <c r="T21" s="62"/>
      <c r="U21" s="62"/>
      <c r="V21" s="57">
        <f>SUM($D$5:$D21)/(COUNTA($D$5:$D21)-COUNTA($E$5:$E21))</f>
        <v>36.25</v>
      </c>
      <c r="W21" s="284" t="s">
        <v>37</v>
      </c>
      <c r="X21" s="285"/>
      <c r="Y21" s="286"/>
      <c r="Z21" s="76">
        <f t="shared" si="3"/>
        <v>0</v>
      </c>
      <c r="AA21" s="287">
        <f t="shared" si="2"/>
        <v>0</v>
      </c>
      <c r="AB21" s="288"/>
      <c r="AG21" s="1"/>
      <c r="AH21" s="1"/>
    </row>
    <row r="22" spans="1:34" ht="17.100000000000001" customHeight="1">
      <c r="A22" s="247"/>
      <c r="B22" s="47"/>
      <c r="C22" s="91"/>
      <c r="D22" s="63"/>
      <c r="E22" s="61"/>
      <c r="F22" s="59"/>
      <c r="G22" s="62"/>
      <c r="H22" s="59"/>
      <c r="I22" s="59"/>
      <c r="J22" s="9"/>
      <c r="K22" s="64"/>
      <c r="L22" s="59"/>
      <c r="M22" s="59"/>
      <c r="N22" s="59"/>
      <c r="O22" s="65"/>
      <c r="P22" s="66"/>
      <c r="Q22" s="66"/>
      <c r="R22" s="50"/>
      <c r="S22" s="59"/>
      <c r="T22" s="59"/>
      <c r="U22" s="59"/>
      <c r="V22" s="57">
        <f>SUM($D$5:$D22)/(COUNTA($D$5:$D22)-COUNTA($E$5:$E22))</f>
        <v>36.25</v>
      </c>
      <c r="W22" s="284" t="s">
        <v>36</v>
      </c>
      <c r="X22" s="285"/>
      <c r="Y22" s="286"/>
      <c r="Z22" s="76">
        <f t="shared" si="3"/>
        <v>1</v>
      </c>
      <c r="AA22" s="287">
        <f t="shared" si="2"/>
        <v>0.2</v>
      </c>
      <c r="AB22" s="288"/>
      <c r="AG22" s="1"/>
      <c r="AH22" s="1"/>
    </row>
    <row r="23" spans="1:34" ht="17.100000000000001" customHeight="1">
      <c r="A23" s="248"/>
      <c r="B23" s="2"/>
      <c r="C23" s="91"/>
      <c r="D23" s="60"/>
      <c r="E23" s="61"/>
      <c r="F23" s="59"/>
      <c r="G23" s="59"/>
      <c r="H23" s="59"/>
      <c r="I23" s="59"/>
      <c r="J23" s="9"/>
      <c r="K23" s="64"/>
      <c r="L23" s="59"/>
      <c r="M23" s="59"/>
      <c r="N23" s="59"/>
      <c r="O23" s="65"/>
      <c r="P23" s="66"/>
      <c r="Q23" s="66"/>
      <c r="R23" s="50"/>
      <c r="S23" s="59"/>
      <c r="T23" s="59"/>
      <c r="U23" s="59"/>
      <c r="V23" s="57">
        <f>SUM($D$5:$D23)/(COUNTA($D$5:$D23)-COUNTA($E$5:$E23))</f>
        <v>36.25</v>
      </c>
      <c r="W23" s="284" t="s">
        <v>35</v>
      </c>
      <c r="X23" s="285"/>
      <c r="Y23" s="286"/>
      <c r="Z23" s="76">
        <f t="shared" si="3"/>
        <v>0</v>
      </c>
      <c r="AA23" s="287">
        <f t="shared" si="2"/>
        <v>0</v>
      </c>
      <c r="AB23" s="288"/>
      <c r="AG23" s="1"/>
      <c r="AH23" s="1"/>
    </row>
    <row r="24" spans="1:34" ht="17.100000000000001" customHeight="1">
      <c r="A24" s="248"/>
      <c r="B24" s="47"/>
      <c r="C24" s="91"/>
      <c r="D24" s="63"/>
      <c r="E24" s="61"/>
      <c r="F24" s="59"/>
      <c r="G24" s="62"/>
      <c r="H24" s="59"/>
      <c r="I24" s="59"/>
      <c r="J24" s="9"/>
      <c r="K24" s="64"/>
      <c r="L24" s="59"/>
      <c r="M24" s="59"/>
      <c r="N24" s="59"/>
      <c r="O24" s="65"/>
      <c r="P24" s="66"/>
      <c r="Q24" s="66"/>
      <c r="R24" s="50"/>
      <c r="S24" s="59"/>
      <c r="T24" s="59"/>
      <c r="U24" s="59"/>
      <c r="V24" s="57">
        <f>SUM($D$5:$D24)/(COUNTA($D$5:$D24)-COUNTA($E$5:$E24))</f>
        <v>36.25</v>
      </c>
      <c r="W24" s="284" t="s">
        <v>34</v>
      </c>
      <c r="X24" s="290"/>
      <c r="Y24" s="291"/>
      <c r="Z24" s="76">
        <f t="shared" si="3"/>
        <v>0</v>
      </c>
      <c r="AA24" s="287">
        <f t="shared" si="2"/>
        <v>0</v>
      </c>
      <c r="AB24" s="288"/>
      <c r="AG24" s="1"/>
      <c r="AH24" s="1"/>
    </row>
    <row r="25" spans="1:34" ht="17.100000000000001" customHeight="1">
      <c r="A25" s="248"/>
      <c r="B25" s="47"/>
      <c r="C25" s="91"/>
      <c r="D25" s="63"/>
      <c r="E25" s="61"/>
      <c r="F25" s="59"/>
      <c r="G25" s="62"/>
      <c r="H25" s="59"/>
      <c r="I25" s="59"/>
      <c r="J25" s="9"/>
      <c r="K25" s="64"/>
      <c r="L25" s="59"/>
      <c r="M25" s="59"/>
      <c r="N25" s="59"/>
      <c r="O25" s="65"/>
      <c r="P25" s="66"/>
      <c r="Q25" s="66"/>
      <c r="R25" s="50"/>
      <c r="S25" s="59"/>
      <c r="T25" s="59"/>
      <c r="U25" s="59"/>
      <c r="V25" s="57">
        <f>SUM($D$5:$D25)/(COUNTA($D$5:$D25)-COUNTA($E$5:$E25))</f>
        <v>36.25</v>
      </c>
      <c r="W25" s="284" t="s">
        <v>33</v>
      </c>
      <c r="X25" s="285"/>
      <c r="Y25" s="286"/>
      <c r="Z25" s="76">
        <f t="shared" si="3"/>
        <v>0</v>
      </c>
      <c r="AA25" s="287">
        <f t="shared" si="2"/>
        <v>0</v>
      </c>
      <c r="AB25" s="288"/>
      <c r="AG25" s="1"/>
      <c r="AH25" s="1"/>
    </row>
    <row r="26" spans="1:34" ht="17.100000000000001" customHeight="1">
      <c r="A26" s="200"/>
      <c r="B26" s="2"/>
      <c r="C26" s="91"/>
      <c r="D26" s="60"/>
      <c r="E26" s="61"/>
      <c r="F26" s="59"/>
      <c r="G26" s="59"/>
      <c r="H26" s="59"/>
      <c r="I26" s="59"/>
      <c r="J26" s="9"/>
      <c r="K26" s="64"/>
      <c r="L26" s="59"/>
      <c r="M26" s="59"/>
      <c r="N26" s="59"/>
      <c r="O26" s="65"/>
      <c r="P26" s="66"/>
      <c r="Q26" s="66"/>
      <c r="R26" s="50"/>
      <c r="S26" s="59"/>
      <c r="T26" s="59"/>
      <c r="U26" s="59"/>
      <c r="V26" s="58">
        <f>SUM($D$5:$D26)/(COUNTA($D$5:$D26)-COUNTA($E$5:$E26))</f>
        <v>36.25</v>
      </c>
      <c r="W26" s="88"/>
    </row>
    <row r="27" spans="1:34" ht="17.100000000000001" customHeight="1">
      <c r="A27" s="200"/>
      <c r="B27" s="2"/>
      <c r="C27" s="91"/>
      <c r="D27" s="60"/>
      <c r="E27" s="61"/>
      <c r="F27" s="59"/>
      <c r="G27" s="59"/>
      <c r="H27" s="59"/>
      <c r="I27" s="59"/>
      <c r="J27" s="9"/>
      <c r="K27" s="64"/>
      <c r="L27" s="59"/>
      <c r="M27" s="59"/>
      <c r="N27" s="59"/>
      <c r="O27" s="65"/>
      <c r="P27" s="66"/>
      <c r="Q27" s="66"/>
      <c r="R27" s="50"/>
      <c r="S27" s="59"/>
      <c r="T27" s="59"/>
      <c r="U27" s="59"/>
      <c r="V27" s="58">
        <f>SUM($D$5:$D27)/(COUNTA($D$5:$D27)-COUNTA($E$5:$E27))</f>
        <v>36.25</v>
      </c>
      <c r="W27" s="289" t="s">
        <v>32</v>
      </c>
      <c r="X27" s="289"/>
      <c r="Y27" s="289"/>
      <c r="Z27" s="289"/>
      <c r="AA27" s="289"/>
      <c r="AB27" s="289"/>
      <c r="AC27" s="8"/>
      <c r="AD27" s="8"/>
      <c r="AE27" s="8"/>
      <c r="AG27" s="1"/>
      <c r="AH27" s="1"/>
    </row>
    <row r="28" spans="1:34" ht="17.100000000000001" customHeight="1">
      <c r="A28" s="200"/>
      <c r="B28" s="2"/>
      <c r="C28" s="91"/>
      <c r="D28" s="60"/>
      <c r="E28" s="61"/>
      <c r="F28" s="59"/>
      <c r="G28" s="59"/>
      <c r="H28" s="59"/>
      <c r="I28" s="59"/>
      <c r="J28" s="9"/>
      <c r="K28" s="64"/>
      <c r="L28" s="59"/>
      <c r="M28" s="59"/>
      <c r="N28" s="59"/>
      <c r="O28" s="65"/>
      <c r="P28" s="66"/>
      <c r="Q28" s="66"/>
      <c r="R28" s="50"/>
      <c r="S28" s="59"/>
      <c r="T28" s="59"/>
      <c r="U28" s="59"/>
      <c r="V28" s="57">
        <f>SUM($D$5:$D28)/(COUNTA($D$5:$D28)-COUNTA($E$5:$E28))</f>
        <v>36.25</v>
      </c>
      <c r="W28" s="69" t="s">
        <v>31</v>
      </c>
      <c r="X28" s="70"/>
      <c r="Y28" s="70"/>
      <c r="Z28" s="71"/>
      <c r="AA28" s="282">
        <f>IF(W5=0,"-",$W$13/$W$5)</f>
        <v>1</v>
      </c>
      <c r="AB28" s="283"/>
      <c r="AG28" s="1"/>
      <c r="AH28" s="1"/>
    </row>
    <row r="29" spans="1:34" ht="17.100000000000001" customHeight="1">
      <c r="A29" s="200"/>
      <c r="B29" s="2"/>
      <c r="C29" s="91"/>
      <c r="D29" s="60"/>
      <c r="E29" s="61"/>
      <c r="F29" s="59"/>
      <c r="G29" s="59"/>
      <c r="H29" s="59"/>
      <c r="I29" s="59"/>
      <c r="J29" s="9"/>
      <c r="K29" s="64"/>
      <c r="L29" s="59"/>
      <c r="M29" s="59"/>
      <c r="N29" s="59"/>
      <c r="O29" s="65"/>
      <c r="P29" s="66"/>
      <c r="Q29" s="66"/>
      <c r="R29" s="50"/>
      <c r="S29" s="59"/>
      <c r="T29" s="59"/>
      <c r="U29" s="59"/>
      <c r="V29" s="57">
        <f>SUM($D$5:$D29)/(COUNTA($D$5:$D29)-COUNTA($E$5:$E29))</f>
        <v>36.25</v>
      </c>
      <c r="W29" s="148" t="s">
        <v>30</v>
      </c>
      <c r="X29" s="149"/>
      <c r="Y29" s="276">
        <v>20</v>
      </c>
      <c r="Z29" s="279"/>
      <c r="AA29" s="280">
        <f>IF(ISERROR(SUMIF(D5:D34,"&gt;="&amp;Y29)/SUMPRODUCT(--(D5:D34&gt;=Y29),--(E5:E34&lt;&gt;"*"))),"-",SUMIF(D5:D34,"&gt;="&amp;Y29)/SUMPRODUCT(--(D5:D34&gt;=Y29),--(E5:E34&lt;&gt;"*")))</f>
        <v>48</v>
      </c>
      <c r="AB29" s="281"/>
      <c r="AG29" s="1"/>
      <c r="AH29" s="1"/>
    </row>
    <row r="30" spans="1:34" ht="17.100000000000001" customHeight="1">
      <c r="A30" s="200"/>
      <c r="B30" s="2"/>
      <c r="C30" s="91"/>
      <c r="D30" s="60"/>
      <c r="E30" s="61"/>
      <c r="F30" s="59"/>
      <c r="G30" s="59"/>
      <c r="H30" s="59"/>
      <c r="I30" s="59"/>
      <c r="J30" s="9"/>
      <c r="K30" s="64"/>
      <c r="L30" s="59"/>
      <c r="M30" s="59"/>
      <c r="N30" s="59"/>
      <c r="O30" s="65"/>
      <c r="P30" s="66"/>
      <c r="Q30" s="66"/>
      <c r="R30" s="50"/>
      <c r="S30" s="59"/>
      <c r="T30" s="59"/>
      <c r="U30" s="59"/>
      <c r="V30" s="57">
        <f>SUM($D$5:$D30)/(COUNTA($D$5:$D30)-COUNTA($E$5:$E30))</f>
        <v>36.25</v>
      </c>
      <c r="W30" s="274" t="s">
        <v>29</v>
      </c>
      <c r="X30" s="275"/>
      <c r="Y30" s="275"/>
      <c r="Z30" s="276"/>
      <c r="AA30" s="277">
        <f>IF($Z$5="-","-",IF($Z$5=0,"-",($AF$5*4+$AG$5*6)/$Z$5))</f>
        <v>0.45517241379310347</v>
      </c>
      <c r="AB30" s="278"/>
      <c r="AG30" s="1"/>
      <c r="AH30" s="1"/>
    </row>
    <row r="31" spans="1:34" ht="17.100000000000001" customHeight="1">
      <c r="A31" s="200"/>
      <c r="B31" s="2"/>
      <c r="C31" s="91"/>
      <c r="D31" s="60"/>
      <c r="E31" s="61"/>
      <c r="F31" s="59"/>
      <c r="G31" s="59"/>
      <c r="H31" s="59"/>
      <c r="I31" s="59"/>
      <c r="J31" s="9"/>
      <c r="K31" s="64"/>
      <c r="L31" s="59"/>
      <c r="M31" s="59"/>
      <c r="N31" s="59"/>
      <c r="O31" s="65"/>
      <c r="P31" s="66"/>
      <c r="Q31" s="66"/>
      <c r="R31" s="50"/>
      <c r="S31" s="59"/>
      <c r="T31" s="59"/>
      <c r="U31" s="59"/>
      <c r="V31" s="57">
        <f>SUM($D$5:$D31)/(COUNTA($D$5:$D31)-COUNTA($E$5:$E31))</f>
        <v>36.25</v>
      </c>
      <c r="W31" s="274" t="s">
        <v>28</v>
      </c>
      <c r="X31" s="275"/>
      <c r="Y31" s="275"/>
      <c r="Z31" s="276"/>
      <c r="AA31" s="277">
        <f>IF(SUM($AF5:$AG5),$AG5/SUM($AF5:$AG5),"-")</f>
        <v>0.35714285714285715</v>
      </c>
      <c r="AB31" s="278"/>
      <c r="AG31" s="1"/>
      <c r="AH31" s="1"/>
    </row>
    <row r="32" spans="1:34" ht="17.100000000000001" customHeight="1">
      <c r="A32" s="200"/>
      <c r="B32" s="2"/>
      <c r="C32" s="91"/>
      <c r="D32" s="60"/>
      <c r="E32" s="61"/>
      <c r="F32" s="59"/>
      <c r="G32" s="59"/>
      <c r="H32" s="59"/>
      <c r="I32" s="59"/>
      <c r="J32" s="9"/>
      <c r="K32" s="64"/>
      <c r="L32" s="59"/>
      <c r="M32" s="59"/>
      <c r="N32" s="59"/>
      <c r="O32" s="65"/>
      <c r="P32" s="66"/>
      <c r="Q32" s="66"/>
      <c r="R32" s="50"/>
      <c r="S32" s="59"/>
      <c r="T32" s="59"/>
      <c r="U32" s="59"/>
      <c r="V32" s="57">
        <f>SUM($D$5:$D32)/(COUNTA($D$5:$D32)-COUNTA($E$5:$E32))</f>
        <v>36.25</v>
      </c>
      <c r="W32" s="274" t="s">
        <v>27</v>
      </c>
      <c r="X32" s="275"/>
      <c r="Y32" s="275"/>
      <c r="Z32" s="276"/>
      <c r="AA32" s="277">
        <f>IF(SUM($AH5:$AI5),$AI5/SUM($AH5:$AI5),"-")</f>
        <v>0</v>
      </c>
      <c r="AB32" s="278"/>
      <c r="AG32" s="1"/>
      <c r="AH32" s="1"/>
    </row>
    <row r="33" spans="1:34" ht="17.100000000000001" customHeight="1">
      <c r="A33" s="199"/>
      <c r="B33" s="2"/>
      <c r="C33" s="91"/>
      <c r="D33" s="60"/>
      <c r="E33" s="61"/>
      <c r="F33" s="59"/>
      <c r="G33" s="59"/>
      <c r="H33" s="59"/>
      <c r="I33" s="59"/>
      <c r="J33" s="50"/>
      <c r="K33" s="59"/>
      <c r="L33" s="59"/>
      <c r="M33" s="59"/>
      <c r="N33" s="59"/>
      <c r="O33" s="65"/>
      <c r="P33" s="66"/>
      <c r="Q33" s="66"/>
      <c r="R33" s="50"/>
      <c r="S33" s="59"/>
      <c r="T33" s="59"/>
      <c r="U33" s="59"/>
      <c r="V33" s="57">
        <f>SUM($D$5:$D33)/(COUNTA($D$5:$D33)-COUNTA($E$5:$E33))</f>
        <v>36.25</v>
      </c>
      <c r="W33" s="274" t="s">
        <v>64</v>
      </c>
      <c r="X33" s="275"/>
      <c r="Y33" s="275"/>
      <c r="Z33" s="276"/>
      <c r="AA33" s="74">
        <f>SUMPRODUCT((D5:D34=0)*(D5:D34&lt;&gt;"")*(E5:E34&lt;&gt;"*"))</f>
        <v>0</v>
      </c>
      <c r="AB33" s="75">
        <f>SUMPRODUCT((D5:D34=0)*(D5:D34&lt;&gt;"")*(E5:E34&lt;&gt;"*")*(F5:F34=1))</f>
        <v>0</v>
      </c>
      <c r="AG33" s="1"/>
      <c r="AH33" s="1"/>
    </row>
    <row r="34" spans="1:34" ht="17.100000000000001" customHeight="1">
      <c r="A34" s="199"/>
      <c r="B34" s="2"/>
      <c r="C34" s="91"/>
      <c r="D34" s="60"/>
      <c r="E34" s="61"/>
      <c r="F34" s="59"/>
      <c r="G34" s="59"/>
      <c r="H34" s="59"/>
      <c r="I34" s="59"/>
      <c r="J34" s="50"/>
      <c r="K34" s="59"/>
      <c r="L34" s="59"/>
      <c r="M34" s="59"/>
      <c r="N34" s="59"/>
      <c r="O34" s="65"/>
      <c r="P34" s="66"/>
      <c r="Q34" s="66"/>
      <c r="R34" s="50"/>
      <c r="S34" s="59"/>
      <c r="T34" s="59"/>
      <c r="U34" s="59"/>
      <c r="V34" s="57">
        <f>SUM($D$5:$D34)/(COUNTA($D$5:$D34)-COUNTA($E$5:$E34))</f>
        <v>36.25</v>
      </c>
      <c r="W34" s="274" t="s">
        <v>65</v>
      </c>
      <c r="X34" s="275"/>
      <c r="Y34" s="275"/>
      <c r="Z34" s="276"/>
      <c r="AA34" s="74">
        <f>SUM(P5:P34)</f>
        <v>0</v>
      </c>
      <c r="AB34" s="75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67" priority="1" operator="greaterThan">
      <formula>0</formula>
    </cfRule>
  </conditionalFormatting>
  <dataValidations count="1">
    <dataValidation type="list" allowBlank="1" showInputMessage="1" showErrorMessage="1" sqref="G5:G34" xr:uid="{00000000-0002-0000-0700-000000000000}">
      <formula1>$W$16:$W$25</formula1>
    </dataValidation>
  </dataValidations>
  <hyperlinks>
    <hyperlink ref="A2" location="'Player Summary'!A1" display="Player Summary" xr:uid="{00000000-0004-0000-07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17" sqref="A17"/>
      <selection pane="topRight" activeCell="A17" sqref="A17"/>
      <selection pane="bottomLeft" activeCell="A17" sqref="A17"/>
      <selection pane="bottomRight" activeCell="C5" sqref="C5:I11"/>
    </sheetView>
  </sheetViews>
  <sheetFormatPr defaultColWidth="8.855468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85546875" style="2" customWidth="1"/>
    <col min="8" max="8" width="2.5703125" style="2" customWidth="1"/>
    <col min="9" max="9" width="2.42578125" style="2" customWidth="1"/>
    <col min="10" max="10" width="2.85546875" style="47" customWidth="1"/>
    <col min="11" max="11" width="5" style="5" customWidth="1"/>
    <col min="12" max="14" width="5" style="2" customWidth="1"/>
    <col min="15" max="15" width="0.5703125" style="2" customWidth="1"/>
    <col min="16" max="18" width="2.85546875" style="2" customWidth="1"/>
    <col min="19" max="21" width="4.42578125" style="2" customWidth="1"/>
    <col min="22" max="22" width="2.85546875" style="1" customWidth="1"/>
    <col min="23" max="25" width="5.5703125" style="1" customWidth="1"/>
    <col min="26" max="26" width="5.570312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5703125" style="1" customWidth="1"/>
    <col min="33" max="34" width="5.5703125" style="2" customWidth="1"/>
    <col min="35" max="35" width="5.5703125" style="1" customWidth="1"/>
    <col min="36" max="36" width="2.85546875" style="1" customWidth="1"/>
    <col min="37" max="38" width="5.5703125" style="1" customWidth="1"/>
    <col min="39" max="39" width="6.85546875" style="1" customWidth="1"/>
    <col min="40" max="256" width="11.42578125" style="1" customWidth="1"/>
    <col min="257" max="16384" width="8.85546875" style="1"/>
  </cols>
  <sheetData>
    <row r="1" spans="1:39" ht="15.75">
      <c r="A1" s="46" t="s">
        <v>195</v>
      </c>
      <c r="D1" s="13" t="s">
        <v>75</v>
      </c>
      <c r="E1" s="13"/>
      <c r="F1" s="13"/>
      <c r="G1" s="209" t="s">
        <v>76</v>
      </c>
      <c r="H1" s="13"/>
      <c r="I1" s="13"/>
      <c r="J1" s="13"/>
      <c r="K1" s="202" t="s">
        <v>77</v>
      </c>
      <c r="L1" s="13"/>
      <c r="M1" s="204" t="s">
        <v>78</v>
      </c>
      <c r="N1" s="20"/>
      <c r="O1" s="47"/>
      <c r="P1" s="47"/>
      <c r="Q1" s="47"/>
      <c r="R1" s="47"/>
      <c r="S1" s="20"/>
      <c r="T1" s="20"/>
      <c r="U1" s="20"/>
      <c r="V1" s="15"/>
      <c r="W1" s="15"/>
      <c r="X1" s="15"/>
      <c r="Y1" s="15"/>
      <c r="Z1" s="47"/>
    </row>
    <row r="2" spans="1:39">
      <c r="A2" s="226" t="s">
        <v>107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7"/>
      <c r="S2" s="47"/>
      <c r="T2" s="47"/>
      <c r="U2" s="47"/>
      <c r="V2" s="15"/>
      <c r="W2" s="15"/>
      <c r="X2" s="15"/>
      <c r="Y2" s="15"/>
      <c r="Z2" s="47"/>
      <c r="AA2" s="15"/>
      <c r="AB2" s="15"/>
      <c r="AC2" s="15"/>
      <c r="AD2" s="15"/>
      <c r="AE2" s="15"/>
      <c r="AF2" s="15"/>
      <c r="AG2" s="47"/>
      <c r="AH2" s="47"/>
      <c r="AI2" s="15"/>
      <c r="AJ2" s="15"/>
    </row>
    <row r="3" spans="1:39">
      <c r="A3" s="255" t="s">
        <v>73</v>
      </c>
      <c r="B3" s="15"/>
      <c r="C3" s="257" t="s">
        <v>63</v>
      </c>
      <c r="D3" s="257"/>
      <c r="E3" s="257"/>
      <c r="F3" s="257"/>
      <c r="G3" s="257"/>
      <c r="H3" s="257"/>
      <c r="I3" s="257"/>
      <c r="J3" s="13"/>
      <c r="K3" s="257" t="s">
        <v>62</v>
      </c>
      <c r="L3" s="257"/>
      <c r="M3" s="257"/>
      <c r="N3" s="257"/>
      <c r="O3" s="301"/>
      <c r="P3" s="257"/>
      <c r="Q3" s="257"/>
      <c r="R3" s="14"/>
      <c r="S3" s="257" t="s">
        <v>61</v>
      </c>
      <c r="T3" s="257"/>
      <c r="U3" s="257"/>
      <c r="V3" s="15"/>
      <c r="W3" s="289" t="s">
        <v>60</v>
      </c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K3" s="289" t="s">
        <v>59</v>
      </c>
      <c r="AL3" s="289"/>
      <c r="AM3" s="289"/>
    </row>
    <row r="4" spans="1:39" ht="17.100000000000001" customHeight="1">
      <c r="A4" s="256"/>
      <c r="B4" s="54" t="s">
        <v>93</v>
      </c>
      <c r="C4" s="52" t="s">
        <v>54</v>
      </c>
      <c r="D4" s="183" t="s">
        <v>21</v>
      </c>
      <c r="E4" s="183" t="s">
        <v>58</v>
      </c>
      <c r="F4" s="183" t="s">
        <v>57</v>
      </c>
      <c r="G4" s="183" t="s">
        <v>71</v>
      </c>
      <c r="H4" s="183">
        <v>4</v>
      </c>
      <c r="I4" s="183">
        <v>6</v>
      </c>
      <c r="J4" s="13"/>
      <c r="K4" s="55" t="s">
        <v>16</v>
      </c>
      <c r="L4" s="183" t="s">
        <v>15</v>
      </c>
      <c r="M4" s="183" t="s">
        <v>14</v>
      </c>
      <c r="N4" s="183" t="s">
        <v>13</v>
      </c>
      <c r="O4" s="56"/>
      <c r="P4" s="52" t="s">
        <v>56</v>
      </c>
      <c r="Q4" s="52" t="s">
        <v>55</v>
      </c>
      <c r="R4" s="13"/>
      <c r="S4" s="183" t="s">
        <v>8</v>
      </c>
      <c r="T4" s="183" t="s">
        <v>7</v>
      </c>
      <c r="U4" s="183" t="s">
        <v>6</v>
      </c>
      <c r="W4" s="182" t="s">
        <v>15</v>
      </c>
      <c r="X4" s="182" t="s">
        <v>23</v>
      </c>
      <c r="Y4" s="182" t="s">
        <v>22</v>
      </c>
      <c r="Z4" s="182" t="s">
        <v>21</v>
      </c>
      <c r="AA4" s="289" t="s">
        <v>20</v>
      </c>
      <c r="AB4" s="289"/>
      <c r="AC4" s="289" t="s">
        <v>11</v>
      </c>
      <c r="AD4" s="289"/>
      <c r="AE4" s="182" t="s">
        <v>10</v>
      </c>
      <c r="AF4" s="182">
        <v>4</v>
      </c>
      <c r="AG4" s="182">
        <v>6</v>
      </c>
      <c r="AH4" s="182" t="s">
        <v>19</v>
      </c>
      <c r="AI4" s="182" t="s">
        <v>18</v>
      </c>
      <c r="AK4" s="182" t="s">
        <v>54</v>
      </c>
      <c r="AL4" s="182" t="s">
        <v>23</v>
      </c>
      <c r="AM4" s="78" t="s">
        <v>11</v>
      </c>
    </row>
    <row r="5" spans="1:39" ht="17.100000000000001" customHeight="1">
      <c r="A5" s="210" t="s">
        <v>189</v>
      </c>
      <c r="B5" s="47">
        <v>1</v>
      </c>
      <c r="C5" s="91">
        <v>4</v>
      </c>
      <c r="D5" s="60"/>
      <c r="E5" s="61"/>
      <c r="F5" s="59"/>
      <c r="G5" s="62"/>
      <c r="H5" s="59"/>
      <c r="I5" s="59"/>
      <c r="J5" s="9"/>
      <c r="K5" s="59"/>
      <c r="L5" s="59"/>
      <c r="M5" s="59"/>
      <c r="N5" s="59"/>
      <c r="O5" s="65"/>
      <c r="P5" s="66"/>
      <c r="Q5" s="66"/>
      <c r="R5" s="9"/>
      <c r="S5" s="59">
        <v>2</v>
      </c>
      <c r="T5" s="59"/>
      <c r="U5" s="59"/>
      <c r="V5" s="57" t="e">
        <f>SUM($D$5:$D5)/(COUNTA($D$5:$D5)-COUNTA($E$5:$E5))</f>
        <v>#DIV/0!</v>
      </c>
      <c r="W5" s="76">
        <f>COUNTA(A5:A34)</f>
        <v>6</v>
      </c>
      <c r="X5" s="76">
        <f>COUNTA(D5:D34)</f>
        <v>5</v>
      </c>
      <c r="Y5" s="76">
        <f>COUNTA(E5:E34)</f>
        <v>0</v>
      </c>
      <c r="Z5" s="83">
        <f>IF(X5=0,"-",SUM(D5:D34))</f>
        <v>30</v>
      </c>
      <c r="AA5" s="302" t="str">
        <f t="array" ref="AA5">IF(X5,(MAX(D5:D34)&amp;IF(SUM((D5:D34=MAX(D5:D34))*(E5:E34&lt;&gt;"")),"*","")&amp;"("&amp;MIN(IF(D5:D34&amp;E5:E34=MAX(D5:D34)&amp;IF(SUM((D5:D34=MAX(D5:D34))*(E5:E34&lt;&gt;"")),"*",""),F5:F34))&amp;")"),0)</f>
        <v>20(21)</v>
      </c>
      <c r="AB5" s="302"/>
      <c r="AC5" s="303">
        <f>IF($X5-$Y5,$Z5/($X5-$Y5),"-")</f>
        <v>6</v>
      </c>
      <c r="AD5" s="304"/>
      <c r="AE5" s="84">
        <f>IF(SUM($F$5:$F$43),($Z5/(SUM($F$5:$F$43))*100),"-")</f>
        <v>47.619047619047613</v>
      </c>
      <c r="AF5" s="76">
        <f>SUM(H5:H34)</f>
        <v>5</v>
      </c>
      <c r="AG5" s="76">
        <f>SUM(I5:I34)</f>
        <v>0</v>
      </c>
      <c r="AH5" s="76">
        <f>COUNTIF($D$5:$D$34,"&gt;=50")-$AI5</f>
        <v>0</v>
      </c>
      <c r="AI5" s="76">
        <f>COUNTIF(D5:D34,"&gt;=100")</f>
        <v>0</v>
      </c>
      <c r="AK5" s="79" t="s">
        <v>53</v>
      </c>
      <c r="AL5" s="80">
        <f>IF(SUM(COUNTIF($C$5:$C$34,{1,2}))=0,"-",SUM(COUNTIF($C$5:$C$34,{1,2})))</f>
        <v>2</v>
      </c>
      <c r="AM5" s="89">
        <f>IF(ISERROR(IF($AL5="-","-",SUM(SUMIF($C$5:$C$34,{1,2},$D$5:$D$34))/($AL5-SUMPRODUCT(($C$5:$C$34={1,2})*($E$5:$E$34="*"))))),"-",IF($AL5="-","-",SUM(SUMIF($C$5:$C$34,{1,2},$D$5:$D$34))/($AL5-SUMPRODUCT(($C$5:$C$34={1,2})*($E$5:$E$34="*")))))</f>
        <v>10.5</v>
      </c>
    </row>
    <row r="6" spans="1:39" ht="17.100000000000001" customHeight="1">
      <c r="A6" s="210" t="s">
        <v>190</v>
      </c>
      <c r="B6" s="47">
        <v>1</v>
      </c>
      <c r="C6" s="91">
        <v>3</v>
      </c>
      <c r="D6" s="60">
        <v>8</v>
      </c>
      <c r="E6" s="61"/>
      <c r="F6" s="59">
        <v>17</v>
      </c>
      <c r="G6" s="62" t="s">
        <v>37</v>
      </c>
      <c r="H6" s="59">
        <v>1</v>
      </c>
      <c r="I6" s="59"/>
      <c r="J6" s="9"/>
      <c r="K6" s="59">
        <v>2</v>
      </c>
      <c r="L6" s="59"/>
      <c r="M6" s="59">
        <v>14</v>
      </c>
      <c r="N6" s="59">
        <v>1</v>
      </c>
      <c r="O6" s="65"/>
      <c r="P6" s="66"/>
      <c r="Q6" s="66"/>
      <c r="R6" s="9"/>
      <c r="S6" s="59"/>
      <c r="T6" s="59"/>
      <c r="U6" s="59"/>
      <c r="V6" s="58">
        <f>SUM($D$5:$D6)/(COUNTA($D$5:$D6)-COUNTA($E$5:$E6))</f>
        <v>8</v>
      </c>
      <c r="Z6" s="47"/>
      <c r="AK6" s="81" t="s">
        <v>52</v>
      </c>
      <c r="AL6" s="82">
        <f>IF(COUNTIF($C$5:$C$34,$AK6)=0,"-",COUNTIF($C$5:$C$34,$AK6))</f>
        <v>3</v>
      </c>
      <c r="AM6" s="90">
        <f>IF(ISERROR(IF($AL6="-","-",SUMIF($C$5:$C$34,$AK6,$D$5:$D$34)/($AL6-SUMPRODUCT(($C$5:$C$34=0+$AK6)*($E$5:$E$34="*"))))),"-",IF($AL6="-","-",SUMIF($C$5:$C$34,$AK6,$D$5:$D$34)/($AL6-SUMPRODUCT(($C$5:$C$34=0+$AK6)*($E$5:$E$34="*")))))</f>
        <v>3</v>
      </c>
    </row>
    <row r="7" spans="1:39" ht="17.100000000000001" customHeight="1">
      <c r="A7" s="210"/>
      <c r="B7" s="47"/>
      <c r="C7" s="91"/>
      <c r="D7" s="60"/>
      <c r="E7" s="61"/>
      <c r="F7" s="59"/>
      <c r="G7" s="59"/>
      <c r="H7" s="59"/>
      <c r="I7" s="59"/>
      <c r="J7" s="9"/>
      <c r="K7" s="59"/>
      <c r="L7" s="59"/>
      <c r="M7" s="59"/>
      <c r="N7" s="59"/>
      <c r="O7" s="65"/>
      <c r="P7" s="66"/>
      <c r="Q7" s="66"/>
      <c r="R7" s="9"/>
      <c r="S7" s="59"/>
      <c r="T7" s="59"/>
      <c r="U7" s="59"/>
      <c r="V7" s="58">
        <f>SUM($D$5:$D7)/(COUNTA($D$5:$D7)-COUNTA($E$5:$E7))</f>
        <v>8</v>
      </c>
      <c r="W7" s="289" t="s">
        <v>51</v>
      </c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11"/>
      <c r="AK7" s="81" t="s">
        <v>50</v>
      </c>
      <c r="AL7" s="82">
        <f t="shared" ref="AL7:AL14" si="0">IF(COUNTIF($C$5:$C$34,$AK7)=0,"-",COUNTIF($C$5:$C$34,$AK7))</f>
        <v>1</v>
      </c>
      <c r="AM7" s="90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0</v>
      </c>
    </row>
    <row r="8" spans="1:39" ht="17.100000000000001" customHeight="1">
      <c r="A8" s="210" t="s">
        <v>192</v>
      </c>
      <c r="B8" s="47">
        <v>1</v>
      </c>
      <c r="C8" s="91">
        <v>3</v>
      </c>
      <c r="D8" s="60">
        <v>1</v>
      </c>
      <c r="E8" s="61"/>
      <c r="F8" s="59">
        <v>11</v>
      </c>
      <c r="G8" s="62" t="s">
        <v>37</v>
      </c>
      <c r="H8" s="59"/>
      <c r="I8" s="59"/>
      <c r="J8" s="9"/>
      <c r="K8" s="59"/>
      <c r="L8" s="59"/>
      <c r="M8" s="59"/>
      <c r="N8" s="59"/>
      <c r="O8" s="67"/>
      <c r="P8" s="68"/>
      <c r="Q8" s="68"/>
      <c r="R8" s="9"/>
      <c r="S8" s="59"/>
      <c r="T8" s="59"/>
      <c r="U8" s="59">
        <v>1</v>
      </c>
      <c r="V8" s="58">
        <f>SUM($D$5:$D8)/(COUNTA($D$5:$D8)-COUNTA($E$5:$E8))</f>
        <v>4.5</v>
      </c>
      <c r="W8" s="182" t="s">
        <v>16</v>
      </c>
      <c r="X8" s="182" t="s">
        <v>15</v>
      </c>
      <c r="Y8" s="182" t="s">
        <v>14</v>
      </c>
      <c r="Z8" s="182" t="s">
        <v>13</v>
      </c>
      <c r="AA8" s="289" t="s">
        <v>12</v>
      </c>
      <c r="AB8" s="289"/>
      <c r="AC8" s="289" t="s">
        <v>11</v>
      </c>
      <c r="AD8" s="289"/>
      <c r="AE8" s="182" t="s">
        <v>10</v>
      </c>
      <c r="AF8" s="182" t="s">
        <v>69</v>
      </c>
      <c r="AG8" s="182" t="s">
        <v>9</v>
      </c>
      <c r="AH8" s="13"/>
      <c r="AK8" s="81" t="s">
        <v>49</v>
      </c>
      <c r="AL8" s="82" t="str">
        <f t="shared" si="0"/>
        <v>-</v>
      </c>
      <c r="AM8" s="90" t="str">
        <f t="shared" si="1"/>
        <v>-</v>
      </c>
    </row>
    <row r="9" spans="1:39" ht="17.100000000000001" customHeight="1">
      <c r="A9" s="210" t="s">
        <v>193</v>
      </c>
      <c r="B9" s="47">
        <v>1</v>
      </c>
      <c r="C9" s="92">
        <v>1</v>
      </c>
      <c r="D9" s="63">
        <v>20</v>
      </c>
      <c r="E9" s="61"/>
      <c r="F9" s="59">
        <v>21</v>
      </c>
      <c r="G9" s="62" t="s">
        <v>89</v>
      </c>
      <c r="H9" s="59">
        <v>4</v>
      </c>
      <c r="I9" s="59"/>
      <c r="J9" s="9"/>
      <c r="K9" s="59"/>
      <c r="L9" s="59"/>
      <c r="M9" s="59"/>
      <c r="N9" s="59"/>
      <c r="O9" s="65"/>
      <c r="P9" s="66"/>
      <c r="Q9" s="66"/>
      <c r="R9" s="9"/>
      <c r="S9" s="59"/>
      <c r="T9" s="59"/>
      <c r="U9" s="59"/>
      <c r="V9" s="57">
        <f>SUM($D$5:$D9)/(COUNTA($D$5:$D9)-COUNTA($E$5:$E9))</f>
        <v>9.6666666666666661</v>
      </c>
      <c r="W9" s="85">
        <f t="array" ref="W9">IF(SUM(K5:K34)=0,"-",SUM(INT(K5:K34))+INT(ROUND(SUM(K5:K34-INT(K5:K34)),1)/0.6)+MOD(ROUND(SUM(K5:K34-INT(K5:K34)),1),0.6))</f>
        <v>2</v>
      </c>
      <c r="X9" s="86">
        <f>IF($W$9="-","-",SUM(L5:L34))</f>
        <v>0</v>
      </c>
      <c r="Y9" s="86">
        <f>IF($W$9="-","-",SUM(M5:M34))</f>
        <v>14</v>
      </c>
      <c r="Z9" s="83">
        <f>IF($W$9="-","-",SUM(N5:N34))</f>
        <v>1</v>
      </c>
      <c r="AA9" s="305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1/14(2)</v>
      </c>
      <c r="AB9" s="306"/>
      <c r="AC9" s="303">
        <f>IF($Z$9="-","-",IF($Z$9=0,"-",$Y$9/$Z$9))</f>
        <v>14</v>
      </c>
      <c r="AD9" s="304"/>
      <c r="AE9" s="87">
        <f>IF(ISERROR(ROUND((INT(W9)*6+((W9-INT(W9))*10))/Z9,2)),"-",ROUND((INT(W9)*6+((W9-INT(W9))*10))/Z9,2))</f>
        <v>12</v>
      </c>
      <c r="AF9" s="84">
        <f>IF(ISERROR(ROUND(Y9/(INT(W9)*6+((W9-INT(W9))*10))*6,2)),"-",ROUND(Y9/(INT(W9)*6+((W9-INT(W9))*10))*6,2))</f>
        <v>7</v>
      </c>
      <c r="AG9" s="93">
        <f>COUNTIF(N5:N34,"&gt;=5")</f>
        <v>0</v>
      </c>
      <c r="AH9" s="10"/>
      <c r="AK9" s="81" t="s">
        <v>48</v>
      </c>
      <c r="AL9" s="82" t="str">
        <f t="shared" si="0"/>
        <v>-</v>
      </c>
      <c r="AM9" s="90" t="str">
        <f t="shared" si="1"/>
        <v>-</v>
      </c>
    </row>
    <row r="10" spans="1:39" ht="17.100000000000001" customHeight="1">
      <c r="A10" s="199" t="s">
        <v>194</v>
      </c>
      <c r="B10" s="47">
        <v>1</v>
      </c>
      <c r="C10" s="91">
        <v>3</v>
      </c>
      <c r="D10" s="63">
        <v>0</v>
      </c>
      <c r="E10" s="61"/>
      <c r="F10" s="59">
        <v>3</v>
      </c>
      <c r="G10" s="62" t="s">
        <v>89</v>
      </c>
      <c r="H10" s="59"/>
      <c r="I10" s="59"/>
      <c r="J10" s="9"/>
      <c r="K10" s="59"/>
      <c r="L10" s="59"/>
      <c r="M10" s="59"/>
      <c r="N10" s="59"/>
      <c r="O10" s="65"/>
      <c r="P10" s="66"/>
      <c r="Q10" s="66"/>
      <c r="R10" s="9"/>
      <c r="S10" s="59">
        <v>1</v>
      </c>
      <c r="T10" s="59"/>
      <c r="U10" s="59"/>
      <c r="V10" s="58">
        <f>SUM($D$5:$D10)/(COUNTA($D$5:$D10)-COUNTA($E$5:$E10))</f>
        <v>7.25</v>
      </c>
      <c r="W10" s="12"/>
      <c r="AK10" s="81" t="s">
        <v>47</v>
      </c>
      <c r="AL10" s="82" t="str">
        <f t="shared" si="0"/>
        <v>-</v>
      </c>
      <c r="AM10" s="90" t="str">
        <f t="shared" si="1"/>
        <v>-</v>
      </c>
    </row>
    <row r="11" spans="1:39" ht="17.100000000000001" customHeight="1">
      <c r="A11" s="199" t="s">
        <v>199</v>
      </c>
      <c r="B11" s="47">
        <v>1</v>
      </c>
      <c r="C11" s="91">
        <v>1</v>
      </c>
      <c r="D11" s="63">
        <v>1</v>
      </c>
      <c r="E11" s="61"/>
      <c r="F11" s="59">
        <v>11</v>
      </c>
      <c r="G11" s="59" t="s">
        <v>38</v>
      </c>
      <c r="H11" s="59"/>
      <c r="I11" s="59"/>
      <c r="J11" s="9"/>
      <c r="K11" s="59"/>
      <c r="L11" s="59"/>
      <c r="M11" s="59"/>
      <c r="N11" s="59"/>
      <c r="O11" s="65"/>
      <c r="P11" s="66"/>
      <c r="Q11" s="66"/>
      <c r="R11" s="9"/>
      <c r="S11" s="59"/>
      <c r="T11" s="59"/>
      <c r="U11" s="59"/>
      <c r="V11" s="58">
        <f>SUM($D$5:$D11)/(COUNTA($D$5:$D11)-COUNTA($E$5:$E11))</f>
        <v>6</v>
      </c>
      <c r="W11" s="292" t="s">
        <v>46</v>
      </c>
      <c r="X11" s="292"/>
      <c r="Y11" s="292"/>
      <c r="Z11" s="11"/>
      <c r="AA11" s="11"/>
      <c r="AB11" s="11"/>
      <c r="AK11" s="81" t="s">
        <v>45</v>
      </c>
      <c r="AL11" s="82" t="str">
        <f t="shared" si="0"/>
        <v>-</v>
      </c>
      <c r="AM11" s="90" t="str">
        <f t="shared" si="1"/>
        <v>-</v>
      </c>
    </row>
    <row r="12" spans="1:39" ht="17.100000000000001" customHeight="1">
      <c r="A12" s="243"/>
      <c r="B12" s="47"/>
      <c r="C12" s="91"/>
      <c r="D12" s="63"/>
      <c r="E12" s="61"/>
      <c r="F12" s="59"/>
      <c r="G12" s="59"/>
      <c r="H12" s="59"/>
      <c r="I12" s="59"/>
      <c r="J12" s="9"/>
      <c r="K12" s="59"/>
      <c r="L12" s="59"/>
      <c r="M12" s="59"/>
      <c r="N12" s="59"/>
      <c r="O12" s="65"/>
      <c r="P12" s="66"/>
      <c r="Q12" s="66"/>
      <c r="R12" s="9"/>
      <c r="S12" s="59"/>
      <c r="T12" s="59"/>
      <c r="U12" s="59"/>
      <c r="V12" s="58">
        <f>SUM($D$5:$D12)/(COUNTA($D$5:$D12)-COUNTA($E$5:$E12))</f>
        <v>6</v>
      </c>
      <c r="W12" s="182" t="s">
        <v>8</v>
      </c>
      <c r="X12" s="182" t="s">
        <v>7</v>
      </c>
      <c r="Y12" s="182" t="s">
        <v>6</v>
      </c>
      <c r="Z12" s="47"/>
      <c r="AK12" s="81" t="s">
        <v>44</v>
      </c>
      <c r="AL12" s="82" t="str">
        <f t="shared" si="0"/>
        <v>-</v>
      </c>
      <c r="AM12" s="90" t="str">
        <f t="shared" si="1"/>
        <v>-</v>
      </c>
    </row>
    <row r="13" spans="1:39" ht="17.100000000000001" customHeight="1">
      <c r="A13" s="243"/>
      <c r="B13" s="47"/>
      <c r="C13" s="91"/>
      <c r="D13" s="63"/>
      <c r="E13" s="61"/>
      <c r="F13" s="59"/>
      <c r="G13" s="62"/>
      <c r="H13" s="59"/>
      <c r="I13" s="59"/>
      <c r="J13" s="9"/>
      <c r="K13" s="59"/>
      <c r="L13" s="59"/>
      <c r="M13" s="59"/>
      <c r="N13" s="59"/>
      <c r="O13" s="65"/>
      <c r="P13" s="66"/>
      <c r="Q13" s="66"/>
      <c r="R13" s="9"/>
      <c r="S13" s="59"/>
      <c r="T13" s="59"/>
      <c r="U13" s="59"/>
      <c r="V13" s="57">
        <f>SUM($D$5:$D13)/(COUNTA($D$5:$D13)-COUNTA($E$5:$E13))</f>
        <v>6</v>
      </c>
      <c r="W13" s="76">
        <f>SUM(S5:S34)</f>
        <v>3</v>
      </c>
      <c r="X13" s="76">
        <f>SUM(T5:T34)</f>
        <v>0</v>
      </c>
      <c r="Y13" s="76">
        <f>SUM(U5:U34)</f>
        <v>1</v>
      </c>
      <c r="Z13" s="10"/>
      <c r="AK13" s="81" t="s">
        <v>43</v>
      </c>
      <c r="AL13" s="82" t="str">
        <f t="shared" si="0"/>
        <v>-</v>
      </c>
      <c r="AM13" s="90" t="str">
        <f t="shared" si="1"/>
        <v>-</v>
      </c>
    </row>
    <row r="14" spans="1:39" ht="17.100000000000001" customHeight="1">
      <c r="A14" s="243"/>
      <c r="B14" s="47"/>
      <c r="C14" s="92"/>
      <c r="D14" s="63"/>
      <c r="E14" s="61"/>
      <c r="F14" s="59"/>
      <c r="G14" s="62"/>
      <c r="H14" s="59"/>
      <c r="I14" s="59"/>
      <c r="J14" s="9"/>
      <c r="K14" s="64"/>
      <c r="L14" s="59"/>
      <c r="M14" s="59"/>
      <c r="N14" s="59"/>
      <c r="O14" s="65"/>
      <c r="P14" s="66"/>
      <c r="Q14" s="66"/>
      <c r="R14" s="9"/>
      <c r="S14" s="59"/>
      <c r="T14" s="59"/>
      <c r="U14" s="59"/>
      <c r="V14" s="58">
        <f>SUM($D$5:$D14)/(COUNTA($D$5:$D14)-COUNTA($E$5:$E14))</f>
        <v>6</v>
      </c>
      <c r="AK14" s="81" t="s">
        <v>42</v>
      </c>
      <c r="AL14" s="82" t="str">
        <f t="shared" si="0"/>
        <v>-</v>
      </c>
      <c r="AM14" s="90" t="str">
        <f t="shared" si="1"/>
        <v>-</v>
      </c>
    </row>
    <row r="15" spans="1:39" ht="17.100000000000001" customHeight="1">
      <c r="A15" s="243"/>
      <c r="B15" s="47"/>
      <c r="C15" s="92"/>
      <c r="D15" s="63"/>
      <c r="E15" s="61"/>
      <c r="F15" s="59"/>
      <c r="G15" s="62"/>
      <c r="H15" s="59"/>
      <c r="I15" s="59"/>
      <c r="J15" s="9"/>
      <c r="K15" s="64"/>
      <c r="L15" s="59"/>
      <c r="M15" s="59"/>
      <c r="N15" s="59"/>
      <c r="O15" s="65"/>
      <c r="P15" s="66"/>
      <c r="Q15" s="66"/>
      <c r="R15" s="9"/>
      <c r="S15" s="59"/>
      <c r="T15" s="59"/>
      <c r="U15" s="59"/>
      <c r="V15" s="58">
        <f>SUM($D$5:$D15)/(COUNTA($D$5:$D15)-COUNTA($E$5:$E15))</f>
        <v>6</v>
      </c>
      <c r="W15" s="289" t="s">
        <v>41</v>
      </c>
      <c r="X15" s="289"/>
      <c r="Y15" s="289"/>
      <c r="Z15" s="289"/>
      <c r="AA15" s="289"/>
      <c r="AB15" s="289"/>
    </row>
    <row r="16" spans="1:39" ht="17.100000000000001" customHeight="1">
      <c r="A16" s="243"/>
      <c r="B16" s="47"/>
      <c r="C16" s="92"/>
      <c r="D16" s="60"/>
      <c r="E16" s="61"/>
      <c r="F16" s="59"/>
      <c r="G16" s="59"/>
      <c r="H16" s="59"/>
      <c r="I16" s="59"/>
      <c r="J16" s="9"/>
      <c r="K16" s="64"/>
      <c r="L16" s="59"/>
      <c r="M16" s="59"/>
      <c r="N16" s="59"/>
      <c r="O16" s="65"/>
      <c r="P16" s="66"/>
      <c r="Q16" s="66"/>
      <c r="R16" s="9"/>
      <c r="S16" s="59"/>
      <c r="T16" s="59"/>
      <c r="U16" s="59"/>
      <c r="V16" s="57">
        <f>SUM($D$5:$D16)/(COUNTA($D$5:$D16)-COUNTA($E$5:$E16))</f>
        <v>6</v>
      </c>
      <c r="W16" s="293" t="s">
        <v>40</v>
      </c>
      <c r="X16" s="294"/>
      <c r="Y16" s="295"/>
      <c r="Z16" s="76">
        <f>COUNTIF($G$5:$G$34,W16)</f>
        <v>0</v>
      </c>
      <c r="AA16" s="296">
        <f>$Z16/MAX(1,$X$5)</f>
        <v>0</v>
      </c>
      <c r="AB16" s="297"/>
    </row>
    <row r="17" spans="1:34" ht="17.100000000000001" customHeight="1">
      <c r="A17" s="228"/>
      <c r="B17" s="47"/>
      <c r="C17" s="92"/>
      <c r="D17" s="60"/>
      <c r="E17" s="61"/>
      <c r="F17" s="59"/>
      <c r="G17" s="62"/>
      <c r="H17" s="59"/>
      <c r="I17" s="59"/>
      <c r="J17" s="9"/>
      <c r="K17" s="64"/>
      <c r="L17" s="59"/>
      <c r="M17" s="59"/>
      <c r="N17" s="59"/>
      <c r="O17" s="65"/>
      <c r="P17" s="66"/>
      <c r="Q17" s="66"/>
      <c r="R17" s="9"/>
      <c r="S17" s="59"/>
      <c r="T17" s="59"/>
      <c r="U17" s="59"/>
      <c r="V17" s="57">
        <f>SUM($D$5:$D17)/(COUNTA($D$5:$D17)-COUNTA($E$5:$E17))</f>
        <v>6</v>
      </c>
      <c r="W17" s="298" t="s">
        <v>39</v>
      </c>
      <c r="X17" s="299"/>
      <c r="Y17" s="300"/>
      <c r="Z17" s="76">
        <f>COUNTIF($G$5:$G$34,W17)</f>
        <v>0</v>
      </c>
      <c r="AA17" s="287">
        <f t="shared" ref="AA17:AA25" si="2">$Z17/MAX(1,$X$5)</f>
        <v>0</v>
      </c>
      <c r="AB17" s="288"/>
      <c r="AG17" s="1"/>
      <c r="AH17" s="1"/>
    </row>
    <row r="18" spans="1:34" ht="17.100000000000001" customHeight="1">
      <c r="A18" s="228"/>
      <c r="B18" s="47"/>
      <c r="C18" s="91"/>
      <c r="D18" s="60"/>
      <c r="E18" s="61"/>
      <c r="F18" s="59"/>
      <c r="G18" s="59"/>
      <c r="H18" s="59"/>
      <c r="I18" s="59"/>
      <c r="J18" s="9"/>
      <c r="K18" s="64"/>
      <c r="L18" s="59"/>
      <c r="M18" s="59"/>
      <c r="N18" s="59"/>
      <c r="O18" s="65"/>
      <c r="P18" s="66"/>
      <c r="Q18" s="66"/>
      <c r="R18" s="9"/>
      <c r="S18" s="59"/>
      <c r="T18" s="59"/>
      <c r="U18" s="59"/>
      <c r="V18" s="57">
        <f>SUM($D$5:$D18)/(COUNTA($D$5:$D18)-COUNTA($E$5:$E18))</f>
        <v>6</v>
      </c>
      <c r="W18" s="284" t="s">
        <v>90</v>
      </c>
      <c r="X18" s="285"/>
      <c r="Y18" s="286"/>
      <c r="Z18" s="76">
        <f>COUNTIF($G$5:$G$34,W18)</f>
        <v>0</v>
      </c>
      <c r="AA18" s="287">
        <f t="shared" si="2"/>
        <v>0</v>
      </c>
      <c r="AB18" s="288"/>
      <c r="AG18" s="1"/>
      <c r="AH18" s="1"/>
    </row>
    <row r="19" spans="1:34" ht="17.100000000000001" customHeight="1">
      <c r="A19" s="247"/>
      <c r="B19" s="47"/>
      <c r="C19" s="91"/>
      <c r="D19" s="60"/>
      <c r="E19" s="61"/>
      <c r="F19" s="59"/>
      <c r="G19" s="62"/>
      <c r="H19" s="59"/>
      <c r="I19" s="59"/>
      <c r="J19" s="9"/>
      <c r="K19" s="64"/>
      <c r="L19" s="59"/>
      <c r="M19" s="59"/>
      <c r="N19" s="64"/>
      <c r="O19" s="67"/>
      <c r="P19" s="68"/>
      <c r="Q19" s="68"/>
      <c r="R19" s="9"/>
      <c r="S19" s="59"/>
      <c r="T19" s="59"/>
      <c r="U19" s="59"/>
      <c r="V19" s="57">
        <f>SUM($D$5:$D19)/(COUNTA($D$5:$D19)-COUNTA($E$5:$E19))</f>
        <v>6</v>
      </c>
      <c r="W19" s="284" t="s">
        <v>89</v>
      </c>
      <c r="X19" s="285"/>
      <c r="Y19" s="286"/>
      <c r="Z19" s="76">
        <f t="shared" ref="Z19:Z25" si="3">COUNTIF($G$5:$G$34,W19)</f>
        <v>2</v>
      </c>
      <c r="AA19" s="287">
        <f t="shared" si="2"/>
        <v>0.4</v>
      </c>
      <c r="AB19" s="288"/>
      <c r="AG19" s="1"/>
      <c r="AH19" s="1"/>
    </row>
    <row r="20" spans="1:34" ht="17.100000000000001" customHeight="1">
      <c r="A20" s="247"/>
      <c r="B20" s="47"/>
      <c r="C20" s="91"/>
      <c r="D20" s="60"/>
      <c r="E20" s="61"/>
      <c r="F20" s="59"/>
      <c r="G20" s="62"/>
      <c r="H20" s="59"/>
      <c r="I20" s="59"/>
      <c r="J20" s="9"/>
      <c r="K20" s="64"/>
      <c r="L20" s="59"/>
      <c r="M20" s="59"/>
      <c r="N20" s="64"/>
      <c r="O20" s="67"/>
      <c r="P20" s="68"/>
      <c r="Q20" s="68"/>
      <c r="R20" s="9"/>
      <c r="S20" s="59"/>
      <c r="T20" s="59"/>
      <c r="U20" s="59"/>
      <c r="V20" s="57">
        <f>SUM($D$5:$D20)/(COUNTA($D$5:$D20)-COUNTA($E$5:$E20))</f>
        <v>6</v>
      </c>
      <c r="W20" s="284" t="s">
        <v>38</v>
      </c>
      <c r="X20" s="285"/>
      <c r="Y20" s="286"/>
      <c r="Z20" s="76">
        <f t="shared" si="3"/>
        <v>1</v>
      </c>
      <c r="AA20" s="287">
        <f t="shared" si="2"/>
        <v>0.2</v>
      </c>
      <c r="AB20" s="288"/>
      <c r="AG20" s="1"/>
      <c r="AH20" s="1"/>
    </row>
    <row r="21" spans="1:34" ht="17.100000000000001" customHeight="1">
      <c r="A21" s="247"/>
      <c r="B21" s="47"/>
      <c r="C21" s="92"/>
      <c r="D21" s="63"/>
      <c r="E21" s="61"/>
      <c r="F21" s="59"/>
      <c r="G21" s="62"/>
      <c r="H21" s="59"/>
      <c r="I21" s="59"/>
      <c r="J21" s="9"/>
      <c r="K21" s="64"/>
      <c r="L21" s="59"/>
      <c r="M21" s="59"/>
      <c r="N21" s="59"/>
      <c r="O21" s="65"/>
      <c r="P21" s="66"/>
      <c r="Q21" s="66"/>
      <c r="R21" s="25"/>
      <c r="S21" s="62"/>
      <c r="T21" s="62"/>
      <c r="U21" s="62"/>
      <c r="V21" s="57">
        <f>SUM($D$5:$D21)/(COUNTA($D$5:$D21)-COUNTA($E$5:$E21))</f>
        <v>6</v>
      </c>
      <c r="W21" s="284" t="s">
        <v>37</v>
      </c>
      <c r="X21" s="285"/>
      <c r="Y21" s="286"/>
      <c r="Z21" s="76">
        <f t="shared" si="3"/>
        <v>2</v>
      </c>
      <c r="AA21" s="287">
        <f t="shared" si="2"/>
        <v>0.4</v>
      </c>
      <c r="AB21" s="288"/>
      <c r="AG21" s="1"/>
      <c r="AH21" s="1"/>
    </row>
    <row r="22" spans="1:34" ht="17.100000000000001" customHeight="1">
      <c r="A22" s="247"/>
      <c r="B22" s="47"/>
      <c r="C22" s="91"/>
      <c r="D22" s="63"/>
      <c r="E22" s="61"/>
      <c r="F22" s="59"/>
      <c r="G22" s="62"/>
      <c r="H22" s="59"/>
      <c r="I22" s="59"/>
      <c r="J22" s="9"/>
      <c r="K22" s="64"/>
      <c r="L22" s="59"/>
      <c r="M22" s="59"/>
      <c r="N22" s="59"/>
      <c r="O22" s="65"/>
      <c r="P22" s="66"/>
      <c r="Q22" s="66"/>
      <c r="R22" s="50"/>
      <c r="S22" s="59"/>
      <c r="T22" s="59"/>
      <c r="U22" s="59"/>
      <c r="V22" s="57">
        <f>SUM($D$5:$D22)/(COUNTA($D$5:$D22)-COUNTA($E$5:$E22))</f>
        <v>6</v>
      </c>
      <c r="W22" s="284" t="s">
        <v>36</v>
      </c>
      <c r="X22" s="285"/>
      <c r="Y22" s="286"/>
      <c r="Z22" s="76">
        <f t="shared" si="3"/>
        <v>0</v>
      </c>
      <c r="AA22" s="287">
        <f t="shared" si="2"/>
        <v>0</v>
      </c>
      <c r="AB22" s="288"/>
      <c r="AG22" s="1"/>
      <c r="AH22" s="1"/>
    </row>
    <row r="23" spans="1:34" ht="17.100000000000001" customHeight="1">
      <c r="A23" s="248"/>
      <c r="B23" s="47"/>
      <c r="C23" s="92"/>
      <c r="D23" s="63"/>
      <c r="E23" s="61"/>
      <c r="F23" s="59"/>
      <c r="G23" s="62"/>
      <c r="H23" s="59"/>
      <c r="I23" s="59"/>
      <c r="J23" s="9"/>
      <c r="K23" s="64"/>
      <c r="L23" s="59"/>
      <c r="M23" s="59"/>
      <c r="N23" s="59"/>
      <c r="O23" s="65"/>
      <c r="P23" s="66"/>
      <c r="Q23" s="66"/>
      <c r="R23" s="25"/>
      <c r="S23" s="62"/>
      <c r="T23" s="62"/>
      <c r="U23" s="62"/>
      <c r="V23" s="57">
        <f>SUM($D$5:$D23)/(COUNTA($D$5:$D23)-COUNTA($E$5:$E23))</f>
        <v>6</v>
      </c>
      <c r="W23" s="284" t="s">
        <v>35</v>
      </c>
      <c r="X23" s="285"/>
      <c r="Y23" s="286"/>
      <c r="Z23" s="76">
        <f t="shared" si="3"/>
        <v>0</v>
      </c>
      <c r="AA23" s="287">
        <f t="shared" si="2"/>
        <v>0</v>
      </c>
      <c r="AB23" s="288"/>
      <c r="AG23" s="1"/>
      <c r="AH23" s="1"/>
    </row>
    <row r="24" spans="1:34" ht="17.100000000000001" customHeight="1">
      <c r="A24" s="248"/>
      <c r="B24" s="47"/>
      <c r="C24" s="91"/>
      <c r="D24" s="63"/>
      <c r="E24" s="61"/>
      <c r="F24" s="59"/>
      <c r="G24" s="62"/>
      <c r="H24" s="59"/>
      <c r="I24" s="59"/>
      <c r="J24" s="9"/>
      <c r="K24" s="64"/>
      <c r="L24" s="59"/>
      <c r="M24" s="59"/>
      <c r="N24" s="59"/>
      <c r="O24" s="65"/>
      <c r="P24" s="66"/>
      <c r="Q24" s="66"/>
      <c r="R24" s="50"/>
      <c r="S24" s="59"/>
      <c r="T24" s="59"/>
      <c r="U24" s="59"/>
      <c r="V24" s="57">
        <f>SUM($D$5:$D24)/(COUNTA($D$5:$D24)-COUNTA($E$5:$E24))</f>
        <v>6</v>
      </c>
      <c r="W24" s="284" t="s">
        <v>34</v>
      </c>
      <c r="X24" s="290"/>
      <c r="Y24" s="291"/>
      <c r="Z24" s="76">
        <f t="shared" si="3"/>
        <v>0</v>
      </c>
      <c r="AA24" s="287">
        <f t="shared" si="2"/>
        <v>0</v>
      </c>
      <c r="AB24" s="288"/>
      <c r="AG24" s="1"/>
      <c r="AH24" s="1"/>
    </row>
    <row r="25" spans="1:34" ht="17.100000000000001" customHeight="1">
      <c r="A25" s="248"/>
      <c r="B25" s="2"/>
      <c r="C25" s="91"/>
      <c r="D25" s="60"/>
      <c r="E25" s="61"/>
      <c r="F25" s="59"/>
      <c r="G25" s="59"/>
      <c r="H25" s="59"/>
      <c r="I25" s="59"/>
      <c r="J25" s="9"/>
      <c r="K25" s="64"/>
      <c r="L25" s="59"/>
      <c r="M25" s="59"/>
      <c r="N25" s="59"/>
      <c r="O25" s="65"/>
      <c r="P25" s="66"/>
      <c r="Q25" s="66"/>
      <c r="R25" s="50"/>
      <c r="S25" s="59"/>
      <c r="T25" s="59"/>
      <c r="U25" s="59"/>
      <c r="V25" s="57">
        <f>SUM($D$5:$D25)/(COUNTA($D$5:$D25)-COUNTA($E$5:$E25))</f>
        <v>6</v>
      </c>
      <c r="W25" s="284" t="s">
        <v>33</v>
      </c>
      <c r="X25" s="285"/>
      <c r="Y25" s="286"/>
      <c r="Z25" s="76">
        <f t="shared" si="3"/>
        <v>0</v>
      </c>
      <c r="AA25" s="287">
        <f t="shared" si="2"/>
        <v>0</v>
      </c>
      <c r="AB25" s="288"/>
      <c r="AG25" s="1"/>
      <c r="AH25" s="1"/>
    </row>
    <row r="26" spans="1:34" ht="17.100000000000001" customHeight="1">
      <c r="A26" s="200"/>
      <c r="B26" s="2"/>
      <c r="C26" s="91"/>
      <c r="D26" s="60"/>
      <c r="E26" s="61"/>
      <c r="F26" s="59"/>
      <c r="G26" s="59"/>
      <c r="H26" s="59"/>
      <c r="I26" s="59"/>
      <c r="J26" s="9"/>
      <c r="K26" s="64"/>
      <c r="L26" s="59"/>
      <c r="M26" s="59"/>
      <c r="N26" s="59"/>
      <c r="O26" s="65"/>
      <c r="P26" s="66"/>
      <c r="Q26" s="66"/>
      <c r="R26" s="50"/>
      <c r="S26" s="59"/>
      <c r="T26" s="59"/>
      <c r="U26" s="59"/>
      <c r="V26" s="58">
        <f>SUM($D$5:$D26)/(COUNTA($D$5:$D26)-COUNTA($E$5:$E26))</f>
        <v>6</v>
      </c>
      <c r="W26" s="88"/>
    </row>
    <row r="27" spans="1:34" ht="17.100000000000001" customHeight="1">
      <c r="A27" s="200"/>
      <c r="B27" s="2"/>
      <c r="C27" s="91"/>
      <c r="D27" s="60"/>
      <c r="E27" s="61"/>
      <c r="F27" s="59"/>
      <c r="G27" s="59"/>
      <c r="H27" s="59"/>
      <c r="I27" s="59"/>
      <c r="J27" s="9"/>
      <c r="K27" s="64"/>
      <c r="L27" s="59"/>
      <c r="M27" s="59"/>
      <c r="N27" s="59"/>
      <c r="O27" s="65"/>
      <c r="P27" s="66"/>
      <c r="Q27" s="66"/>
      <c r="R27" s="50"/>
      <c r="S27" s="59"/>
      <c r="T27" s="59"/>
      <c r="U27" s="59"/>
      <c r="V27" s="58">
        <f>SUM($D$5:$D27)/(COUNTA($D$5:$D27)-COUNTA($E$5:$E27))</f>
        <v>6</v>
      </c>
      <c r="W27" s="289" t="s">
        <v>32</v>
      </c>
      <c r="X27" s="289"/>
      <c r="Y27" s="289"/>
      <c r="Z27" s="289"/>
      <c r="AA27" s="289"/>
      <c r="AB27" s="289"/>
      <c r="AC27" s="8"/>
      <c r="AD27" s="8"/>
      <c r="AE27" s="8"/>
      <c r="AG27" s="1"/>
      <c r="AH27" s="1"/>
    </row>
    <row r="28" spans="1:34" ht="17.100000000000001" customHeight="1">
      <c r="A28" s="200"/>
      <c r="B28" s="2"/>
      <c r="C28" s="91"/>
      <c r="D28" s="60"/>
      <c r="E28" s="61"/>
      <c r="F28" s="59"/>
      <c r="G28" s="59"/>
      <c r="H28" s="59"/>
      <c r="I28" s="59"/>
      <c r="J28" s="9"/>
      <c r="K28" s="64"/>
      <c r="L28" s="59"/>
      <c r="M28" s="59"/>
      <c r="N28" s="59"/>
      <c r="O28" s="65"/>
      <c r="P28" s="66"/>
      <c r="Q28" s="66"/>
      <c r="R28" s="50"/>
      <c r="S28" s="59"/>
      <c r="T28" s="59"/>
      <c r="U28" s="59"/>
      <c r="V28" s="57">
        <f>SUM($D$5:$D28)/(COUNTA($D$5:$D28)-COUNTA($E$5:$E28))</f>
        <v>6</v>
      </c>
      <c r="W28" s="69" t="s">
        <v>31</v>
      </c>
      <c r="X28" s="70"/>
      <c r="Y28" s="70"/>
      <c r="Z28" s="71"/>
      <c r="AA28" s="282">
        <f>IF(W5=0,"-",$W$13/$W$5)</f>
        <v>0.5</v>
      </c>
      <c r="AB28" s="283"/>
      <c r="AG28" s="1"/>
      <c r="AH28" s="1"/>
    </row>
    <row r="29" spans="1:34" ht="17.100000000000001" customHeight="1">
      <c r="A29" s="200"/>
      <c r="B29" s="2"/>
      <c r="C29" s="91"/>
      <c r="D29" s="60"/>
      <c r="E29" s="61"/>
      <c r="F29" s="59"/>
      <c r="G29" s="59"/>
      <c r="H29" s="59"/>
      <c r="I29" s="59"/>
      <c r="J29" s="9"/>
      <c r="K29" s="64"/>
      <c r="L29" s="59"/>
      <c r="M29" s="59"/>
      <c r="N29" s="59"/>
      <c r="O29" s="65"/>
      <c r="P29" s="66"/>
      <c r="Q29" s="66"/>
      <c r="R29" s="50"/>
      <c r="S29" s="59"/>
      <c r="T29" s="59"/>
      <c r="U29" s="59"/>
      <c r="V29" s="57">
        <f>SUM($D$5:$D29)/(COUNTA($D$5:$D29)-COUNTA($E$5:$E29))</f>
        <v>6</v>
      </c>
      <c r="W29" s="184" t="s">
        <v>30</v>
      </c>
      <c r="X29" s="185"/>
      <c r="Y29" s="276">
        <v>20</v>
      </c>
      <c r="Z29" s="279"/>
      <c r="AA29" s="280">
        <f>IF(ISERROR(SUMIF(D5:D34,"&gt;="&amp;Y29)/SUMPRODUCT(--(D5:D34&gt;=Y29),--(E5:E34&lt;&gt;"*"))),"-",SUMIF(D5:D34,"&gt;="&amp;Y29)/SUMPRODUCT(--(D5:D34&gt;=Y29),--(E5:E34&lt;&gt;"*")))</f>
        <v>20</v>
      </c>
      <c r="AB29" s="281"/>
      <c r="AG29" s="1"/>
      <c r="AH29" s="1"/>
    </row>
    <row r="30" spans="1:34" ht="17.100000000000001" customHeight="1">
      <c r="A30" s="200"/>
      <c r="B30" s="2"/>
      <c r="C30" s="91"/>
      <c r="D30" s="60"/>
      <c r="E30" s="61"/>
      <c r="F30" s="59"/>
      <c r="G30" s="59"/>
      <c r="H30" s="59"/>
      <c r="I30" s="59"/>
      <c r="J30" s="9"/>
      <c r="K30" s="64"/>
      <c r="L30" s="59"/>
      <c r="M30" s="59"/>
      <c r="N30" s="59"/>
      <c r="O30" s="65"/>
      <c r="P30" s="66"/>
      <c r="Q30" s="66"/>
      <c r="R30" s="50"/>
      <c r="S30" s="59"/>
      <c r="T30" s="59"/>
      <c r="U30" s="59"/>
      <c r="V30" s="57">
        <f>SUM($D$5:$D30)/(COUNTA($D$5:$D30)-COUNTA($E$5:$E30))</f>
        <v>6</v>
      </c>
      <c r="W30" s="274" t="s">
        <v>29</v>
      </c>
      <c r="X30" s="275"/>
      <c r="Y30" s="275"/>
      <c r="Z30" s="276"/>
      <c r="AA30" s="277">
        <f>IF($Z$5="-","-",IF($Z$5=0,"-",($AF$5*4+$AG$5*6)/$Z$5))</f>
        <v>0.66666666666666663</v>
      </c>
      <c r="AB30" s="278"/>
      <c r="AG30" s="1"/>
      <c r="AH30" s="1"/>
    </row>
    <row r="31" spans="1:34" ht="17.100000000000001" customHeight="1">
      <c r="A31" s="200"/>
      <c r="B31" s="2"/>
      <c r="C31" s="91"/>
      <c r="D31" s="60"/>
      <c r="E31" s="61"/>
      <c r="F31" s="59"/>
      <c r="G31" s="59"/>
      <c r="H31" s="59"/>
      <c r="I31" s="59"/>
      <c r="J31" s="9"/>
      <c r="K31" s="64"/>
      <c r="L31" s="59"/>
      <c r="M31" s="59"/>
      <c r="N31" s="59"/>
      <c r="O31" s="65"/>
      <c r="P31" s="66"/>
      <c r="Q31" s="66"/>
      <c r="R31" s="50"/>
      <c r="S31" s="59"/>
      <c r="T31" s="59"/>
      <c r="U31" s="59"/>
      <c r="V31" s="57">
        <f>SUM($D$5:$D31)/(COUNTA($D$5:$D31)-COUNTA($E$5:$E31))</f>
        <v>6</v>
      </c>
      <c r="W31" s="274" t="s">
        <v>28</v>
      </c>
      <c r="X31" s="275"/>
      <c r="Y31" s="275"/>
      <c r="Z31" s="276"/>
      <c r="AA31" s="277">
        <f>IF(SUM($AF5:$AG5),$AG5/SUM($AF5:$AG5),"-")</f>
        <v>0</v>
      </c>
      <c r="AB31" s="278"/>
      <c r="AG31" s="1"/>
      <c r="AH31" s="1"/>
    </row>
    <row r="32" spans="1:34" ht="17.100000000000001" customHeight="1">
      <c r="A32" s="200"/>
      <c r="B32" s="2"/>
      <c r="C32" s="91"/>
      <c r="D32" s="60"/>
      <c r="E32" s="61"/>
      <c r="F32" s="59"/>
      <c r="G32" s="59"/>
      <c r="H32" s="59"/>
      <c r="I32" s="59"/>
      <c r="J32" s="9"/>
      <c r="K32" s="64"/>
      <c r="L32" s="59"/>
      <c r="M32" s="59"/>
      <c r="N32" s="59"/>
      <c r="O32" s="65"/>
      <c r="P32" s="66"/>
      <c r="Q32" s="66"/>
      <c r="R32" s="50"/>
      <c r="S32" s="59"/>
      <c r="T32" s="59"/>
      <c r="U32" s="59"/>
      <c r="V32" s="57">
        <f>SUM($D$5:$D32)/(COUNTA($D$5:$D32)-COUNTA($E$5:$E32))</f>
        <v>6</v>
      </c>
      <c r="W32" s="274" t="s">
        <v>27</v>
      </c>
      <c r="X32" s="275"/>
      <c r="Y32" s="275"/>
      <c r="Z32" s="276"/>
      <c r="AA32" s="277" t="str">
        <f>IF(SUM($AH5:$AI5),$AI5/SUM($AH5:$AI5),"-")</f>
        <v>-</v>
      </c>
      <c r="AB32" s="278"/>
      <c r="AG32" s="1"/>
      <c r="AH32" s="1"/>
    </row>
    <row r="33" spans="1:34" ht="17.100000000000001" customHeight="1">
      <c r="A33" s="199"/>
      <c r="B33" s="2"/>
      <c r="C33" s="91"/>
      <c r="D33" s="60"/>
      <c r="E33" s="61"/>
      <c r="F33" s="59"/>
      <c r="G33" s="59"/>
      <c r="H33" s="59"/>
      <c r="I33" s="59"/>
      <c r="J33" s="50"/>
      <c r="K33" s="59"/>
      <c r="L33" s="59"/>
      <c r="M33" s="59"/>
      <c r="N33" s="59"/>
      <c r="O33" s="65"/>
      <c r="P33" s="66"/>
      <c r="Q33" s="66"/>
      <c r="R33" s="50"/>
      <c r="S33" s="59"/>
      <c r="T33" s="59"/>
      <c r="U33" s="59"/>
      <c r="V33" s="57">
        <f>SUM($D$5:$D33)/(COUNTA($D$5:$D33)-COUNTA($E$5:$E33))</f>
        <v>6</v>
      </c>
      <c r="W33" s="274" t="s">
        <v>64</v>
      </c>
      <c r="X33" s="275"/>
      <c r="Y33" s="275"/>
      <c r="Z33" s="276"/>
      <c r="AA33" s="74">
        <f>SUMPRODUCT((D5:D34=0)*(D5:D34&lt;&gt;"")*(E5:E34&lt;&gt;"*"))</f>
        <v>1</v>
      </c>
      <c r="AB33" s="75">
        <f>SUMPRODUCT((D5:D34=0)*(D5:D34&lt;&gt;"")*(E5:E34&lt;&gt;"*")*(F5:F34=1))</f>
        <v>0</v>
      </c>
      <c r="AG33" s="1"/>
      <c r="AH33" s="1"/>
    </row>
    <row r="34" spans="1:34" ht="17.100000000000001" customHeight="1">
      <c r="A34" s="199"/>
      <c r="B34" s="2"/>
      <c r="C34" s="91"/>
      <c r="D34" s="60"/>
      <c r="E34" s="61"/>
      <c r="F34" s="59"/>
      <c r="G34" s="59"/>
      <c r="H34" s="59"/>
      <c r="I34" s="59"/>
      <c r="J34" s="50"/>
      <c r="K34" s="59"/>
      <c r="L34" s="59"/>
      <c r="M34" s="59"/>
      <c r="N34" s="59"/>
      <c r="O34" s="65"/>
      <c r="P34" s="66"/>
      <c r="Q34" s="66"/>
      <c r="R34" s="50"/>
      <c r="S34" s="59"/>
      <c r="T34" s="59"/>
      <c r="U34" s="59"/>
      <c r="V34" s="57">
        <f>SUM($D$5:$D34)/(COUNTA($D$5:$D34)-COUNTA($E$5:$E34))</f>
        <v>6</v>
      </c>
      <c r="W34" s="274" t="s">
        <v>65</v>
      </c>
      <c r="X34" s="275"/>
      <c r="Y34" s="275"/>
      <c r="Z34" s="276"/>
      <c r="AA34" s="74">
        <f>SUM(P5:P34)</f>
        <v>0</v>
      </c>
      <c r="AB34" s="75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66" priority="1" operator="greaterThan">
      <formula>0</formula>
    </cfRule>
  </conditionalFormatting>
  <dataValidations count="1">
    <dataValidation type="list" allowBlank="1" showInputMessage="1" showErrorMessage="1" sqref="G5:G34" xr:uid="{00000000-0002-0000-0800-000000000000}">
      <formula1>$W$16:$W$25</formula1>
    </dataValidation>
  </dataValidations>
  <hyperlinks>
    <hyperlink ref="A2" location="'Player Summary'!A1" display="Player Summary" xr:uid="{00000000-0004-0000-08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17" sqref="A17"/>
      <selection pane="topRight" activeCell="A17" sqref="A17"/>
      <selection pane="bottomLeft" activeCell="A17" sqref="A17"/>
      <selection pane="bottomRight" activeCell="A17" sqref="A17"/>
    </sheetView>
  </sheetViews>
  <sheetFormatPr defaultColWidth="8.855468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85546875" style="2" customWidth="1"/>
    <col min="8" max="8" width="2.5703125" style="2" customWidth="1"/>
    <col min="9" max="9" width="2.42578125" style="2" customWidth="1"/>
    <col min="10" max="10" width="2.85546875" style="47" customWidth="1"/>
    <col min="11" max="11" width="5" style="5" customWidth="1"/>
    <col min="12" max="14" width="5" style="2" customWidth="1"/>
    <col min="15" max="15" width="0.5703125" style="2" customWidth="1"/>
    <col min="16" max="18" width="2.85546875" style="2" customWidth="1"/>
    <col min="19" max="21" width="4.42578125" style="2" customWidth="1"/>
    <col min="22" max="22" width="2.85546875" style="1" customWidth="1"/>
    <col min="23" max="25" width="5.5703125" style="1" customWidth="1"/>
    <col min="26" max="26" width="5.570312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5703125" style="1" customWidth="1"/>
    <col min="33" max="34" width="5.5703125" style="2" customWidth="1"/>
    <col min="35" max="35" width="5.5703125" style="1" customWidth="1"/>
    <col min="36" max="36" width="2.85546875" style="1" customWidth="1"/>
    <col min="37" max="38" width="5.5703125" style="1" customWidth="1"/>
    <col min="39" max="39" width="6.85546875" style="1" customWidth="1"/>
    <col min="40" max="256" width="11.42578125" style="1" customWidth="1"/>
    <col min="257" max="16384" width="8.85546875" style="1"/>
  </cols>
  <sheetData>
    <row r="1" spans="1:39" ht="15.75">
      <c r="A1" s="46" t="s">
        <v>91</v>
      </c>
      <c r="D1" s="13" t="s">
        <v>75</v>
      </c>
      <c r="E1" s="13"/>
      <c r="F1" s="13"/>
      <c r="G1" s="209" t="s">
        <v>76</v>
      </c>
      <c r="H1" s="13"/>
      <c r="I1" s="13"/>
      <c r="J1" s="13"/>
      <c r="K1" s="202" t="s">
        <v>77</v>
      </c>
      <c r="L1" s="13"/>
      <c r="M1" s="204" t="s">
        <v>78</v>
      </c>
      <c r="N1" s="20"/>
      <c r="O1" s="47"/>
      <c r="P1" s="47"/>
      <c r="Q1" s="47"/>
      <c r="R1" s="47"/>
      <c r="S1" s="20"/>
      <c r="T1" s="20"/>
      <c r="U1" s="20"/>
      <c r="V1" s="15"/>
      <c r="W1" s="15"/>
      <c r="X1" s="15"/>
      <c r="Y1" s="15"/>
      <c r="Z1" s="47"/>
    </row>
    <row r="2" spans="1:39">
      <c r="A2" s="226" t="s">
        <v>107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7"/>
      <c r="S2" s="47"/>
      <c r="T2" s="47"/>
      <c r="U2" s="47"/>
      <c r="V2" s="15"/>
      <c r="W2" s="15"/>
      <c r="X2" s="15"/>
      <c r="Y2" s="15"/>
      <c r="Z2" s="47"/>
      <c r="AA2" s="15"/>
      <c r="AB2" s="15"/>
      <c r="AC2" s="15"/>
      <c r="AD2" s="15"/>
      <c r="AE2" s="15"/>
      <c r="AF2" s="15"/>
      <c r="AG2" s="47"/>
      <c r="AH2" s="47"/>
      <c r="AI2" s="15"/>
      <c r="AJ2" s="15"/>
    </row>
    <row r="3" spans="1:39">
      <c r="A3" s="255" t="s">
        <v>73</v>
      </c>
      <c r="B3" s="15"/>
      <c r="C3" s="257" t="s">
        <v>63</v>
      </c>
      <c r="D3" s="257"/>
      <c r="E3" s="257"/>
      <c r="F3" s="257"/>
      <c r="G3" s="257"/>
      <c r="H3" s="257"/>
      <c r="I3" s="257"/>
      <c r="J3" s="13"/>
      <c r="K3" s="257" t="s">
        <v>62</v>
      </c>
      <c r="L3" s="257"/>
      <c r="M3" s="257"/>
      <c r="N3" s="257"/>
      <c r="O3" s="301"/>
      <c r="P3" s="257"/>
      <c r="Q3" s="257"/>
      <c r="R3" s="14"/>
      <c r="S3" s="257" t="s">
        <v>61</v>
      </c>
      <c r="T3" s="257"/>
      <c r="U3" s="257"/>
      <c r="V3" s="15"/>
      <c r="W3" s="289" t="s">
        <v>60</v>
      </c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K3" s="289" t="s">
        <v>59</v>
      </c>
      <c r="AL3" s="289"/>
      <c r="AM3" s="289"/>
    </row>
    <row r="4" spans="1:39" ht="17.100000000000001" customHeight="1">
      <c r="A4" s="256"/>
      <c r="B4" s="54" t="s">
        <v>93</v>
      </c>
      <c r="C4" s="52" t="s">
        <v>54</v>
      </c>
      <c r="D4" s="173" t="s">
        <v>21</v>
      </c>
      <c r="E4" s="173" t="s">
        <v>58</v>
      </c>
      <c r="F4" s="173" t="s">
        <v>57</v>
      </c>
      <c r="G4" s="173" t="s">
        <v>71</v>
      </c>
      <c r="H4" s="173">
        <v>4</v>
      </c>
      <c r="I4" s="173">
        <v>6</v>
      </c>
      <c r="J4" s="13"/>
      <c r="K4" s="55" t="s">
        <v>16</v>
      </c>
      <c r="L4" s="173" t="s">
        <v>15</v>
      </c>
      <c r="M4" s="173" t="s">
        <v>14</v>
      </c>
      <c r="N4" s="173" t="s">
        <v>13</v>
      </c>
      <c r="O4" s="56"/>
      <c r="P4" s="52" t="s">
        <v>56</v>
      </c>
      <c r="Q4" s="52" t="s">
        <v>55</v>
      </c>
      <c r="R4" s="13"/>
      <c r="S4" s="173" t="s">
        <v>8</v>
      </c>
      <c r="T4" s="173" t="s">
        <v>7</v>
      </c>
      <c r="U4" s="173" t="s">
        <v>6</v>
      </c>
      <c r="W4" s="172" t="s">
        <v>15</v>
      </c>
      <c r="X4" s="172" t="s">
        <v>23</v>
      </c>
      <c r="Y4" s="172" t="s">
        <v>22</v>
      </c>
      <c r="Z4" s="172" t="s">
        <v>21</v>
      </c>
      <c r="AA4" s="289" t="s">
        <v>20</v>
      </c>
      <c r="AB4" s="289"/>
      <c r="AC4" s="289" t="s">
        <v>11</v>
      </c>
      <c r="AD4" s="289"/>
      <c r="AE4" s="172" t="s">
        <v>10</v>
      </c>
      <c r="AF4" s="172">
        <v>4</v>
      </c>
      <c r="AG4" s="172">
        <v>6</v>
      </c>
      <c r="AH4" s="172" t="s">
        <v>19</v>
      </c>
      <c r="AI4" s="172" t="s">
        <v>18</v>
      </c>
      <c r="AK4" s="172" t="s">
        <v>54</v>
      </c>
      <c r="AL4" s="172" t="s">
        <v>23</v>
      </c>
      <c r="AM4" s="78" t="s">
        <v>11</v>
      </c>
    </row>
    <row r="5" spans="1:39" ht="17.100000000000001" customHeight="1">
      <c r="A5" s="210" t="s">
        <v>189</v>
      </c>
      <c r="B5" s="47">
        <v>1</v>
      </c>
      <c r="C5" s="91">
        <v>5</v>
      </c>
      <c r="D5" s="60"/>
      <c r="E5" s="61"/>
      <c r="F5" s="59"/>
      <c r="G5" s="62"/>
      <c r="H5" s="59"/>
      <c r="I5" s="59"/>
      <c r="J5" s="9"/>
      <c r="K5" s="59"/>
      <c r="L5" s="59"/>
      <c r="M5" s="59"/>
      <c r="N5" s="59"/>
      <c r="O5" s="65"/>
      <c r="P5" s="66"/>
      <c r="Q5" s="66"/>
      <c r="R5" s="9"/>
      <c r="S5" s="59"/>
      <c r="T5" s="59"/>
      <c r="U5" s="59"/>
      <c r="V5" s="57" t="e">
        <f>SUM($D$5:$D5)/(COUNTA($D$5:$D5)-COUNTA($E$5:$E5))</f>
        <v>#DIV/0!</v>
      </c>
      <c r="W5" s="76">
        <f>COUNTA(A5:A34)</f>
        <v>4</v>
      </c>
      <c r="X5" s="76">
        <f>COUNTA(D5:D34)</f>
        <v>2</v>
      </c>
      <c r="Y5" s="76">
        <f>COUNTA(E5:E34)</f>
        <v>0</v>
      </c>
      <c r="Z5" s="83">
        <f>IF(X5=0,"-",SUM(D5:D34))</f>
        <v>32</v>
      </c>
      <c r="AA5" s="302" t="str">
        <f t="array" ref="AA5">IF(X5,(MAX(D5:D34)&amp;IF(SUM((D5:D34=MAX(D5:D34))*(E5:E34&lt;&gt;"")),"*","")&amp;"("&amp;MIN(IF(D5:D34&amp;E5:E34=MAX(D5:D34)&amp;IF(SUM((D5:D34=MAX(D5:D34))*(E5:E34&lt;&gt;"")),"*",""),F5:F34))&amp;")"),0)</f>
        <v>31(0)</v>
      </c>
      <c r="AB5" s="302"/>
      <c r="AC5" s="303">
        <f>IF($X5-$Y5,$Z5/($X5-$Y5),"-")</f>
        <v>16</v>
      </c>
      <c r="AD5" s="304"/>
      <c r="AE5" s="84" t="str">
        <f>IF(SUM($F$5:$F$43),($Z5/(SUM($F$5:$F$43))*100),"-")</f>
        <v>-</v>
      </c>
      <c r="AF5" s="76">
        <f>SUM(H5:H34)</f>
        <v>0</v>
      </c>
      <c r="AG5" s="76">
        <f>SUM(I5:I34)</f>
        <v>0</v>
      </c>
      <c r="AH5" s="76">
        <f>COUNTIF($D$5:$D$34,"&gt;=50")-$AI5</f>
        <v>0</v>
      </c>
      <c r="AI5" s="76">
        <f>COUNTIF(D5:D34,"&gt;=100")</f>
        <v>0</v>
      </c>
      <c r="AK5" s="79" t="s">
        <v>53</v>
      </c>
      <c r="AL5" s="80">
        <f>IF(SUM(COUNTIF($C$5:$C$34,{1,2}))=0,"-",SUM(COUNTIF($C$5:$C$34,{1,2})))</f>
        <v>1</v>
      </c>
      <c r="AM5" s="89">
        <f>IF(ISERROR(IF($AL5="-","-",SUM(SUMIF($C$5:$C$34,{1,2},$D$5:$D$34))/($AL5-SUMPRODUCT(($C$5:$C$34={1,2})*($E$5:$E$34="*"))))),"-",IF($AL5="-","-",SUM(SUMIF($C$5:$C$34,{1,2},$D$5:$D$34))/($AL5-SUMPRODUCT(($C$5:$C$34={1,2})*($E$5:$E$34="*")))))</f>
        <v>31</v>
      </c>
    </row>
    <row r="6" spans="1:39" ht="17.100000000000001" customHeight="1">
      <c r="A6" s="210" t="s">
        <v>190</v>
      </c>
      <c r="B6" s="47">
        <v>1</v>
      </c>
      <c r="C6" s="91">
        <v>6</v>
      </c>
      <c r="D6" s="60"/>
      <c r="E6" s="61"/>
      <c r="F6" s="59"/>
      <c r="G6" s="62"/>
      <c r="H6" s="59"/>
      <c r="I6" s="59"/>
      <c r="J6" s="9"/>
      <c r="K6" s="59">
        <v>2</v>
      </c>
      <c r="L6" s="59"/>
      <c r="M6" s="59">
        <v>7</v>
      </c>
      <c r="N6" s="59"/>
      <c r="O6" s="65"/>
      <c r="P6" s="66"/>
      <c r="Q6" s="66"/>
      <c r="R6" s="9"/>
      <c r="S6" s="59"/>
      <c r="T6" s="59"/>
      <c r="U6" s="59"/>
      <c r="V6" s="58" t="e">
        <f>SUM($D$5:$D6)/(COUNTA($D$5:$D6)-COUNTA($E$5:$E6))</f>
        <v>#DIV/0!</v>
      </c>
      <c r="Z6" s="47"/>
      <c r="AK6" s="81" t="s">
        <v>52</v>
      </c>
      <c r="AL6" s="82">
        <f>IF(COUNTIF($C$5:$C$34,$AK6)=0,"-",COUNTIF($C$5:$C$34,$AK6))</f>
        <v>1</v>
      </c>
      <c r="AM6" s="90">
        <f>IF(ISERROR(IF($AL6="-","-",SUMIF($C$5:$C$34,$AK6,$D$5:$D$34)/($AL6-SUMPRODUCT(($C$5:$C$34=0+$AK6)*($E$5:$E$34="*"))))),"-",IF($AL6="-","-",SUMIF($C$5:$C$34,$AK6,$D$5:$D$34)/($AL6-SUMPRODUCT(($C$5:$C$34=0+$AK6)*($E$5:$E$34="*")))))</f>
        <v>1</v>
      </c>
    </row>
    <row r="7" spans="1:39" ht="17.100000000000001" customHeight="1">
      <c r="A7" s="210"/>
      <c r="B7" s="47"/>
      <c r="C7" s="91"/>
      <c r="D7" s="60"/>
      <c r="E7" s="61"/>
      <c r="F7" s="59"/>
      <c r="G7" s="62"/>
      <c r="H7" s="59"/>
      <c r="I7" s="59"/>
      <c r="J7" s="9"/>
      <c r="K7" s="59"/>
      <c r="L7" s="59"/>
      <c r="M7" s="59"/>
      <c r="N7" s="59"/>
      <c r="O7" s="65"/>
      <c r="P7" s="66"/>
      <c r="Q7" s="66"/>
      <c r="R7" s="9"/>
      <c r="S7" s="59"/>
      <c r="T7" s="59"/>
      <c r="U7" s="59"/>
      <c r="V7" s="58" t="e">
        <f>SUM($D$5:$D7)/(COUNTA($D$5:$D7)-COUNTA($E$5:$E7))</f>
        <v>#DIV/0!</v>
      </c>
      <c r="W7" s="289" t="s">
        <v>51</v>
      </c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11"/>
      <c r="AK7" s="81" t="s">
        <v>50</v>
      </c>
      <c r="AL7" s="82" t="str">
        <f t="shared" ref="AL7:AL14" si="0">IF(COUNTIF($C$5:$C$34,$AK7)=0,"-",COUNTIF($C$5:$C$34,$AK7))</f>
        <v>-</v>
      </c>
      <c r="AM7" s="90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.100000000000001" customHeight="1">
      <c r="A8" s="210"/>
      <c r="B8" s="47"/>
      <c r="C8" s="91"/>
      <c r="D8" s="60"/>
      <c r="E8" s="61"/>
      <c r="F8" s="59"/>
      <c r="G8" s="62"/>
      <c r="H8" s="59"/>
      <c r="I8" s="59"/>
      <c r="J8" s="9"/>
      <c r="K8" s="59"/>
      <c r="L8" s="59"/>
      <c r="M8" s="59"/>
      <c r="N8" s="59"/>
      <c r="O8" s="67"/>
      <c r="P8" s="68"/>
      <c r="Q8" s="68"/>
      <c r="R8" s="9"/>
      <c r="S8" s="59"/>
      <c r="T8" s="59"/>
      <c r="U8" s="59"/>
      <c r="V8" s="58" t="e">
        <f>SUM($D$5:$D8)/(COUNTA($D$5:$D8)-COUNTA($E$5:$E8))</f>
        <v>#DIV/0!</v>
      </c>
      <c r="W8" s="172" t="s">
        <v>16</v>
      </c>
      <c r="X8" s="172" t="s">
        <v>15</v>
      </c>
      <c r="Y8" s="172" t="s">
        <v>14</v>
      </c>
      <c r="Z8" s="172" t="s">
        <v>13</v>
      </c>
      <c r="AA8" s="289" t="s">
        <v>12</v>
      </c>
      <c r="AB8" s="289"/>
      <c r="AC8" s="289" t="s">
        <v>11</v>
      </c>
      <c r="AD8" s="289"/>
      <c r="AE8" s="172" t="s">
        <v>10</v>
      </c>
      <c r="AF8" s="172" t="s">
        <v>69</v>
      </c>
      <c r="AG8" s="172" t="s">
        <v>9</v>
      </c>
      <c r="AH8" s="13"/>
      <c r="AK8" s="81" t="s">
        <v>49</v>
      </c>
      <c r="AL8" s="82">
        <f t="shared" si="0"/>
        <v>1</v>
      </c>
      <c r="AM8" s="90">
        <f t="shared" si="1"/>
        <v>0</v>
      </c>
    </row>
    <row r="9" spans="1:39" ht="17.100000000000001" customHeight="1">
      <c r="A9" s="210"/>
      <c r="B9" s="47"/>
      <c r="C9" s="92"/>
      <c r="D9" s="63"/>
      <c r="E9" s="61"/>
      <c r="F9" s="59"/>
      <c r="G9" s="62"/>
      <c r="H9" s="59"/>
      <c r="I9" s="59"/>
      <c r="J9" s="9"/>
      <c r="K9" s="59"/>
      <c r="L9" s="59"/>
      <c r="M9" s="59"/>
      <c r="N9" s="59"/>
      <c r="O9" s="65"/>
      <c r="P9" s="66"/>
      <c r="Q9" s="66"/>
      <c r="R9" s="9"/>
      <c r="S9" s="59"/>
      <c r="T9" s="59"/>
      <c r="U9" s="59"/>
      <c r="V9" s="57" t="e">
        <f>SUM($D$5:$D9)/(COUNTA($D$5:$D9)-COUNTA($E$5:$E9))</f>
        <v>#DIV/0!</v>
      </c>
      <c r="W9" s="85">
        <f t="array" ref="W9">IF(SUM(K5:K34)=0,"-",SUM(INT(K5:K34))+INT(ROUND(SUM(K5:K34-INT(K5:K34)),1)/0.6)+MOD(ROUND(SUM(K5:K34-INT(K5:K34)),1),0.6))</f>
        <v>4</v>
      </c>
      <c r="X9" s="86">
        <f>IF($W$9="-","-",SUM(L5:L34))</f>
        <v>0</v>
      </c>
      <c r="Y9" s="86">
        <f>IF($W$9="-","-",SUM(M5:M34))</f>
        <v>27</v>
      </c>
      <c r="Z9" s="83">
        <f>IF($W$9="-","-",SUM(N5:N34))</f>
        <v>0</v>
      </c>
      <c r="AA9" s="305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306"/>
      <c r="AC9" s="303" t="str">
        <f>IF($Z$9="-","-",IF($Z$9=0,"-",$Y$9/$Z$9))</f>
        <v>-</v>
      </c>
      <c r="AD9" s="304"/>
      <c r="AE9" s="87" t="str">
        <f>IF(ISERROR(ROUND((INT(W9)*6+((W9-INT(W9))*10))/Z9,2)),"-",ROUND((INT(W9)*6+((W9-INT(W9))*10))/Z9,2))</f>
        <v>-</v>
      </c>
      <c r="AF9" s="84">
        <f>IF(ISERROR(ROUND(Y9/(INT(W9)*6+((W9-INT(W9))*10))*6,2)),"-",ROUND(Y9/(INT(W9)*6+((W9-INT(W9))*10))*6,2))</f>
        <v>6.75</v>
      </c>
      <c r="AG9" s="93">
        <f>COUNTIF(N5:N34,"&gt;=5")</f>
        <v>0</v>
      </c>
      <c r="AH9" s="10"/>
      <c r="AK9" s="81" t="s">
        <v>48</v>
      </c>
      <c r="AL9" s="82">
        <f t="shared" si="0"/>
        <v>1</v>
      </c>
      <c r="AM9" s="90">
        <f t="shared" si="1"/>
        <v>0</v>
      </c>
    </row>
    <row r="10" spans="1:39" ht="17.100000000000001" customHeight="1">
      <c r="A10" s="199"/>
      <c r="B10" s="47"/>
      <c r="C10" s="91"/>
      <c r="D10" s="63"/>
      <c r="E10" s="61"/>
      <c r="F10" s="59"/>
      <c r="G10" s="62"/>
      <c r="H10" s="59"/>
      <c r="I10" s="59"/>
      <c r="J10" s="9"/>
      <c r="K10" s="59"/>
      <c r="L10" s="59"/>
      <c r="M10" s="59"/>
      <c r="N10" s="59"/>
      <c r="O10" s="65"/>
      <c r="P10" s="66"/>
      <c r="Q10" s="66"/>
      <c r="R10" s="9"/>
      <c r="S10" s="59"/>
      <c r="T10" s="59"/>
      <c r="U10" s="59"/>
      <c r="V10" s="58" t="e">
        <f>SUM($D$5:$D10)/(COUNTA($D$5:$D10)-COUNTA($E$5:$E10))</f>
        <v>#DIV/0!</v>
      </c>
      <c r="W10" s="12"/>
      <c r="AK10" s="81" t="s">
        <v>47</v>
      </c>
      <c r="AL10" s="82" t="str">
        <f t="shared" si="0"/>
        <v>-</v>
      </c>
      <c r="AM10" s="90" t="str">
        <f t="shared" si="1"/>
        <v>-</v>
      </c>
    </row>
    <row r="11" spans="1:39" ht="17.100000000000001" customHeight="1">
      <c r="A11" s="199"/>
      <c r="B11" s="47"/>
      <c r="C11" s="91"/>
      <c r="D11" s="63"/>
      <c r="E11" s="61"/>
      <c r="F11" s="59"/>
      <c r="G11" s="62"/>
      <c r="H11" s="59"/>
      <c r="I11" s="59"/>
      <c r="J11" s="9"/>
      <c r="K11" s="59"/>
      <c r="L11" s="59"/>
      <c r="M11" s="59"/>
      <c r="N11" s="59"/>
      <c r="O11" s="65"/>
      <c r="P11" s="66"/>
      <c r="Q11" s="66"/>
      <c r="R11" s="9"/>
      <c r="S11" s="59"/>
      <c r="T11" s="59"/>
      <c r="U11" s="59"/>
      <c r="V11" s="58" t="e">
        <f>SUM($D$5:$D11)/(COUNTA($D$5:$D11)-COUNTA($E$5:$E11))</f>
        <v>#DIV/0!</v>
      </c>
      <c r="W11" s="292" t="s">
        <v>46</v>
      </c>
      <c r="X11" s="292"/>
      <c r="Y11" s="292"/>
      <c r="Z11" s="11"/>
      <c r="AA11" s="11"/>
      <c r="AB11" s="11"/>
      <c r="AK11" s="81" t="s">
        <v>45</v>
      </c>
      <c r="AL11" s="82" t="str">
        <f t="shared" si="0"/>
        <v>-</v>
      </c>
      <c r="AM11" s="90" t="str">
        <f t="shared" si="1"/>
        <v>-</v>
      </c>
    </row>
    <row r="12" spans="1:39" ht="17.100000000000001" customHeight="1">
      <c r="A12" s="243" t="s">
        <v>204</v>
      </c>
      <c r="B12" s="47">
        <v>2</v>
      </c>
      <c r="C12" s="91">
        <v>3</v>
      </c>
      <c r="D12" s="63">
        <v>1</v>
      </c>
      <c r="E12" s="61"/>
      <c r="F12" s="59"/>
      <c r="G12" s="62" t="s">
        <v>89</v>
      </c>
      <c r="H12" s="59"/>
      <c r="I12" s="59"/>
      <c r="J12" s="9"/>
      <c r="K12" s="59">
        <v>2</v>
      </c>
      <c r="L12" s="59"/>
      <c r="M12" s="59">
        <v>20</v>
      </c>
      <c r="N12" s="59"/>
      <c r="O12" s="65"/>
      <c r="P12" s="66"/>
      <c r="Q12" s="66"/>
      <c r="R12" s="9"/>
      <c r="S12" s="59"/>
      <c r="T12" s="59"/>
      <c r="U12" s="59"/>
      <c r="V12" s="58">
        <f>SUM($D$5:$D12)/(COUNTA($D$5:$D12)-COUNTA($E$5:$E12))</f>
        <v>1</v>
      </c>
      <c r="W12" s="172" t="s">
        <v>8</v>
      </c>
      <c r="X12" s="172" t="s">
        <v>7</v>
      </c>
      <c r="Y12" s="172" t="s">
        <v>6</v>
      </c>
      <c r="Z12" s="47"/>
      <c r="AK12" s="81" t="s">
        <v>44</v>
      </c>
      <c r="AL12" s="82" t="str">
        <f t="shared" si="0"/>
        <v>-</v>
      </c>
      <c r="AM12" s="90" t="str">
        <f t="shared" si="1"/>
        <v>-</v>
      </c>
    </row>
    <row r="13" spans="1:39" ht="17.100000000000001" customHeight="1">
      <c r="A13" s="243" t="s">
        <v>203</v>
      </c>
      <c r="B13" s="47">
        <v>2</v>
      </c>
      <c r="C13" s="92">
        <v>2</v>
      </c>
      <c r="D13" s="60">
        <v>31</v>
      </c>
      <c r="E13" s="61"/>
      <c r="F13" s="59"/>
      <c r="G13" s="59" t="s">
        <v>36</v>
      </c>
      <c r="H13" s="59"/>
      <c r="I13" s="59"/>
      <c r="J13" s="9"/>
      <c r="K13" s="64"/>
      <c r="L13" s="59"/>
      <c r="M13" s="59"/>
      <c r="N13" s="59"/>
      <c r="O13" s="65"/>
      <c r="P13" s="66"/>
      <c r="Q13" s="66"/>
      <c r="R13" s="9"/>
      <c r="S13" s="59"/>
      <c r="T13" s="59"/>
      <c r="U13" s="59"/>
      <c r="V13" s="57">
        <f>SUM($D$5:$D13)/(COUNTA($D$5:$D13)-COUNTA($E$5:$E13))</f>
        <v>16</v>
      </c>
      <c r="W13" s="76">
        <f>SUM(S5:S34)</f>
        <v>0</v>
      </c>
      <c r="X13" s="76">
        <f>SUM(T5:T34)</f>
        <v>0</v>
      </c>
      <c r="Y13" s="76">
        <f>SUM(U5:U34)</f>
        <v>0</v>
      </c>
      <c r="Z13" s="10"/>
      <c r="AK13" s="81" t="s">
        <v>43</v>
      </c>
      <c r="AL13" s="82" t="str">
        <f t="shared" si="0"/>
        <v>-</v>
      </c>
      <c r="AM13" s="90" t="str">
        <f t="shared" si="1"/>
        <v>-</v>
      </c>
    </row>
    <row r="14" spans="1:39" ht="17.100000000000001" customHeight="1">
      <c r="A14" s="243"/>
      <c r="B14" s="47"/>
      <c r="C14" s="92"/>
      <c r="D14" s="63"/>
      <c r="E14" s="61"/>
      <c r="F14" s="59"/>
      <c r="G14" s="62"/>
      <c r="H14" s="59"/>
      <c r="I14" s="59"/>
      <c r="J14" s="9"/>
      <c r="K14" s="64"/>
      <c r="L14" s="59"/>
      <c r="M14" s="59"/>
      <c r="N14" s="59"/>
      <c r="O14" s="65"/>
      <c r="P14" s="66"/>
      <c r="Q14" s="66"/>
      <c r="R14" s="9"/>
      <c r="S14" s="59"/>
      <c r="T14" s="59"/>
      <c r="U14" s="59"/>
      <c r="V14" s="58">
        <f>SUM($D$5:$D14)/(COUNTA($D$5:$D14)-COUNTA($E$5:$E14))</f>
        <v>16</v>
      </c>
      <c r="AK14" s="81" t="s">
        <v>42</v>
      </c>
      <c r="AL14" s="82" t="str">
        <f t="shared" si="0"/>
        <v>-</v>
      </c>
      <c r="AM14" s="90" t="str">
        <f t="shared" si="1"/>
        <v>-</v>
      </c>
    </row>
    <row r="15" spans="1:39" ht="17.100000000000001" customHeight="1">
      <c r="A15" s="243"/>
      <c r="B15" s="47"/>
      <c r="C15" s="92"/>
      <c r="D15" s="63"/>
      <c r="E15" s="61"/>
      <c r="F15" s="59"/>
      <c r="G15" s="62"/>
      <c r="H15" s="59"/>
      <c r="I15" s="59"/>
      <c r="J15" s="9"/>
      <c r="K15" s="64"/>
      <c r="L15" s="59"/>
      <c r="M15" s="59"/>
      <c r="N15" s="59"/>
      <c r="O15" s="65"/>
      <c r="P15" s="66"/>
      <c r="Q15" s="66"/>
      <c r="R15" s="9"/>
      <c r="S15" s="59"/>
      <c r="T15" s="59"/>
      <c r="U15" s="59"/>
      <c r="V15" s="58">
        <f>SUM($D$5:$D15)/(COUNTA($D$5:$D15)-COUNTA($E$5:$E15))</f>
        <v>16</v>
      </c>
      <c r="W15" s="289" t="s">
        <v>41</v>
      </c>
      <c r="X15" s="289"/>
      <c r="Y15" s="289"/>
      <c r="Z15" s="289"/>
      <c r="AA15" s="289"/>
      <c r="AB15" s="289"/>
    </row>
    <row r="16" spans="1:39" ht="17.100000000000001" customHeight="1">
      <c r="A16" s="243"/>
      <c r="B16" s="47"/>
      <c r="C16" s="92"/>
      <c r="D16" s="63"/>
      <c r="E16" s="61"/>
      <c r="F16" s="59"/>
      <c r="G16" s="62"/>
      <c r="H16" s="59"/>
      <c r="I16" s="59"/>
      <c r="J16" s="9"/>
      <c r="K16" s="64"/>
      <c r="L16" s="59"/>
      <c r="M16" s="59"/>
      <c r="N16" s="59"/>
      <c r="O16" s="65"/>
      <c r="P16" s="66"/>
      <c r="Q16" s="66"/>
      <c r="R16" s="9"/>
      <c r="S16" s="59"/>
      <c r="T16" s="59"/>
      <c r="U16" s="59"/>
      <c r="V16" s="57">
        <f>SUM($D$5:$D16)/(COUNTA($D$5:$D16)-COUNTA($E$5:$E16))</f>
        <v>16</v>
      </c>
      <c r="W16" s="293" t="s">
        <v>40</v>
      </c>
      <c r="X16" s="294"/>
      <c r="Y16" s="295"/>
      <c r="Z16" s="76">
        <f>COUNTIF($G$5:$G$34,W16)</f>
        <v>0</v>
      </c>
      <c r="AA16" s="296">
        <f>$Z16/MAX(1,$X$5)</f>
        <v>0</v>
      </c>
      <c r="AB16" s="297"/>
    </row>
    <row r="17" spans="1:34" ht="17.100000000000001" customHeight="1">
      <c r="A17" s="228"/>
      <c r="B17" s="47"/>
      <c r="C17" s="92"/>
      <c r="D17" s="63"/>
      <c r="E17" s="61"/>
      <c r="F17" s="59"/>
      <c r="G17" s="62"/>
      <c r="H17" s="59"/>
      <c r="I17" s="59"/>
      <c r="J17" s="9"/>
      <c r="K17" s="64"/>
      <c r="L17" s="59"/>
      <c r="M17" s="59"/>
      <c r="N17" s="59"/>
      <c r="O17" s="65"/>
      <c r="P17" s="66"/>
      <c r="Q17" s="66"/>
      <c r="R17" s="9"/>
      <c r="S17" s="59"/>
      <c r="T17" s="59"/>
      <c r="U17" s="59"/>
      <c r="V17" s="57">
        <f>SUM($D$5:$D17)/(COUNTA($D$5:$D17)-COUNTA($E$5:$E17))</f>
        <v>16</v>
      </c>
      <c r="W17" s="298" t="s">
        <v>39</v>
      </c>
      <c r="X17" s="299"/>
      <c r="Y17" s="300"/>
      <c r="Z17" s="76">
        <f>COUNTIF($G$5:$G$34,W17)</f>
        <v>0</v>
      </c>
      <c r="AA17" s="287">
        <f t="shared" ref="AA17:AA25" si="2">$Z17/MAX(1,$X$5)</f>
        <v>0</v>
      </c>
      <c r="AB17" s="288"/>
      <c r="AG17" s="1"/>
      <c r="AH17" s="1"/>
    </row>
    <row r="18" spans="1:34" ht="17.100000000000001" customHeight="1">
      <c r="A18" s="228"/>
      <c r="B18" s="47"/>
      <c r="C18" s="92"/>
      <c r="D18" s="60"/>
      <c r="E18" s="61"/>
      <c r="F18" s="59"/>
      <c r="G18" s="62"/>
      <c r="H18" s="59"/>
      <c r="I18" s="59"/>
      <c r="J18" s="9"/>
      <c r="K18" s="64"/>
      <c r="L18" s="59"/>
      <c r="M18" s="59"/>
      <c r="N18" s="59"/>
      <c r="O18" s="65"/>
      <c r="P18" s="66"/>
      <c r="Q18" s="66"/>
      <c r="R18" s="9"/>
      <c r="S18" s="59"/>
      <c r="T18" s="59"/>
      <c r="U18" s="59"/>
      <c r="V18" s="57">
        <f>SUM($D$5:$D18)/(COUNTA($D$5:$D18)-COUNTA($E$5:$E18))</f>
        <v>16</v>
      </c>
      <c r="W18" s="284" t="s">
        <v>90</v>
      </c>
      <c r="X18" s="285"/>
      <c r="Y18" s="286"/>
      <c r="Z18" s="76">
        <f>COUNTIF($G$5:$G$34,W18)</f>
        <v>0</v>
      </c>
      <c r="AA18" s="287">
        <f t="shared" si="2"/>
        <v>0</v>
      </c>
      <c r="AB18" s="288"/>
      <c r="AG18" s="1"/>
      <c r="AH18" s="1"/>
    </row>
    <row r="19" spans="1:34" ht="17.100000000000001" customHeight="1">
      <c r="A19" s="228"/>
      <c r="B19" s="47"/>
      <c r="C19" s="92"/>
      <c r="D19" s="60"/>
      <c r="E19" s="61"/>
      <c r="F19" s="59"/>
      <c r="G19" s="62"/>
      <c r="H19" s="59"/>
      <c r="I19" s="59"/>
      <c r="J19" s="9"/>
      <c r="K19" s="64"/>
      <c r="L19" s="59"/>
      <c r="M19" s="59"/>
      <c r="N19" s="59"/>
      <c r="O19" s="65"/>
      <c r="P19" s="66"/>
      <c r="Q19" s="66"/>
      <c r="R19" s="9"/>
      <c r="S19" s="59"/>
      <c r="T19" s="59"/>
      <c r="U19" s="59"/>
      <c r="V19" s="57">
        <f>SUM($D$5:$D19)/(COUNTA($D$5:$D19)-COUNTA($E$5:$E19))</f>
        <v>16</v>
      </c>
      <c r="W19" s="284" t="s">
        <v>89</v>
      </c>
      <c r="X19" s="285"/>
      <c r="Y19" s="286"/>
      <c r="Z19" s="76">
        <f t="shared" ref="Z19:Z25" si="3">COUNTIF($G$5:$G$34,W19)</f>
        <v>1</v>
      </c>
      <c r="AA19" s="287">
        <f t="shared" si="2"/>
        <v>0.5</v>
      </c>
      <c r="AB19" s="288"/>
      <c r="AG19" s="1"/>
      <c r="AH19" s="1"/>
    </row>
    <row r="20" spans="1:34" ht="17.100000000000001" customHeight="1">
      <c r="A20" s="228"/>
      <c r="B20" s="47"/>
      <c r="C20" s="91"/>
      <c r="D20" s="60"/>
      <c r="E20" s="61"/>
      <c r="F20" s="59"/>
      <c r="G20" s="59"/>
      <c r="H20" s="59"/>
      <c r="I20" s="59"/>
      <c r="J20" s="9"/>
      <c r="K20" s="64"/>
      <c r="L20" s="59"/>
      <c r="M20" s="59"/>
      <c r="N20" s="59"/>
      <c r="O20" s="65"/>
      <c r="P20" s="66"/>
      <c r="Q20" s="66"/>
      <c r="R20" s="9"/>
      <c r="S20" s="59"/>
      <c r="T20" s="59"/>
      <c r="U20" s="59"/>
      <c r="V20" s="57">
        <f>SUM($D$5:$D20)/(COUNTA($D$5:$D20)-COUNTA($E$5:$E20))</f>
        <v>16</v>
      </c>
      <c r="W20" s="284" t="s">
        <v>38</v>
      </c>
      <c r="X20" s="285"/>
      <c r="Y20" s="286"/>
      <c r="Z20" s="76">
        <f t="shared" si="3"/>
        <v>0</v>
      </c>
      <c r="AA20" s="287">
        <f t="shared" si="2"/>
        <v>0</v>
      </c>
      <c r="AB20" s="288"/>
      <c r="AG20" s="1"/>
      <c r="AH20" s="1"/>
    </row>
    <row r="21" spans="1:34" ht="17.100000000000001" customHeight="1">
      <c r="A21" s="247"/>
      <c r="B21" s="47"/>
      <c r="C21" s="91"/>
      <c r="D21" s="60"/>
      <c r="E21" s="61"/>
      <c r="F21" s="59"/>
      <c r="G21" s="62"/>
      <c r="H21" s="59"/>
      <c r="I21" s="59"/>
      <c r="J21" s="9"/>
      <c r="K21" s="64"/>
      <c r="L21" s="59"/>
      <c r="M21" s="59"/>
      <c r="N21" s="64"/>
      <c r="O21" s="67"/>
      <c r="P21" s="68"/>
      <c r="Q21" s="68"/>
      <c r="R21" s="9"/>
      <c r="S21" s="59"/>
      <c r="T21" s="59"/>
      <c r="U21" s="59"/>
      <c r="V21" s="57">
        <f>SUM($D$5:$D21)/(COUNTA($D$5:$D21)-COUNTA($E$5:$E21))</f>
        <v>16</v>
      </c>
      <c r="W21" s="284" t="s">
        <v>37</v>
      </c>
      <c r="X21" s="285"/>
      <c r="Y21" s="286"/>
      <c r="Z21" s="76">
        <f t="shared" si="3"/>
        <v>0</v>
      </c>
      <c r="AA21" s="287">
        <f t="shared" si="2"/>
        <v>0</v>
      </c>
      <c r="AB21" s="288"/>
      <c r="AG21" s="1"/>
      <c r="AH21" s="1"/>
    </row>
    <row r="22" spans="1:34" ht="17.100000000000001" customHeight="1">
      <c r="A22" s="247"/>
      <c r="B22" s="47"/>
      <c r="C22" s="92"/>
      <c r="D22" s="63"/>
      <c r="E22" s="61"/>
      <c r="F22" s="59"/>
      <c r="G22" s="62"/>
      <c r="H22" s="59"/>
      <c r="I22" s="59"/>
      <c r="J22" s="9"/>
      <c r="K22" s="64"/>
      <c r="L22" s="59"/>
      <c r="M22" s="59"/>
      <c r="N22" s="59"/>
      <c r="O22" s="65"/>
      <c r="P22" s="66"/>
      <c r="Q22" s="66"/>
      <c r="R22" s="25"/>
      <c r="S22" s="62"/>
      <c r="T22" s="62"/>
      <c r="U22" s="62"/>
      <c r="V22" s="57">
        <f>SUM($D$5:$D22)/(COUNTA($D$5:$D22)-COUNTA($E$5:$E22))</f>
        <v>16</v>
      </c>
      <c r="W22" s="284" t="s">
        <v>36</v>
      </c>
      <c r="X22" s="285"/>
      <c r="Y22" s="286"/>
      <c r="Z22" s="76">
        <f t="shared" si="3"/>
        <v>1</v>
      </c>
      <c r="AA22" s="287">
        <f t="shared" si="2"/>
        <v>0.5</v>
      </c>
      <c r="AB22" s="288"/>
      <c r="AG22" s="1"/>
      <c r="AH22" s="1"/>
    </row>
    <row r="23" spans="1:34" ht="17.100000000000001" customHeight="1">
      <c r="A23" s="248"/>
      <c r="B23" s="47"/>
      <c r="C23" s="91"/>
      <c r="D23" s="63"/>
      <c r="E23" s="61"/>
      <c r="F23" s="59"/>
      <c r="G23" s="62"/>
      <c r="H23" s="59"/>
      <c r="I23" s="59"/>
      <c r="J23" s="9"/>
      <c r="K23" s="64"/>
      <c r="L23" s="59"/>
      <c r="M23" s="59"/>
      <c r="N23" s="59"/>
      <c r="O23" s="65"/>
      <c r="P23" s="66"/>
      <c r="Q23" s="66"/>
      <c r="R23" s="50"/>
      <c r="S23" s="59"/>
      <c r="T23" s="59"/>
      <c r="U23" s="59"/>
      <c r="V23" s="57">
        <f>SUM($D$5:$D23)/(COUNTA($D$5:$D23)-COUNTA($E$5:$E23))</f>
        <v>16</v>
      </c>
      <c r="W23" s="284" t="s">
        <v>35</v>
      </c>
      <c r="X23" s="285"/>
      <c r="Y23" s="286"/>
      <c r="Z23" s="76">
        <f t="shared" si="3"/>
        <v>0</v>
      </c>
      <c r="AA23" s="287">
        <f t="shared" si="2"/>
        <v>0</v>
      </c>
      <c r="AB23" s="288"/>
      <c r="AG23" s="1"/>
      <c r="AH23" s="1"/>
    </row>
    <row r="24" spans="1:34" ht="17.100000000000001" customHeight="1">
      <c r="A24" s="248"/>
      <c r="B24" s="47"/>
      <c r="C24" s="91"/>
      <c r="D24" s="63"/>
      <c r="E24" s="61"/>
      <c r="F24" s="59"/>
      <c r="G24" s="62"/>
      <c r="H24" s="59"/>
      <c r="I24" s="59"/>
      <c r="J24" s="9"/>
      <c r="K24" s="64"/>
      <c r="L24" s="59"/>
      <c r="M24" s="59"/>
      <c r="N24" s="59"/>
      <c r="O24" s="65"/>
      <c r="P24" s="66"/>
      <c r="Q24" s="66"/>
      <c r="R24" s="50"/>
      <c r="S24" s="59"/>
      <c r="T24" s="59"/>
      <c r="U24" s="59"/>
      <c r="V24" s="57">
        <f>SUM($D$5:$D24)/(COUNTA($D$5:$D24)-COUNTA($E$5:$E24))</f>
        <v>16</v>
      </c>
      <c r="W24" s="284" t="s">
        <v>34</v>
      </c>
      <c r="X24" s="290"/>
      <c r="Y24" s="291"/>
      <c r="Z24" s="76">
        <f t="shared" si="3"/>
        <v>0</v>
      </c>
      <c r="AA24" s="287">
        <f t="shared" si="2"/>
        <v>0</v>
      </c>
      <c r="AB24" s="288"/>
      <c r="AG24" s="1"/>
      <c r="AH24" s="1"/>
    </row>
    <row r="25" spans="1:34" ht="17.100000000000001" customHeight="1">
      <c r="A25" s="248"/>
      <c r="B25" s="2"/>
      <c r="C25" s="91"/>
      <c r="D25" s="60"/>
      <c r="E25" s="61"/>
      <c r="F25" s="59"/>
      <c r="G25" s="59"/>
      <c r="H25" s="59"/>
      <c r="I25" s="59"/>
      <c r="J25" s="9"/>
      <c r="K25" s="64"/>
      <c r="L25" s="59"/>
      <c r="M25" s="59"/>
      <c r="N25" s="59"/>
      <c r="O25" s="65"/>
      <c r="P25" s="66"/>
      <c r="Q25" s="66"/>
      <c r="R25" s="50"/>
      <c r="S25" s="59"/>
      <c r="T25" s="59"/>
      <c r="U25" s="59"/>
      <c r="V25" s="57">
        <f>SUM($D$5:$D25)/(COUNTA($D$5:$D25)-COUNTA($E$5:$E25))</f>
        <v>16</v>
      </c>
      <c r="W25" s="284" t="s">
        <v>33</v>
      </c>
      <c r="X25" s="285"/>
      <c r="Y25" s="286"/>
      <c r="Z25" s="76">
        <f t="shared" si="3"/>
        <v>0</v>
      </c>
      <c r="AA25" s="287">
        <f t="shared" si="2"/>
        <v>0</v>
      </c>
      <c r="AB25" s="288"/>
      <c r="AG25" s="1"/>
      <c r="AH25" s="1"/>
    </row>
    <row r="26" spans="1:34" ht="17.100000000000001" customHeight="1">
      <c r="A26" s="200"/>
      <c r="B26" s="2"/>
      <c r="C26" s="91"/>
      <c r="D26" s="60"/>
      <c r="E26" s="61"/>
      <c r="F26" s="59"/>
      <c r="G26" s="59"/>
      <c r="H26" s="59"/>
      <c r="I26" s="59"/>
      <c r="J26" s="9"/>
      <c r="K26" s="64"/>
      <c r="L26" s="59"/>
      <c r="M26" s="59"/>
      <c r="N26" s="59"/>
      <c r="O26" s="65"/>
      <c r="P26" s="66"/>
      <c r="Q26" s="66"/>
      <c r="R26" s="50"/>
      <c r="S26" s="59"/>
      <c r="T26" s="59"/>
      <c r="U26" s="59"/>
      <c r="V26" s="58">
        <f>SUM($D$5:$D26)/(COUNTA($D$5:$D26)-COUNTA($E$5:$E26))</f>
        <v>16</v>
      </c>
      <c r="W26" s="88"/>
    </row>
    <row r="27" spans="1:34" ht="17.100000000000001" customHeight="1">
      <c r="A27" s="200"/>
      <c r="B27" s="2"/>
      <c r="C27" s="91"/>
      <c r="D27" s="60"/>
      <c r="E27" s="61"/>
      <c r="F27" s="59"/>
      <c r="G27" s="59"/>
      <c r="H27" s="59"/>
      <c r="I27" s="59"/>
      <c r="J27" s="9"/>
      <c r="K27" s="64"/>
      <c r="L27" s="59"/>
      <c r="M27" s="59"/>
      <c r="N27" s="59"/>
      <c r="O27" s="65"/>
      <c r="P27" s="66"/>
      <c r="Q27" s="66"/>
      <c r="R27" s="50"/>
      <c r="S27" s="59"/>
      <c r="T27" s="59"/>
      <c r="U27" s="59"/>
      <c r="V27" s="58">
        <f>SUM($D$5:$D27)/(COUNTA($D$5:$D27)-COUNTA($E$5:$E27))</f>
        <v>16</v>
      </c>
      <c r="W27" s="289" t="s">
        <v>32</v>
      </c>
      <c r="X27" s="289"/>
      <c r="Y27" s="289"/>
      <c r="Z27" s="289"/>
      <c r="AA27" s="289"/>
      <c r="AB27" s="289"/>
      <c r="AC27" s="8"/>
      <c r="AD27" s="8"/>
      <c r="AE27" s="8"/>
      <c r="AG27" s="1"/>
      <c r="AH27" s="1"/>
    </row>
    <row r="28" spans="1:34" ht="17.100000000000001" customHeight="1">
      <c r="A28" s="200"/>
      <c r="B28" s="2"/>
      <c r="C28" s="91"/>
      <c r="D28" s="60"/>
      <c r="E28" s="61"/>
      <c r="F28" s="59"/>
      <c r="G28" s="59"/>
      <c r="H28" s="59"/>
      <c r="I28" s="59"/>
      <c r="J28" s="9"/>
      <c r="K28" s="64"/>
      <c r="L28" s="59"/>
      <c r="M28" s="59"/>
      <c r="N28" s="59"/>
      <c r="O28" s="65"/>
      <c r="P28" s="66"/>
      <c r="Q28" s="66"/>
      <c r="R28" s="50"/>
      <c r="S28" s="59"/>
      <c r="T28" s="59"/>
      <c r="U28" s="59"/>
      <c r="V28" s="57">
        <f>SUM($D$5:$D28)/(COUNTA($D$5:$D28)-COUNTA($E$5:$E28))</f>
        <v>16</v>
      </c>
      <c r="W28" s="69" t="s">
        <v>31</v>
      </c>
      <c r="X28" s="70"/>
      <c r="Y28" s="70"/>
      <c r="Z28" s="71"/>
      <c r="AA28" s="282">
        <f>IF(W5=0,"-",$W$13/$W$5)</f>
        <v>0</v>
      </c>
      <c r="AB28" s="283"/>
      <c r="AG28" s="1"/>
      <c r="AH28" s="1"/>
    </row>
    <row r="29" spans="1:34" ht="17.100000000000001" customHeight="1">
      <c r="A29" s="200"/>
      <c r="B29" s="2"/>
      <c r="C29" s="91"/>
      <c r="D29" s="60"/>
      <c r="E29" s="61"/>
      <c r="F29" s="59"/>
      <c r="G29" s="59"/>
      <c r="H29" s="59"/>
      <c r="I29" s="59"/>
      <c r="J29" s="9"/>
      <c r="K29" s="64"/>
      <c r="L29" s="59"/>
      <c r="M29" s="59"/>
      <c r="N29" s="59"/>
      <c r="O29" s="65"/>
      <c r="P29" s="66"/>
      <c r="Q29" s="66"/>
      <c r="R29" s="50"/>
      <c r="S29" s="59"/>
      <c r="T29" s="59"/>
      <c r="U29" s="59"/>
      <c r="V29" s="57">
        <f>SUM($D$5:$D29)/(COUNTA($D$5:$D29)-COUNTA($E$5:$E29))</f>
        <v>16</v>
      </c>
      <c r="W29" s="170" t="s">
        <v>30</v>
      </c>
      <c r="X29" s="171"/>
      <c r="Y29" s="276">
        <v>20</v>
      </c>
      <c r="Z29" s="279"/>
      <c r="AA29" s="280">
        <f>IF(ISERROR(SUMIF(D5:D34,"&gt;="&amp;Y29)/SUMPRODUCT(--(D5:D34&gt;=Y29),--(E5:E34&lt;&gt;"*"))),"-",SUMIF(D5:D34,"&gt;="&amp;Y29)/SUMPRODUCT(--(D5:D34&gt;=Y29),--(E5:E34&lt;&gt;"*")))</f>
        <v>31</v>
      </c>
      <c r="AB29" s="281"/>
      <c r="AG29" s="1"/>
      <c r="AH29" s="1"/>
    </row>
    <row r="30" spans="1:34" ht="17.100000000000001" customHeight="1">
      <c r="A30" s="200"/>
      <c r="B30" s="2"/>
      <c r="C30" s="91"/>
      <c r="D30" s="60"/>
      <c r="E30" s="61"/>
      <c r="F30" s="59"/>
      <c r="G30" s="59"/>
      <c r="H30" s="59"/>
      <c r="I30" s="59"/>
      <c r="J30" s="9"/>
      <c r="K30" s="64"/>
      <c r="L30" s="59"/>
      <c r="M30" s="59"/>
      <c r="N30" s="59"/>
      <c r="O30" s="65"/>
      <c r="P30" s="66"/>
      <c r="Q30" s="66"/>
      <c r="R30" s="50"/>
      <c r="S30" s="59"/>
      <c r="T30" s="59"/>
      <c r="U30" s="59"/>
      <c r="V30" s="57">
        <f>SUM($D$5:$D30)/(COUNTA($D$5:$D30)-COUNTA($E$5:$E30))</f>
        <v>16</v>
      </c>
      <c r="W30" s="274" t="s">
        <v>29</v>
      </c>
      <c r="X30" s="275"/>
      <c r="Y30" s="275"/>
      <c r="Z30" s="276"/>
      <c r="AA30" s="277">
        <f>IF($Z$5="-","-",IF($Z$5=0,"-",($AF$5*4+$AG$5*6)/$Z$5))</f>
        <v>0</v>
      </c>
      <c r="AB30" s="278"/>
      <c r="AG30" s="1"/>
      <c r="AH30" s="1"/>
    </row>
    <row r="31" spans="1:34" ht="17.100000000000001" customHeight="1">
      <c r="A31" s="200"/>
      <c r="B31" s="2"/>
      <c r="C31" s="91"/>
      <c r="D31" s="60"/>
      <c r="E31" s="61"/>
      <c r="F31" s="59"/>
      <c r="G31" s="59"/>
      <c r="H31" s="59"/>
      <c r="I31" s="59"/>
      <c r="J31" s="9"/>
      <c r="K31" s="64"/>
      <c r="L31" s="59"/>
      <c r="M31" s="59"/>
      <c r="N31" s="59"/>
      <c r="O31" s="65"/>
      <c r="P31" s="66"/>
      <c r="Q31" s="66"/>
      <c r="R31" s="50"/>
      <c r="S31" s="59"/>
      <c r="T31" s="59"/>
      <c r="U31" s="59"/>
      <c r="V31" s="57">
        <f>SUM($D$5:$D31)/(COUNTA($D$5:$D31)-COUNTA($E$5:$E31))</f>
        <v>16</v>
      </c>
      <c r="W31" s="274" t="s">
        <v>28</v>
      </c>
      <c r="X31" s="275"/>
      <c r="Y31" s="275"/>
      <c r="Z31" s="276"/>
      <c r="AA31" s="277" t="str">
        <f>IF(SUM($AF5:$AG5),$AG5/SUM($AF5:$AG5),"-")</f>
        <v>-</v>
      </c>
      <c r="AB31" s="278"/>
      <c r="AG31" s="1"/>
      <c r="AH31" s="1"/>
    </row>
    <row r="32" spans="1:34" ht="17.100000000000001" customHeight="1">
      <c r="A32" s="200"/>
      <c r="B32" s="2"/>
      <c r="C32" s="91"/>
      <c r="D32" s="60"/>
      <c r="E32" s="61"/>
      <c r="F32" s="59"/>
      <c r="G32" s="59"/>
      <c r="H32" s="59"/>
      <c r="I32" s="59"/>
      <c r="J32" s="9"/>
      <c r="K32" s="64"/>
      <c r="L32" s="59"/>
      <c r="M32" s="59"/>
      <c r="N32" s="59"/>
      <c r="O32" s="65"/>
      <c r="P32" s="66"/>
      <c r="Q32" s="66"/>
      <c r="R32" s="50"/>
      <c r="S32" s="59"/>
      <c r="T32" s="59"/>
      <c r="U32" s="59"/>
      <c r="V32" s="57">
        <f>SUM($D$5:$D32)/(COUNTA($D$5:$D32)-COUNTA($E$5:$E32))</f>
        <v>16</v>
      </c>
      <c r="W32" s="274" t="s">
        <v>27</v>
      </c>
      <c r="X32" s="275"/>
      <c r="Y32" s="275"/>
      <c r="Z32" s="276"/>
      <c r="AA32" s="277" t="str">
        <f>IF(SUM($AH5:$AI5),$AI5/SUM($AH5:$AI5),"-")</f>
        <v>-</v>
      </c>
      <c r="AB32" s="278"/>
      <c r="AG32" s="1"/>
      <c r="AH32" s="1"/>
    </row>
    <row r="33" spans="1:34" ht="17.100000000000001" customHeight="1">
      <c r="A33" s="199"/>
      <c r="B33" s="2"/>
      <c r="C33" s="91"/>
      <c r="D33" s="60"/>
      <c r="E33" s="61"/>
      <c r="F33" s="59"/>
      <c r="G33" s="59"/>
      <c r="H33" s="59"/>
      <c r="I33" s="59"/>
      <c r="J33" s="50"/>
      <c r="K33" s="59"/>
      <c r="L33" s="59"/>
      <c r="M33" s="59"/>
      <c r="N33" s="59"/>
      <c r="O33" s="65"/>
      <c r="P33" s="66"/>
      <c r="Q33" s="66"/>
      <c r="R33" s="50"/>
      <c r="S33" s="59"/>
      <c r="T33" s="59"/>
      <c r="U33" s="59"/>
      <c r="V33" s="57">
        <f>SUM($D$5:$D33)/(COUNTA($D$5:$D33)-COUNTA($E$5:$E33))</f>
        <v>16</v>
      </c>
      <c r="W33" s="274" t="s">
        <v>64</v>
      </c>
      <c r="X33" s="275"/>
      <c r="Y33" s="275"/>
      <c r="Z33" s="276"/>
      <c r="AA33" s="74">
        <f>SUMPRODUCT((D5:D34=0)*(D5:D34&lt;&gt;"")*(E5:E34&lt;&gt;"*"))</f>
        <v>0</v>
      </c>
      <c r="AB33" s="75">
        <f>SUMPRODUCT((D5:D34=0)*(D5:D34&lt;&gt;"")*(E5:E34&lt;&gt;"*")*(F5:F34=1))</f>
        <v>0</v>
      </c>
      <c r="AG33" s="1"/>
      <c r="AH33" s="1"/>
    </row>
    <row r="34" spans="1:34" ht="17.100000000000001" customHeight="1">
      <c r="A34" s="199"/>
      <c r="B34" s="2"/>
      <c r="C34" s="91"/>
      <c r="D34" s="60"/>
      <c r="E34" s="61"/>
      <c r="F34" s="59"/>
      <c r="G34" s="59"/>
      <c r="H34" s="59"/>
      <c r="I34" s="59"/>
      <c r="J34" s="50"/>
      <c r="K34" s="59"/>
      <c r="L34" s="59"/>
      <c r="M34" s="59"/>
      <c r="N34" s="59"/>
      <c r="O34" s="65"/>
      <c r="P34" s="66"/>
      <c r="Q34" s="66"/>
      <c r="R34" s="50"/>
      <c r="S34" s="59"/>
      <c r="T34" s="59"/>
      <c r="U34" s="59"/>
      <c r="V34" s="57">
        <f>SUM($D$5:$D34)/(COUNTA($D$5:$D34)-COUNTA($E$5:$E34))</f>
        <v>16</v>
      </c>
      <c r="W34" s="274" t="s">
        <v>65</v>
      </c>
      <c r="X34" s="275"/>
      <c r="Y34" s="275"/>
      <c r="Z34" s="276"/>
      <c r="AA34" s="74">
        <f>SUM(P5:P34)</f>
        <v>0</v>
      </c>
      <c r="AB34" s="75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65" priority="1" operator="greaterThan">
      <formula>0</formula>
    </cfRule>
  </conditionalFormatting>
  <dataValidations count="1">
    <dataValidation type="list" allowBlank="1" showInputMessage="1" showErrorMessage="1" sqref="G5:G34" xr:uid="{00000000-0002-0000-0900-000000000000}">
      <formula1>$W$16:$W$25</formula1>
    </dataValidation>
  </dataValidations>
  <hyperlinks>
    <hyperlink ref="A2" location="'Player Summary'!A1" display="Player Summary" xr:uid="{00000000-0004-0000-09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17" sqref="A17"/>
      <selection pane="topRight" activeCell="A17" sqref="A17"/>
      <selection pane="bottomLeft" activeCell="A17" sqref="A17"/>
      <selection pane="bottomRight" activeCell="AE5" sqref="AE5"/>
    </sheetView>
  </sheetViews>
  <sheetFormatPr defaultColWidth="8.855468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85546875" style="2" customWidth="1"/>
    <col min="8" max="8" width="3.5703125" style="2" customWidth="1"/>
    <col min="9" max="9" width="2.42578125" style="2" customWidth="1"/>
    <col min="10" max="10" width="2.85546875" style="47" customWidth="1"/>
    <col min="11" max="11" width="5" style="5" customWidth="1"/>
    <col min="12" max="14" width="5" style="2" customWidth="1"/>
    <col min="15" max="15" width="0.5703125" style="2" customWidth="1"/>
    <col min="16" max="18" width="2.85546875" style="2" customWidth="1"/>
    <col min="19" max="21" width="4.42578125" style="2" customWidth="1"/>
    <col min="22" max="22" width="2.85546875" style="1" customWidth="1"/>
    <col min="23" max="25" width="5.5703125" style="1" customWidth="1"/>
    <col min="26" max="26" width="5.570312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5703125" style="1" customWidth="1"/>
    <col min="33" max="34" width="5.5703125" style="2" customWidth="1"/>
    <col min="35" max="35" width="5.5703125" style="1" customWidth="1"/>
    <col min="36" max="36" width="2.85546875" style="1" customWidth="1"/>
    <col min="37" max="38" width="5.5703125" style="1" customWidth="1"/>
    <col min="39" max="39" width="6.85546875" style="1" customWidth="1"/>
    <col min="40" max="256" width="11.42578125" style="1" customWidth="1"/>
    <col min="257" max="16384" width="8.85546875" style="1"/>
  </cols>
  <sheetData>
    <row r="1" spans="1:39" ht="15.75">
      <c r="A1" s="46" t="s">
        <v>106</v>
      </c>
      <c r="D1" s="13" t="s">
        <v>75</v>
      </c>
      <c r="E1" s="13"/>
      <c r="F1" s="13"/>
      <c r="G1" s="209" t="s">
        <v>76</v>
      </c>
      <c r="H1" s="13"/>
      <c r="I1" s="13"/>
      <c r="J1" s="13"/>
      <c r="K1" s="202" t="s">
        <v>77</v>
      </c>
      <c r="L1" s="13"/>
      <c r="M1" s="204" t="s">
        <v>78</v>
      </c>
      <c r="N1" s="20"/>
      <c r="O1" s="47"/>
      <c r="P1" s="47"/>
      <c r="Q1" s="47"/>
      <c r="R1" s="47"/>
      <c r="S1" s="20"/>
      <c r="T1" s="20"/>
      <c r="U1" s="20"/>
      <c r="V1" s="15"/>
      <c r="W1" s="15"/>
      <c r="X1" s="15"/>
      <c r="Y1" s="15"/>
      <c r="Z1" s="47"/>
    </row>
    <row r="2" spans="1:39">
      <c r="A2" s="226" t="s">
        <v>107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7"/>
      <c r="S2" s="47"/>
      <c r="T2" s="47"/>
      <c r="U2" s="47"/>
      <c r="V2" s="15"/>
      <c r="W2" s="15"/>
      <c r="X2" s="15"/>
      <c r="Y2" s="15"/>
      <c r="Z2" s="47"/>
      <c r="AA2" s="15"/>
      <c r="AB2" s="15"/>
      <c r="AC2" s="15"/>
      <c r="AD2" s="15"/>
      <c r="AE2" s="15"/>
      <c r="AF2" s="15"/>
      <c r="AG2" s="47"/>
      <c r="AH2" s="47"/>
      <c r="AI2" s="15"/>
      <c r="AJ2" s="15"/>
    </row>
    <row r="3" spans="1:39">
      <c r="A3" s="255" t="s">
        <v>73</v>
      </c>
      <c r="B3" s="15"/>
      <c r="C3" s="257" t="s">
        <v>63</v>
      </c>
      <c r="D3" s="257"/>
      <c r="E3" s="257"/>
      <c r="F3" s="257"/>
      <c r="G3" s="257"/>
      <c r="H3" s="257"/>
      <c r="I3" s="257"/>
      <c r="J3" s="13"/>
      <c r="K3" s="257" t="s">
        <v>62</v>
      </c>
      <c r="L3" s="257"/>
      <c r="M3" s="257"/>
      <c r="N3" s="257"/>
      <c r="O3" s="301"/>
      <c r="P3" s="257"/>
      <c r="Q3" s="257"/>
      <c r="R3" s="14"/>
      <c r="S3" s="257" t="s">
        <v>61</v>
      </c>
      <c r="T3" s="257"/>
      <c r="U3" s="257"/>
      <c r="V3" s="15"/>
      <c r="W3" s="289" t="s">
        <v>60</v>
      </c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K3" s="289" t="s">
        <v>59</v>
      </c>
      <c r="AL3" s="289"/>
      <c r="AM3" s="289"/>
    </row>
    <row r="4" spans="1:39" ht="17.100000000000001" customHeight="1">
      <c r="A4" s="256"/>
      <c r="B4" s="54" t="s">
        <v>93</v>
      </c>
      <c r="C4" s="52" t="s">
        <v>54</v>
      </c>
      <c r="D4" s="107" t="s">
        <v>21</v>
      </c>
      <c r="E4" s="107" t="s">
        <v>58</v>
      </c>
      <c r="F4" s="107" t="s">
        <v>57</v>
      </c>
      <c r="G4" s="107" t="s">
        <v>71</v>
      </c>
      <c r="H4" s="107">
        <v>4</v>
      </c>
      <c r="I4" s="107">
        <v>6</v>
      </c>
      <c r="J4" s="13"/>
      <c r="K4" s="55" t="s">
        <v>16</v>
      </c>
      <c r="L4" s="107" t="s">
        <v>15</v>
      </c>
      <c r="M4" s="107" t="s">
        <v>14</v>
      </c>
      <c r="N4" s="107" t="s">
        <v>13</v>
      </c>
      <c r="O4" s="56"/>
      <c r="P4" s="52" t="s">
        <v>56</v>
      </c>
      <c r="Q4" s="52" t="s">
        <v>55</v>
      </c>
      <c r="R4" s="13"/>
      <c r="S4" s="107" t="s">
        <v>8</v>
      </c>
      <c r="T4" s="107" t="s">
        <v>7</v>
      </c>
      <c r="U4" s="107" t="s">
        <v>6</v>
      </c>
      <c r="W4" s="106" t="s">
        <v>15</v>
      </c>
      <c r="X4" s="106" t="s">
        <v>23</v>
      </c>
      <c r="Y4" s="106" t="s">
        <v>22</v>
      </c>
      <c r="Z4" s="106" t="s">
        <v>21</v>
      </c>
      <c r="AA4" s="289" t="s">
        <v>20</v>
      </c>
      <c r="AB4" s="289"/>
      <c r="AC4" s="289" t="s">
        <v>11</v>
      </c>
      <c r="AD4" s="289"/>
      <c r="AE4" s="106" t="s">
        <v>10</v>
      </c>
      <c r="AF4" s="106">
        <v>4</v>
      </c>
      <c r="AG4" s="106">
        <v>6</v>
      </c>
      <c r="AH4" s="106" t="s">
        <v>19</v>
      </c>
      <c r="AI4" s="106" t="s">
        <v>18</v>
      </c>
      <c r="AK4" s="106" t="s">
        <v>54</v>
      </c>
      <c r="AL4" s="106" t="s">
        <v>23</v>
      </c>
      <c r="AM4" s="78" t="s">
        <v>11</v>
      </c>
    </row>
    <row r="5" spans="1:39" ht="17.100000000000001" customHeight="1">
      <c r="A5" s="210" t="s">
        <v>189</v>
      </c>
      <c r="B5" s="47">
        <v>1</v>
      </c>
      <c r="C5" s="91">
        <v>6</v>
      </c>
      <c r="D5" s="60"/>
      <c r="E5" s="61"/>
      <c r="F5" s="59"/>
      <c r="G5" s="62"/>
      <c r="H5" s="59"/>
      <c r="I5" s="59"/>
      <c r="J5" s="9"/>
      <c r="K5" s="59"/>
      <c r="L5" s="59"/>
      <c r="M5" s="59"/>
      <c r="N5" s="59"/>
      <c r="O5" s="65"/>
      <c r="P5" s="66"/>
      <c r="Q5" s="66"/>
      <c r="R5" s="9"/>
      <c r="S5" s="59"/>
      <c r="T5" s="59"/>
      <c r="U5" s="59"/>
      <c r="V5" s="57" t="e">
        <f>SUM($D$5:$D5)/(COUNTA($D$5:$D5)-COUNTA($E$5:$E5))</f>
        <v>#DIV/0!</v>
      </c>
      <c r="W5" s="76">
        <f>COUNTA(A5:A34)</f>
        <v>5</v>
      </c>
      <c r="X5" s="76">
        <f>COUNTA(D5:D34)</f>
        <v>4</v>
      </c>
      <c r="Y5" s="76">
        <f>COUNTA(E5:E34)</f>
        <v>1</v>
      </c>
      <c r="Z5" s="83">
        <f>IF(X5=0,"-",SUM(D5:D34))</f>
        <v>40</v>
      </c>
      <c r="AA5" s="302" t="str">
        <f t="array" ref="AA5">IF(X5,(MAX(D5:D34)&amp;IF(SUM((D5:D34=MAX(D5:D34))*(E5:E34&lt;&gt;"")),"*","")&amp;"("&amp;MIN(IF(D5:D34&amp;E5:E34=MAX(D5:D34)&amp;IF(SUM((D5:D34=MAX(D5:D34))*(E5:E34&lt;&gt;"")),"*",""),F5:F34))&amp;")"),0)</f>
        <v>25(0)</v>
      </c>
      <c r="AB5" s="302"/>
      <c r="AC5" s="303">
        <f>IF($X5-$Y5,$Z5/($X5-$Y5),"-")</f>
        <v>13.333333333333334</v>
      </c>
      <c r="AD5" s="304"/>
      <c r="AE5" s="84">
        <f>IF(SUM($F$5:$F$43),($Z5/(SUM($F$5:$F$43))*100),"-")</f>
        <v>333.33333333333337</v>
      </c>
      <c r="AF5" s="76">
        <f>SUM(H5:H34)</f>
        <v>6</v>
      </c>
      <c r="AG5" s="76">
        <f>SUM(I5:I34)</f>
        <v>0</v>
      </c>
      <c r="AH5" s="76">
        <f>COUNTIF($D$5:$D$34,"&gt;=50")-$AI5</f>
        <v>0</v>
      </c>
      <c r="AI5" s="76">
        <f>COUNTIF(D5:D34,"&gt;=100")</f>
        <v>0</v>
      </c>
      <c r="AK5" s="79" t="s">
        <v>53</v>
      </c>
      <c r="AL5" s="80">
        <f>IF(SUM(COUNTIF($C$5:$C$34,{1,2}))=0,"-",SUM(COUNTIF($C$5:$C$34,{1,2})))</f>
        <v>2</v>
      </c>
      <c r="AM5" s="89">
        <f>IF(ISERROR(IF($AL5="-","-",SUM(SUMIF($C$5:$C$34,{1,2},$D$5:$D$34))/($AL5-SUMPRODUCT(($C$5:$C$34={1,2})*($E$5:$E$34="*"))))),"-",IF($AL5="-","-",SUM(SUMIF($C$5:$C$34,{1,2},$D$5:$D$34))/($AL5-SUMPRODUCT(($C$5:$C$34={1,2})*($E$5:$E$34="*")))))</f>
        <v>14.5</v>
      </c>
    </row>
    <row r="6" spans="1:39" ht="17.100000000000001" customHeight="1">
      <c r="A6" s="210"/>
      <c r="B6" s="47"/>
      <c r="C6" s="91"/>
      <c r="D6" s="60"/>
      <c r="E6" s="61"/>
      <c r="F6" s="59"/>
      <c r="G6" s="62"/>
      <c r="H6" s="59"/>
      <c r="I6" s="59"/>
      <c r="J6" s="9"/>
      <c r="K6" s="59"/>
      <c r="L6" s="59"/>
      <c r="M6" s="59"/>
      <c r="N6" s="59"/>
      <c r="O6" s="65"/>
      <c r="P6" s="66"/>
      <c r="Q6" s="66"/>
      <c r="R6" s="9"/>
      <c r="S6" s="59"/>
      <c r="T6" s="59"/>
      <c r="U6" s="59"/>
      <c r="V6" s="58" t="e">
        <f>SUM($D$5:$D6)/(COUNTA($D$5:$D6)-COUNTA($E$5:$E6))</f>
        <v>#DIV/0!</v>
      </c>
      <c r="Z6" s="47"/>
      <c r="AK6" s="81" t="s">
        <v>52</v>
      </c>
      <c r="AL6" s="82">
        <f>IF(COUNTIF($C$5:$C$34,$AK6)=0,"-",COUNTIF($C$5:$C$34,$AK6))</f>
        <v>1</v>
      </c>
      <c r="AM6" s="90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.100000000000001" customHeight="1">
      <c r="A7" s="210"/>
      <c r="B7" s="47"/>
      <c r="C7" s="91"/>
      <c r="D7" s="60"/>
      <c r="E7" s="61"/>
      <c r="F7" s="59"/>
      <c r="G7" s="62"/>
      <c r="H7" s="59"/>
      <c r="I7" s="59"/>
      <c r="J7" s="9"/>
      <c r="K7" s="59"/>
      <c r="L7" s="59"/>
      <c r="M7" s="59"/>
      <c r="N7" s="59"/>
      <c r="O7" s="65"/>
      <c r="P7" s="66"/>
      <c r="Q7" s="66"/>
      <c r="R7" s="9"/>
      <c r="S7" s="59"/>
      <c r="T7" s="59"/>
      <c r="U7" s="59"/>
      <c r="V7" s="58" t="e">
        <f>SUM($D$5:$D7)/(COUNTA($D$5:$D7)-COUNTA($E$5:$E7))</f>
        <v>#DIV/0!</v>
      </c>
      <c r="W7" s="289" t="s">
        <v>51</v>
      </c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11"/>
      <c r="AK7" s="81" t="s">
        <v>50</v>
      </c>
      <c r="AL7" s="82" t="str">
        <f t="shared" ref="AL7:AL14" si="0">IF(COUNTIF($C$5:$C$34,$AK7)=0,"-",COUNTIF($C$5:$C$34,$AK7))</f>
        <v>-</v>
      </c>
      <c r="AM7" s="90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.100000000000001" customHeight="1">
      <c r="A8" s="210" t="s">
        <v>192</v>
      </c>
      <c r="B8" s="47">
        <v>1</v>
      </c>
      <c r="C8" s="91">
        <v>6</v>
      </c>
      <c r="D8" s="60">
        <v>3</v>
      </c>
      <c r="E8" s="61"/>
      <c r="F8" s="59">
        <v>6</v>
      </c>
      <c r="G8" s="62" t="s">
        <v>36</v>
      </c>
      <c r="H8" s="59"/>
      <c r="I8" s="59"/>
      <c r="J8" s="9"/>
      <c r="K8" s="59"/>
      <c r="L8" s="59"/>
      <c r="M8" s="59"/>
      <c r="N8" s="59"/>
      <c r="O8" s="67"/>
      <c r="P8" s="68"/>
      <c r="Q8" s="68"/>
      <c r="R8" s="9"/>
      <c r="S8" s="59"/>
      <c r="T8" s="59"/>
      <c r="U8" s="59"/>
      <c r="V8" s="58">
        <f>SUM($D$5:$D8)/(COUNTA($D$5:$D8)-COUNTA($E$5:$E8))</f>
        <v>3</v>
      </c>
      <c r="W8" s="106" t="s">
        <v>16</v>
      </c>
      <c r="X8" s="106" t="s">
        <v>15</v>
      </c>
      <c r="Y8" s="106" t="s">
        <v>14</v>
      </c>
      <c r="Z8" s="106" t="s">
        <v>13</v>
      </c>
      <c r="AA8" s="289" t="s">
        <v>12</v>
      </c>
      <c r="AB8" s="289"/>
      <c r="AC8" s="289" t="s">
        <v>11</v>
      </c>
      <c r="AD8" s="289"/>
      <c r="AE8" s="106" t="s">
        <v>10</v>
      </c>
      <c r="AF8" s="106" t="s">
        <v>69</v>
      </c>
      <c r="AG8" s="106" t="s">
        <v>9</v>
      </c>
      <c r="AH8" s="13"/>
      <c r="AK8" s="81" t="s">
        <v>49</v>
      </c>
      <c r="AL8" s="82" t="str">
        <f t="shared" si="0"/>
        <v>-</v>
      </c>
      <c r="AM8" s="90" t="str">
        <f t="shared" si="1"/>
        <v>-</v>
      </c>
    </row>
    <row r="9" spans="1:39" ht="17.100000000000001" customHeight="1">
      <c r="A9" s="210" t="s">
        <v>193</v>
      </c>
      <c r="B9" s="47">
        <v>1</v>
      </c>
      <c r="C9" s="92">
        <v>3</v>
      </c>
      <c r="D9" s="63">
        <v>8</v>
      </c>
      <c r="E9" s="61" t="s">
        <v>58</v>
      </c>
      <c r="F9" s="59">
        <v>6</v>
      </c>
      <c r="G9" s="62" t="s">
        <v>115</v>
      </c>
      <c r="H9" s="59">
        <v>1</v>
      </c>
      <c r="I9" s="59"/>
      <c r="J9" s="9"/>
      <c r="K9" s="59"/>
      <c r="L9" s="59"/>
      <c r="M9" s="59"/>
      <c r="N9" s="59"/>
      <c r="O9" s="65"/>
      <c r="P9" s="66"/>
      <c r="Q9" s="66"/>
      <c r="R9" s="9"/>
      <c r="S9" s="59"/>
      <c r="T9" s="59"/>
      <c r="U9" s="59"/>
      <c r="V9" s="57">
        <f>SUM($D$5:$D9)/(COUNTA($D$5:$D9)-COUNTA($E$5:$E9))</f>
        <v>11</v>
      </c>
      <c r="W9" s="85" t="str">
        <f t="array" ref="W9">IF(SUM(K5:K34)=0,"-",SUM(INT(K5:K34))+INT(ROUND(SUM(K5:K34-INT(K5:K34)),1)/0.6)+MOD(ROUND(SUM(K5:K34-INT(K5:K34)),1),0.6))</f>
        <v>-</v>
      </c>
      <c r="X9" s="86" t="str">
        <f>IF($W$9="-","-",SUM(L5:L34))</f>
        <v>-</v>
      </c>
      <c r="Y9" s="86" t="str">
        <f>IF($W$9="-","-",SUM(M5:M34))</f>
        <v>-</v>
      </c>
      <c r="Z9" s="83" t="str">
        <f>IF($W$9="-","-",SUM(N5:N34))</f>
        <v>-</v>
      </c>
      <c r="AA9" s="305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306"/>
      <c r="AC9" s="303" t="str">
        <f>IF($Z$9="-","-",IF($Z$9=0,"-",$Y$9/$Z$9))</f>
        <v>-</v>
      </c>
      <c r="AD9" s="304"/>
      <c r="AE9" s="87" t="str">
        <f>IF(ISERROR(ROUND((INT(W9)*6+((W9-INT(W9))*10))/Z9,2)),"-",ROUND((INT(W9)*6+((W9-INT(W9))*10))/Z9,2))</f>
        <v>-</v>
      </c>
      <c r="AF9" s="84" t="str">
        <f>IF(ISERROR(ROUND(Y9/(INT(W9)*6+((W9-INT(W9))*10))*6,2)),"-",ROUND(Y9/(INT(W9)*6+((W9-INT(W9))*10))*6,2))</f>
        <v>-</v>
      </c>
      <c r="AG9" s="93">
        <f>COUNTIF(N5:N34,"&gt;=5")</f>
        <v>0</v>
      </c>
      <c r="AH9" s="10"/>
      <c r="AK9" s="81" t="s">
        <v>48</v>
      </c>
      <c r="AL9" s="82">
        <f t="shared" si="0"/>
        <v>2</v>
      </c>
      <c r="AM9" s="90">
        <f t="shared" si="1"/>
        <v>1.5</v>
      </c>
    </row>
    <row r="10" spans="1:39" ht="17.100000000000001" customHeight="1">
      <c r="A10" s="199"/>
      <c r="B10" s="47"/>
      <c r="C10" s="91"/>
      <c r="D10" s="63"/>
      <c r="E10" s="61"/>
      <c r="F10" s="59"/>
      <c r="G10" s="62"/>
      <c r="H10" s="59"/>
      <c r="I10" s="59"/>
      <c r="J10" s="9"/>
      <c r="K10" s="59"/>
      <c r="L10" s="59"/>
      <c r="M10" s="59"/>
      <c r="N10" s="59"/>
      <c r="O10" s="65"/>
      <c r="P10" s="66"/>
      <c r="Q10" s="66"/>
      <c r="R10" s="9"/>
      <c r="S10" s="59"/>
      <c r="T10" s="59"/>
      <c r="U10" s="59"/>
      <c r="V10" s="58">
        <f>SUM($D$5:$D10)/(COUNTA($D$5:$D10)-COUNTA($E$5:$E10))</f>
        <v>11</v>
      </c>
      <c r="W10" s="12"/>
      <c r="AK10" s="81" t="s">
        <v>47</v>
      </c>
      <c r="AL10" s="82" t="str">
        <f t="shared" si="0"/>
        <v>-</v>
      </c>
      <c r="AM10" s="90" t="str">
        <f t="shared" si="1"/>
        <v>-</v>
      </c>
    </row>
    <row r="11" spans="1:39" ht="17.100000000000001" customHeight="1">
      <c r="A11" s="199"/>
      <c r="B11" s="47"/>
      <c r="C11" s="91"/>
      <c r="D11" s="63"/>
      <c r="E11" s="61"/>
      <c r="F11" s="59"/>
      <c r="G11" s="62"/>
      <c r="H11" s="59"/>
      <c r="I11" s="59"/>
      <c r="J11" s="9"/>
      <c r="K11" s="59"/>
      <c r="L11" s="59"/>
      <c r="M11" s="59"/>
      <c r="N11" s="59"/>
      <c r="O11" s="65"/>
      <c r="P11" s="66"/>
      <c r="Q11" s="66"/>
      <c r="R11" s="9"/>
      <c r="S11" s="59"/>
      <c r="T11" s="59"/>
      <c r="U11" s="59"/>
      <c r="V11" s="58">
        <f>SUM($D$5:$D11)/(COUNTA($D$5:$D11)-COUNTA($E$5:$E11))</f>
        <v>11</v>
      </c>
      <c r="W11" s="292" t="s">
        <v>46</v>
      </c>
      <c r="X11" s="292"/>
      <c r="Y11" s="292"/>
      <c r="Z11" s="11"/>
      <c r="AA11" s="11"/>
      <c r="AB11" s="11"/>
      <c r="AK11" s="81" t="s">
        <v>45</v>
      </c>
      <c r="AL11" s="82" t="str">
        <f t="shared" si="0"/>
        <v>-</v>
      </c>
      <c r="AM11" s="90" t="str">
        <f t="shared" si="1"/>
        <v>-</v>
      </c>
    </row>
    <row r="12" spans="1:39" ht="17.100000000000001" customHeight="1">
      <c r="A12" s="243" t="s">
        <v>204</v>
      </c>
      <c r="B12" s="47">
        <v>2</v>
      </c>
      <c r="C12" s="91">
        <v>2</v>
      </c>
      <c r="D12" s="63">
        <v>4</v>
      </c>
      <c r="E12" s="61"/>
      <c r="F12" s="59"/>
      <c r="G12" s="62" t="s">
        <v>38</v>
      </c>
      <c r="H12" s="59"/>
      <c r="I12" s="59"/>
      <c r="J12" s="9"/>
      <c r="K12" s="59"/>
      <c r="L12" s="59"/>
      <c r="M12" s="59"/>
      <c r="N12" s="59"/>
      <c r="O12" s="65"/>
      <c r="P12" s="66"/>
      <c r="Q12" s="66"/>
      <c r="R12" s="9"/>
      <c r="S12" s="59"/>
      <c r="T12" s="59"/>
      <c r="U12" s="59"/>
      <c r="V12" s="58">
        <f>SUM($D$5:$D12)/(COUNTA($D$5:$D12)-COUNTA($E$5:$E12))</f>
        <v>7.5</v>
      </c>
      <c r="W12" s="106" t="s">
        <v>8</v>
      </c>
      <c r="X12" s="106" t="s">
        <v>7</v>
      </c>
      <c r="Y12" s="106" t="s">
        <v>6</v>
      </c>
      <c r="Z12" s="47"/>
      <c r="AK12" s="81" t="s">
        <v>44</v>
      </c>
      <c r="AL12" s="82" t="str">
        <f t="shared" si="0"/>
        <v>-</v>
      </c>
      <c r="AM12" s="90" t="str">
        <f t="shared" si="1"/>
        <v>-</v>
      </c>
    </row>
    <row r="13" spans="1:39" ht="17.100000000000001" customHeight="1">
      <c r="A13" s="243"/>
      <c r="B13" s="47"/>
      <c r="C13" s="91"/>
      <c r="D13" s="63"/>
      <c r="E13" s="61"/>
      <c r="F13" s="59"/>
      <c r="G13" s="62"/>
      <c r="H13" s="59"/>
      <c r="I13" s="59"/>
      <c r="J13" s="9"/>
      <c r="K13" s="59"/>
      <c r="L13" s="59"/>
      <c r="M13" s="59"/>
      <c r="N13" s="59"/>
      <c r="O13" s="65"/>
      <c r="P13" s="66"/>
      <c r="Q13" s="66"/>
      <c r="R13" s="9"/>
      <c r="S13" s="59"/>
      <c r="T13" s="59"/>
      <c r="U13" s="59"/>
      <c r="V13" s="57">
        <f>SUM($D$5:$D13)/(COUNTA($D$5:$D13)-COUNTA($E$5:$E13))</f>
        <v>7.5</v>
      </c>
      <c r="W13" s="76">
        <f>SUM(S5:S34)</f>
        <v>0</v>
      </c>
      <c r="X13" s="76">
        <f>SUM(T5:T34)</f>
        <v>0</v>
      </c>
      <c r="Y13" s="76">
        <f>SUM(U5:U34)</f>
        <v>0</v>
      </c>
      <c r="Z13" s="10"/>
      <c r="AK13" s="81" t="s">
        <v>43</v>
      </c>
      <c r="AL13" s="82" t="str">
        <f t="shared" si="0"/>
        <v>-</v>
      </c>
      <c r="AM13" s="90" t="str">
        <f t="shared" si="1"/>
        <v>-</v>
      </c>
    </row>
    <row r="14" spans="1:39" ht="17.100000000000001" customHeight="1">
      <c r="A14" s="243"/>
      <c r="B14" s="47"/>
      <c r="C14" s="92"/>
      <c r="D14" s="60"/>
      <c r="E14" s="61"/>
      <c r="F14" s="59"/>
      <c r="G14" s="62"/>
      <c r="H14" s="59"/>
      <c r="I14" s="59"/>
      <c r="J14" s="9"/>
      <c r="K14" s="64"/>
      <c r="L14" s="59"/>
      <c r="M14" s="59"/>
      <c r="N14" s="59"/>
      <c r="O14" s="65"/>
      <c r="P14" s="66"/>
      <c r="Q14" s="66"/>
      <c r="R14" s="9"/>
      <c r="S14" s="59"/>
      <c r="T14" s="59"/>
      <c r="U14" s="59"/>
      <c r="V14" s="58">
        <f>SUM($D$5:$D14)/(COUNTA($D$5:$D14)-COUNTA($E$5:$E14))</f>
        <v>7.5</v>
      </c>
      <c r="AK14" s="81" t="s">
        <v>42</v>
      </c>
      <c r="AL14" s="82" t="str">
        <f t="shared" si="0"/>
        <v>-</v>
      </c>
      <c r="AM14" s="90" t="str">
        <f t="shared" si="1"/>
        <v>-</v>
      </c>
    </row>
    <row r="15" spans="1:39" ht="17.100000000000001" customHeight="1">
      <c r="A15" s="243"/>
      <c r="B15" s="47"/>
      <c r="C15" s="92"/>
      <c r="D15" s="63"/>
      <c r="E15" s="61"/>
      <c r="F15" s="59"/>
      <c r="G15" s="62"/>
      <c r="H15" s="59"/>
      <c r="I15" s="59"/>
      <c r="J15" s="9"/>
      <c r="K15" s="64"/>
      <c r="L15" s="59"/>
      <c r="M15" s="59"/>
      <c r="N15" s="59"/>
      <c r="O15" s="65"/>
      <c r="P15" s="66"/>
      <c r="Q15" s="66"/>
      <c r="R15" s="9"/>
      <c r="S15" s="59"/>
      <c r="T15" s="59"/>
      <c r="U15" s="59"/>
      <c r="V15" s="58">
        <f>SUM($D$5:$D15)/(COUNTA($D$5:$D15)-COUNTA($E$5:$E15))</f>
        <v>7.5</v>
      </c>
      <c r="W15" s="289" t="s">
        <v>41</v>
      </c>
      <c r="X15" s="289"/>
      <c r="Y15" s="289"/>
      <c r="Z15" s="289"/>
      <c r="AA15" s="289"/>
      <c r="AB15" s="289"/>
    </row>
    <row r="16" spans="1:39" ht="17.100000000000001" customHeight="1">
      <c r="A16" s="243"/>
      <c r="B16" s="47"/>
      <c r="C16" s="92"/>
      <c r="D16" s="63"/>
      <c r="E16" s="61"/>
      <c r="F16" s="59"/>
      <c r="G16" s="62"/>
      <c r="H16" s="59"/>
      <c r="I16" s="59"/>
      <c r="J16" s="9"/>
      <c r="K16" s="64"/>
      <c r="L16" s="59"/>
      <c r="M16" s="59"/>
      <c r="N16" s="59"/>
      <c r="O16" s="65"/>
      <c r="P16" s="66"/>
      <c r="Q16" s="66"/>
      <c r="R16" s="9"/>
      <c r="S16" s="59"/>
      <c r="T16" s="59"/>
      <c r="U16" s="59"/>
      <c r="V16" s="57">
        <f>SUM($D$5:$D16)/(COUNTA($D$5:$D16)-COUNTA($E$5:$E16))</f>
        <v>7.5</v>
      </c>
      <c r="W16" s="293" t="s">
        <v>40</v>
      </c>
      <c r="X16" s="294"/>
      <c r="Y16" s="295"/>
      <c r="Z16" s="76">
        <f>COUNTIF($G$5:$G$34,W16)</f>
        <v>1</v>
      </c>
      <c r="AA16" s="296">
        <f>$Z16/MAX(1,$X$5)</f>
        <v>0.25</v>
      </c>
      <c r="AB16" s="297"/>
    </row>
    <row r="17" spans="1:34" ht="17.100000000000001" customHeight="1">
      <c r="A17" s="228" t="s">
        <v>220</v>
      </c>
      <c r="B17" s="47">
        <v>3</v>
      </c>
      <c r="C17" s="92">
        <v>1</v>
      </c>
      <c r="D17" s="60">
        <v>25</v>
      </c>
      <c r="E17" s="61"/>
      <c r="F17" s="59"/>
      <c r="G17" s="59" t="s">
        <v>37</v>
      </c>
      <c r="H17" s="59">
        <v>5</v>
      </c>
      <c r="I17" s="59"/>
      <c r="J17" s="9"/>
      <c r="K17" s="64"/>
      <c r="L17" s="59"/>
      <c r="M17" s="59"/>
      <c r="N17" s="59"/>
      <c r="O17" s="65"/>
      <c r="P17" s="66"/>
      <c r="Q17" s="66"/>
      <c r="R17" s="9"/>
      <c r="S17" s="59"/>
      <c r="T17" s="59"/>
      <c r="U17" s="59"/>
      <c r="V17" s="57">
        <f>SUM($D$5:$D17)/(COUNTA($D$5:$D17)-COUNTA($E$5:$E17))</f>
        <v>13.333333333333334</v>
      </c>
      <c r="W17" s="298" t="s">
        <v>39</v>
      </c>
      <c r="X17" s="299"/>
      <c r="Y17" s="300"/>
      <c r="Z17" s="76">
        <f>COUNTIF($G$5:$G$34,W17)</f>
        <v>0</v>
      </c>
      <c r="AA17" s="287">
        <f t="shared" ref="AA17:AA25" si="2">$Z17/MAX(1,$X$5)</f>
        <v>0</v>
      </c>
      <c r="AB17" s="288"/>
      <c r="AG17" s="1"/>
      <c r="AH17" s="1"/>
    </row>
    <row r="18" spans="1:34" ht="17.100000000000001" customHeight="1">
      <c r="A18" s="228"/>
      <c r="B18" s="47"/>
      <c r="C18" s="91"/>
      <c r="D18" s="60"/>
      <c r="E18" s="61"/>
      <c r="F18" s="59"/>
      <c r="G18" s="62"/>
      <c r="H18" s="59"/>
      <c r="I18" s="59"/>
      <c r="J18" s="9"/>
      <c r="K18" s="64"/>
      <c r="L18" s="59"/>
      <c r="M18" s="59"/>
      <c r="N18" s="59"/>
      <c r="O18" s="65"/>
      <c r="P18" s="66"/>
      <c r="Q18" s="66"/>
      <c r="R18" s="9"/>
      <c r="S18" s="59"/>
      <c r="T18" s="59"/>
      <c r="U18" s="59"/>
      <c r="V18" s="57">
        <f>SUM($D$5:$D18)/(COUNTA($D$5:$D18)-COUNTA($E$5:$E18))</f>
        <v>13.333333333333334</v>
      </c>
      <c r="W18" s="284" t="s">
        <v>90</v>
      </c>
      <c r="X18" s="285"/>
      <c r="Y18" s="286"/>
      <c r="Z18" s="76">
        <f>COUNTIF($G$5:$G$34,W18)</f>
        <v>0</v>
      </c>
      <c r="AA18" s="287">
        <f t="shared" si="2"/>
        <v>0</v>
      </c>
      <c r="AB18" s="288"/>
      <c r="AG18" s="1"/>
      <c r="AH18" s="1"/>
    </row>
    <row r="19" spans="1:34" ht="17.100000000000001" customHeight="1">
      <c r="A19" s="228"/>
      <c r="B19" s="47"/>
      <c r="C19" s="92"/>
      <c r="D19" s="60"/>
      <c r="E19" s="61"/>
      <c r="F19" s="59"/>
      <c r="G19" s="62"/>
      <c r="H19" s="59"/>
      <c r="I19" s="59"/>
      <c r="J19" s="9"/>
      <c r="K19" s="64"/>
      <c r="L19" s="59"/>
      <c r="M19" s="59"/>
      <c r="N19" s="59"/>
      <c r="O19" s="65"/>
      <c r="P19" s="66"/>
      <c r="Q19" s="66"/>
      <c r="R19" s="9"/>
      <c r="S19" s="59"/>
      <c r="T19" s="59"/>
      <c r="U19" s="59"/>
      <c r="V19" s="57">
        <f>SUM($D$5:$D19)/(COUNTA($D$5:$D19)-COUNTA($E$5:$E19))</f>
        <v>13.333333333333334</v>
      </c>
      <c r="W19" s="284" t="s">
        <v>89</v>
      </c>
      <c r="X19" s="285"/>
      <c r="Y19" s="286"/>
      <c r="Z19" s="76">
        <f t="shared" ref="Z19:Z25" si="3">COUNTIF($G$5:$G$34,W19)</f>
        <v>0</v>
      </c>
      <c r="AA19" s="287">
        <f t="shared" si="2"/>
        <v>0</v>
      </c>
      <c r="AB19" s="288"/>
      <c r="AG19" s="1"/>
      <c r="AH19" s="1"/>
    </row>
    <row r="20" spans="1:34" ht="17.100000000000001" customHeight="1">
      <c r="A20" s="228"/>
      <c r="B20" s="47"/>
      <c r="C20" s="91"/>
      <c r="D20" s="60"/>
      <c r="E20" s="61"/>
      <c r="F20" s="59"/>
      <c r="G20" s="59"/>
      <c r="H20" s="59"/>
      <c r="I20" s="59"/>
      <c r="J20" s="9"/>
      <c r="K20" s="64"/>
      <c r="L20" s="59"/>
      <c r="M20" s="59"/>
      <c r="N20" s="59"/>
      <c r="O20" s="65"/>
      <c r="P20" s="66"/>
      <c r="Q20" s="66"/>
      <c r="R20" s="9"/>
      <c r="S20" s="59"/>
      <c r="T20" s="59"/>
      <c r="U20" s="59"/>
      <c r="V20" s="57">
        <f>SUM($D$5:$D20)/(COUNTA($D$5:$D20)-COUNTA($E$5:$E20))</f>
        <v>13.333333333333334</v>
      </c>
      <c r="W20" s="284" t="s">
        <v>38</v>
      </c>
      <c r="X20" s="285"/>
      <c r="Y20" s="286"/>
      <c r="Z20" s="76">
        <f t="shared" si="3"/>
        <v>1</v>
      </c>
      <c r="AA20" s="287">
        <f t="shared" si="2"/>
        <v>0.25</v>
      </c>
      <c r="AB20" s="288"/>
      <c r="AG20" s="1"/>
      <c r="AH20" s="1"/>
    </row>
    <row r="21" spans="1:34" ht="17.100000000000001" customHeight="1">
      <c r="A21" s="228"/>
      <c r="B21" s="47"/>
      <c r="C21" s="92"/>
      <c r="D21" s="63"/>
      <c r="E21" s="61"/>
      <c r="F21" s="59"/>
      <c r="G21" s="62"/>
      <c r="H21" s="59"/>
      <c r="I21" s="59"/>
      <c r="J21" s="9"/>
      <c r="K21" s="64"/>
      <c r="L21" s="59"/>
      <c r="M21" s="59"/>
      <c r="N21" s="59"/>
      <c r="O21" s="65"/>
      <c r="P21" s="66"/>
      <c r="Q21" s="66"/>
      <c r="R21" s="25"/>
      <c r="S21" s="62"/>
      <c r="T21" s="62"/>
      <c r="U21" s="62"/>
      <c r="V21" s="57">
        <f>SUM($D$5:$D21)/(COUNTA($D$5:$D21)-COUNTA($E$5:$E21))</f>
        <v>13.333333333333334</v>
      </c>
      <c r="W21" s="284" t="s">
        <v>37</v>
      </c>
      <c r="X21" s="285"/>
      <c r="Y21" s="286"/>
      <c r="Z21" s="76">
        <f t="shared" si="3"/>
        <v>1</v>
      </c>
      <c r="AA21" s="287">
        <f t="shared" si="2"/>
        <v>0.25</v>
      </c>
      <c r="AB21" s="288"/>
      <c r="AG21" s="1"/>
      <c r="AH21" s="1"/>
    </row>
    <row r="22" spans="1:34" ht="17.100000000000001" customHeight="1">
      <c r="A22" s="247"/>
      <c r="B22" s="47"/>
      <c r="C22" s="91"/>
      <c r="D22" s="63"/>
      <c r="E22" s="61"/>
      <c r="F22" s="59"/>
      <c r="G22" s="62"/>
      <c r="H22" s="59"/>
      <c r="I22" s="59"/>
      <c r="J22" s="9"/>
      <c r="K22" s="64"/>
      <c r="L22" s="59"/>
      <c r="M22" s="59"/>
      <c r="N22" s="59"/>
      <c r="O22" s="65"/>
      <c r="P22" s="66"/>
      <c r="Q22" s="66"/>
      <c r="R22" s="50"/>
      <c r="S22" s="59"/>
      <c r="T22" s="59"/>
      <c r="U22" s="59"/>
      <c r="V22" s="57">
        <f>SUM($D$5:$D22)/(COUNTA($D$5:$D22)-COUNTA($E$5:$E22))</f>
        <v>13.333333333333334</v>
      </c>
      <c r="W22" s="284" t="s">
        <v>36</v>
      </c>
      <c r="X22" s="285"/>
      <c r="Y22" s="286"/>
      <c r="Z22" s="76">
        <f t="shared" si="3"/>
        <v>1</v>
      </c>
      <c r="AA22" s="287">
        <f t="shared" si="2"/>
        <v>0.25</v>
      </c>
      <c r="AB22" s="288"/>
      <c r="AG22" s="1"/>
      <c r="AH22" s="1"/>
    </row>
    <row r="23" spans="1:34" ht="17.100000000000001" customHeight="1">
      <c r="A23" s="248"/>
      <c r="B23" s="2"/>
      <c r="C23" s="91"/>
      <c r="D23" s="60"/>
      <c r="E23" s="61"/>
      <c r="F23" s="59"/>
      <c r="G23" s="59"/>
      <c r="H23" s="59"/>
      <c r="I23" s="59"/>
      <c r="J23" s="9"/>
      <c r="K23" s="64"/>
      <c r="L23" s="59"/>
      <c r="M23" s="59"/>
      <c r="N23" s="59"/>
      <c r="O23" s="65"/>
      <c r="P23" s="66"/>
      <c r="Q23" s="66"/>
      <c r="R23" s="50"/>
      <c r="S23" s="59"/>
      <c r="T23" s="59"/>
      <c r="U23" s="59"/>
      <c r="V23" s="57">
        <f>SUM($D$5:$D23)/(COUNTA($D$5:$D23)-COUNTA($E$5:$E23))</f>
        <v>13.333333333333334</v>
      </c>
      <c r="W23" s="284" t="s">
        <v>35</v>
      </c>
      <c r="X23" s="285"/>
      <c r="Y23" s="286"/>
      <c r="Z23" s="76">
        <f t="shared" si="3"/>
        <v>0</v>
      </c>
      <c r="AA23" s="287">
        <f t="shared" si="2"/>
        <v>0</v>
      </c>
      <c r="AB23" s="288"/>
      <c r="AG23" s="1"/>
      <c r="AH23" s="1"/>
    </row>
    <row r="24" spans="1:34" ht="17.100000000000001" customHeight="1">
      <c r="A24" s="248"/>
      <c r="B24" s="2"/>
      <c r="C24" s="91"/>
      <c r="D24" s="60"/>
      <c r="E24" s="61"/>
      <c r="F24" s="59"/>
      <c r="G24" s="59"/>
      <c r="H24" s="59"/>
      <c r="I24" s="59"/>
      <c r="J24" s="9"/>
      <c r="K24" s="64"/>
      <c r="L24" s="59"/>
      <c r="M24" s="59"/>
      <c r="N24" s="59"/>
      <c r="O24" s="65"/>
      <c r="P24" s="66"/>
      <c r="Q24" s="66"/>
      <c r="R24" s="50"/>
      <c r="S24" s="59"/>
      <c r="T24" s="59"/>
      <c r="U24" s="59"/>
      <c r="V24" s="57">
        <f>SUM($D$5:$D24)/(COUNTA($D$5:$D24)-COUNTA($E$5:$E24))</f>
        <v>13.333333333333334</v>
      </c>
      <c r="W24" s="284" t="s">
        <v>34</v>
      </c>
      <c r="X24" s="290"/>
      <c r="Y24" s="291"/>
      <c r="Z24" s="76">
        <f t="shared" si="3"/>
        <v>0</v>
      </c>
      <c r="AA24" s="287">
        <f t="shared" si="2"/>
        <v>0</v>
      </c>
      <c r="AB24" s="288"/>
      <c r="AG24" s="1"/>
      <c r="AH24" s="1"/>
    </row>
    <row r="25" spans="1:34" ht="17.100000000000001" customHeight="1">
      <c r="A25" s="248"/>
      <c r="B25" s="2"/>
      <c r="C25" s="91"/>
      <c r="D25" s="60"/>
      <c r="E25" s="61"/>
      <c r="F25" s="59"/>
      <c r="G25" s="59"/>
      <c r="H25" s="59"/>
      <c r="I25" s="59"/>
      <c r="J25" s="9"/>
      <c r="K25" s="64"/>
      <c r="L25" s="59"/>
      <c r="M25" s="59"/>
      <c r="N25" s="59"/>
      <c r="O25" s="65"/>
      <c r="P25" s="66"/>
      <c r="Q25" s="66"/>
      <c r="R25" s="50"/>
      <c r="S25" s="59"/>
      <c r="T25" s="59"/>
      <c r="U25" s="59"/>
      <c r="V25" s="57">
        <f>SUM($D$5:$D25)/(COUNTA($D$5:$D25)-COUNTA($E$5:$E25))</f>
        <v>13.333333333333334</v>
      </c>
      <c r="W25" s="284" t="s">
        <v>33</v>
      </c>
      <c r="X25" s="285"/>
      <c r="Y25" s="286"/>
      <c r="Z25" s="76">
        <f t="shared" si="3"/>
        <v>0</v>
      </c>
      <c r="AA25" s="287">
        <f t="shared" si="2"/>
        <v>0</v>
      </c>
      <c r="AB25" s="288"/>
      <c r="AG25" s="1"/>
      <c r="AH25" s="1"/>
    </row>
    <row r="26" spans="1:34" ht="17.100000000000001" customHeight="1">
      <c r="A26" s="200"/>
      <c r="B26" s="2"/>
      <c r="C26" s="91"/>
      <c r="D26" s="60"/>
      <c r="E26" s="61"/>
      <c r="F26" s="59"/>
      <c r="G26" s="59"/>
      <c r="H26" s="59"/>
      <c r="I26" s="59"/>
      <c r="J26" s="9"/>
      <c r="K26" s="64"/>
      <c r="L26" s="59"/>
      <c r="M26" s="59"/>
      <c r="N26" s="59"/>
      <c r="O26" s="65"/>
      <c r="P26" s="66"/>
      <c r="Q26" s="66"/>
      <c r="R26" s="50"/>
      <c r="S26" s="59"/>
      <c r="T26" s="59"/>
      <c r="U26" s="59"/>
      <c r="V26" s="58">
        <f>SUM($D$5:$D26)/(COUNTA($D$5:$D26)-COUNTA($E$5:$E26))</f>
        <v>13.333333333333334</v>
      </c>
      <c r="W26" s="88"/>
    </row>
    <row r="27" spans="1:34" ht="17.100000000000001" customHeight="1">
      <c r="A27" s="200"/>
      <c r="B27" s="2"/>
      <c r="C27" s="91"/>
      <c r="D27" s="60"/>
      <c r="E27" s="61"/>
      <c r="F27" s="59"/>
      <c r="G27" s="59"/>
      <c r="H27" s="59"/>
      <c r="I27" s="59"/>
      <c r="J27" s="9"/>
      <c r="K27" s="64"/>
      <c r="L27" s="59"/>
      <c r="M27" s="59"/>
      <c r="N27" s="59"/>
      <c r="O27" s="65"/>
      <c r="P27" s="66"/>
      <c r="Q27" s="66"/>
      <c r="R27" s="50"/>
      <c r="S27" s="59"/>
      <c r="T27" s="59"/>
      <c r="U27" s="59"/>
      <c r="V27" s="58">
        <f>SUM($D$5:$D27)/(COUNTA($D$5:$D27)-COUNTA($E$5:$E27))</f>
        <v>13.333333333333334</v>
      </c>
      <c r="W27" s="289" t="s">
        <v>32</v>
      </c>
      <c r="X27" s="289"/>
      <c r="Y27" s="289"/>
      <c r="Z27" s="289"/>
      <c r="AA27" s="289"/>
      <c r="AB27" s="289"/>
      <c r="AC27" s="8"/>
      <c r="AD27" s="8"/>
      <c r="AE27" s="8"/>
      <c r="AG27" s="1"/>
      <c r="AH27" s="1"/>
    </row>
    <row r="28" spans="1:34" ht="17.100000000000001" customHeight="1">
      <c r="A28" s="200"/>
      <c r="B28" s="2"/>
      <c r="C28" s="91"/>
      <c r="D28" s="60"/>
      <c r="E28" s="61"/>
      <c r="F28" s="59"/>
      <c r="G28" s="59"/>
      <c r="H28" s="59"/>
      <c r="I28" s="59"/>
      <c r="J28" s="9"/>
      <c r="K28" s="64"/>
      <c r="L28" s="59"/>
      <c r="M28" s="59"/>
      <c r="N28" s="59"/>
      <c r="O28" s="65"/>
      <c r="P28" s="66"/>
      <c r="Q28" s="66"/>
      <c r="R28" s="50"/>
      <c r="S28" s="59"/>
      <c r="T28" s="59"/>
      <c r="U28" s="59"/>
      <c r="V28" s="57">
        <f>SUM($D$5:$D28)/(COUNTA($D$5:$D28)-COUNTA($E$5:$E28))</f>
        <v>13.333333333333334</v>
      </c>
      <c r="W28" s="69" t="s">
        <v>31</v>
      </c>
      <c r="X28" s="70"/>
      <c r="Y28" s="70"/>
      <c r="Z28" s="71"/>
      <c r="AA28" s="282">
        <f>IF(W5=0,"-",$W$13/$W$5)</f>
        <v>0</v>
      </c>
      <c r="AB28" s="283"/>
      <c r="AG28" s="1"/>
      <c r="AH28" s="1"/>
    </row>
    <row r="29" spans="1:34" ht="17.100000000000001" customHeight="1">
      <c r="A29" s="200"/>
      <c r="B29" s="2"/>
      <c r="C29" s="91"/>
      <c r="D29" s="60"/>
      <c r="E29" s="61"/>
      <c r="F29" s="59"/>
      <c r="G29" s="59"/>
      <c r="H29" s="59"/>
      <c r="I29" s="59"/>
      <c r="J29" s="9"/>
      <c r="K29" s="64"/>
      <c r="L29" s="59"/>
      <c r="M29" s="59"/>
      <c r="N29" s="59"/>
      <c r="O29" s="65"/>
      <c r="P29" s="66"/>
      <c r="Q29" s="66"/>
      <c r="R29" s="50"/>
      <c r="S29" s="59"/>
      <c r="T29" s="59"/>
      <c r="U29" s="59"/>
      <c r="V29" s="57">
        <f>SUM($D$5:$D29)/(COUNTA($D$5:$D29)-COUNTA($E$5:$E29))</f>
        <v>13.333333333333334</v>
      </c>
      <c r="W29" s="108" t="s">
        <v>30</v>
      </c>
      <c r="X29" s="109"/>
      <c r="Y29" s="276">
        <v>20</v>
      </c>
      <c r="Z29" s="279"/>
      <c r="AA29" s="280">
        <f>IF(ISERROR(SUMIF(D5:D34,"&gt;="&amp;Y29)/SUMPRODUCT(--(D5:D34&gt;=Y29),--(E5:E34&lt;&gt;"*"))),"-",SUMIF(D5:D34,"&gt;="&amp;Y29)/SUMPRODUCT(--(D5:D34&gt;=Y29),--(E5:E34&lt;&gt;"*")))</f>
        <v>25</v>
      </c>
      <c r="AB29" s="281"/>
      <c r="AG29" s="1"/>
      <c r="AH29" s="1"/>
    </row>
    <row r="30" spans="1:34" ht="17.100000000000001" customHeight="1">
      <c r="A30" s="200"/>
      <c r="B30" s="2"/>
      <c r="C30" s="91"/>
      <c r="D30" s="60"/>
      <c r="E30" s="61"/>
      <c r="F30" s="59"/>
      <c r="G30" s="59"/>
      <c r="H30" s="59"/>
      <c r="I30" s="59"/>
      <c r="J30" s="9"/>
      <c r="K30" s="64"/>
      <c r="L30" s="59"/>
      <c r="M30" s="59"/>
      <c r="N30" s="59"/>
      <c r="O30" s="65"/>
      <c r="P30" s="66"/>
      <c r="Q30" s="66"/>
      <c r="R30" s="50"/>
      <c r="S30" s="59"/>
      <c r="T30" s="59"/>
      <c r="U30" s="59"/>
      <c r="V30" s="57">
        <f>SUM($D$5:$D30)/(COUNTA($D$5:$D30)-COUNTA($E$5:$E30))</f>
        <v>13.333333333333334</v>
      </c>
      <c r="W30" s="274" t="s">
        <v>29</v>
      </c>
      <c r="X30" s="275"/>
      <c r="Y30" s="275"/>
      <c r="Z30" s="276"/>
      <c r="AA30" s="277">
        <f>IF($Z$5="-","-",IF($Z$5=0,"-",($AF$5*4+$AG$5*6)/$Z$5))</f>
        <v>0.6</v>
      </c>
      <c r="AB30" s="278"/>
      <c r="AG30" s="1"/>
      <c r="AH30" s="1"/>
    </row>
    <row r="31" spans="1:34" ht="17.100000000000001" customHeight="1">
      <c r="A31" s="200"/>
      <c r="B31" s="2"/>
      <c r="C31" s="91"/>
      <c r="D31" s="60"/>
      <c r="E31" s="61"/>
      <c r="F31" s="59"/>
      <c r="G31" s="59"/>
      <c r="H31" s="59"/>
      <c r="I31" s="59"/>
      <c r="J31" s="9"/>
      <c r="K31" s="64"/>
      <c r="L31" s="59"/>
      <c r="M31" s="59"/>
      <c r="N31" s="59"/>
      <c r="O31" s="65"/>
      <c r="P31" s="66"/>
      <c r="Q31" s="66"/>
      <c r="R31" s="50"/>
      <c r="S31" s="59"/>
      <c r="T31" s="59"/>
      <c r="U31" s="59"/>
      <c r="V31" s="57">
        <f>SUM($D$5:$D31)/(COUNTA($D$5:$D31)-COUNTA($E$5:$E31))</f>
        <v>13.333333333333334</v>
      </c>
      <c r="W31" s="274" t="s">
        <v>28</v>
      </c>
      <c r="X31" s="275"/>
      <c r="Y31" s="275"/>
      <c r="Z31" s="276"/>
      <c r="AA31" s="277">
        <f>IF(SUM($AF5:$AG5),$AG5/SUM($AF5:$AG5),"-")</f>
        <v>0</v>
      </c>
      <c r="AB31" s="278"/>
      <c r="AG31" s="1"/>
      <c r="AH31" s="1"/>
    </row>
    <row r="32" spans="1:34" ht="17.100000000000001" customHeight="1">
      <c r="A32" s="200"/>
      <c r="B32" s="2"/>
      <c r="C32" s="91"/>
      <c r="D32" s="60"/>
      <c r="E32" s="61"/>
      <c r="F32" s="59"/>
      <c r="G32" s="59"/>
      <c r="H32" s="59"/>
      <c r="I32" s="59"/>
      <c r="J32" s="9"/>
      <c r="K32" s="64"/>
      <c r="L32" s="59"/>
      <c r="M32" s="59"/>
      <c r="N32" s="59"/>
      <c r="O32" s="65"/>
      <c r="P32" s="66"/>
      <c r="Q32" s="66"/>
      <c r="R32" s="50"/>
      <c r="S32" s="59"/>
      <c r="T32" s="59"/>
      <c r="U32" s="59"/>
      <c r="V32" s="57">
        <f>SUM($D$5:$D32)/(COUNTA($D$5:$D32)-COUNTA($E$5:$E32))</f>
        <v>13.333333333333334</v>
      </c>
      <c r="W32" s="274" t="s">
        <v>27</v>
      </c>
      <c r="X32" s="275"/>
      <c r="Y32" s="275"/>
      <c r="Z32" s="276"/>
      <c r="AA32" s="277" t="str">
        <f>IF(SUM($AH5:$AI5),$AI5/SUM($AH5:$AI5),"-")</f>
        <v>-</v>
      </c>
      <c r="AB32" s="278"/>
      <c r="AG32" s="1"/>
      <c r="AH32" s="1"/>
    </row>
    <row r="33" spans="1:34" ht="17.100000000000001" customHeight="1">
      <c r="A33" s="199"/>
      <c r="B33" s="2"/>
      <c r="C33" s="91"/>
      <c r="D33" s="60"/>
      <c r="E33" s="61"/>
      <c r="F33" s="59"/>
      <c r="G33" s="59"/>
      <c r="H33" s="59"/>
      <c r="I33" s="59"/>
      <c r="J33" s="50"/>
      <c r="K33" s="59"/>
      <c r="L33" s="59"/>
      <c r="M33" s="59"/>
      <c r="N33" s="59"/>
      <c r="O33" s="65"/>
      <c r="P33" s="66"/>
      <c r="Q33" s="66"/>
      <c r="R33" s="50"/>
      <c r="S33" s="59"/>
      <c r="T33" s="59"/>
      <c r="U33" s="59"/>
      <c r="V33" s="57">
        <f>SUM($D$5:$D33)/(COUNTA($D$5:$D33)-COUNTA($E$5:$E33))</f>
        <v>13.333333333333334</v>
      </c>
      <c r="W33" s="274" t="s">
        <v>64</v>
      </c>
      <c r="X33" s="275"/>
      <c r="Y33" s="275"/>
      <c r="Z33" s="276"/>
      <c r="AA33" s="74">
        <f>SUMPRODUCT((D5:D34=0)*(D5:D34&lt;&gt;"")*(E5:E34&lt;&gt;"*"))</f>
        <v>0</v>
      </c>
      <c r="AB33" s="75">
        <f>SUMPRODUCT((D5:D34=0)*(D5:D34&lt;&gt;"")*(E5:E34&lt;&gt;"*")*(F5:F34=1))</f>
        <v>0</v>
      </c>
      <c r="AG33" s="1"/>
      <c r="AH33" s="1"/>
    </row>
    <row r="34" spans="1:34" ht="17.100000000000001" customHeight="1">
      <c r="A34" s="199"/>
      <c r="B34" s="2"/>
      <c r="C34" s="91"/>
      <c r="D34" s="60"/>
      <c r="E34" s="61"/>
      <c r="F34" s="59"/>
      <c r="G34" s="59"/>
      <c r="H34" s="59"/>
      <c r="I34" s="59"/>
      <c r="J34" s="50"/>
      <c r="K34" s="59"/>
      <c r="L34" s="59"/>
      <c r="M34" s="59"/>
      <c r="N34" s="59"/>
      <c r="O34" s="65"/>
      <c r="P34" s="66"/>
      <c r="Q34" s="66"/>
      <c r="R34" s="50"/>
      <c r="S34" s="59"/>
      <c r="T34" s="59"/>
      <c r="U34" s="59"/>
      <c r="V34" s="57">
        <f>SUM($D$5:$D34)/(COUNTA($D$5:$D34)-COUNTA($E$5:$E34))</f>
        <v>13.333333333333334</v>
      </c>
      <c r="W34" s="274" t="s">
        <v>65</v>
      </c>
      <c r="X34" s="275"/>
      <c r="Y34" s="275"/>
      <c r="Z34" s="276"/>
      <c r="AA34" s="74">
        <f>SUM(P5:P34)</f>
        <v>0</v>
      </c>
      <c r="AB34" s="75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64" priority="1" operator="greaterThan">
      <formula>0</formula>
    </cfRule>
  </conditionalFormatting>
  <dataValidations count="1">
    <dataValidation type="list" allowBlank="1" showInputMessage="1" showErrorMessage="1" sqref="G5:G34" xr:uid="{00000000-0002-0000-0A00-000000000000}">
      <formula1>$W$16:$W$25</formula1>
    </dataValidation>
  </dataValidations>
  <hyperlinks>
    <hyperlink ref="A2" location="'Player Summary'!A1" display="Player Summary" xr:uid="{00000000-0004-0000-0A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17" sqref="A17"/>
      <selection pane="topRight" activeCell="A17" sqref="A17"/>
      <selection pane="bottomLeft" activeCell="A17" sqref="A17"/>
      <selection pane="bottomRight" activeCell="C5" sqref="C5:I11"/>
    </sheetView>
  </sheetViews>
  <sheetFormatPr defaultColWidth="8.855468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85546875" style="2" customWidth="1"/>
    <col min="8" max="8" width="2.5703125" style="2" customWidth="1"/>
    <col min="9" max="9" width="2.42578125" style="2" customWidth="1"/>
    <col min="10" max="10" width="2.85546875" style="47" customWidth="1"/>
    <col min="11" max="11" width="5" style="5" customWidth="1"/>
    <col min="12" max="14" width="5" style="2" customWidth="1"/>
    <col min="15" max="15" width="0.5703125" style="2" customWidth="1"/>
    <col min="16" max="18" width="2.85546875" style="2" customWidth="1"/>
    <col min="19" max="21" width="4.42578125" style="2" customWidth="1"/>
    <col min="22" max="22" width="2.85546875" style="1" customWidth="1"/>
    <col min="23" max="25" width="5.5703125" style="1" customWidth="1"/>
    <col min="26" max="26" width="5.570312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5703125" style="1" customWidth="1"/>
    <col min="33" max="34" width="5.5703125" style="2" customWidth="1"/>
    <col min="35" max="35" width="5.5703125" style="1" customWidth="1"/>
    <col min="36" max="36" width="2.85546875" style="1" customWidth="1"/>
    <col min="37" max="38" width="5.5703125" style="1" customWidth="1"/>
    <col min="39" max="39" width="6.85546875" style="1" customWidth="1"/>
    <col min="40" max="256" width="11.42578125" style="1" customWidth="1"/>
    <col min="257" max="16384" width="8.85546875" style="1"/>
  </cols>
  <sheetData>
    <row r="1" spans="1:39" ht="15.75">
      <c r="A1" s="46" t="s">
        <v>196</v>
      </c>
      <c r="D1" s="13" t="s">
        <v>75</v>
      </c>
      <c r="E1" s="13"/>
      <c r="F1" s="13"/>
      <c r="G1" s="209" t="s">
        <v>76</v>
      </c>
      <c r="H1" s="13"/>
      <c r="I1" s="13"/>
      <c r="J1" s="13"/>
      <c r="K1" s="202" t="s">
        <v>77</v>
      </c>
      <c r="L1" s="13"/>
      <c r="M1" s="204" t="s">
        <v>78</v>
      </c>
      <c r="N1" s="20"/>
      <c r="O1" s="47"/>
      <c r="P1" s="47"/>
      <c r="Q1" s="47"/>
      <c r="R1" s="47"/>
      <c r="S1" s="20"/>
      <c r="T1" s="20"/>
      <c r="U1" s="20"/>
      <c r="V1" s="15"/>
      <c r="W1" s="15"/>
      <c r="X1" s="15"/>
      <c r="Y1" s="15"/>
      <c r="Z1" s="47"/>
    </row>
    <row r="2" spans="1:39">
      <c r="A2" s="226" t="s">
        <v>107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7"/>
      <c r="S2" s="47"/>
      <c r="T2" s="47"/>
      <c r="U2" s="47"/>
      <c r="V2" s="15"/>
      <c r="W2" s="15"/>
      <c r="X2" s="15"/>
      <c r="Y2" s="15"/>
      <c r="Z2" s="47"/>
      <c r="AA2" s="15"/>
      <c r="AB2" s="15"/>
      <c r="AC2" s="15"/>
      <c r="AD2" s="15"/>
      <c r="AE2" s="15"/>
      <c r="AF2" s="15"/>
      <c r="AG2" s="47"/>
      <c r="AH2" s="47"/>
      <c r="AI2" s="15"/>
      <c r="AJ2" s="15"/>
    </row>
    <row r="3" spans="1:39">
      <c r="A3" s="255" t="s">
        <v>73</v>
      </c>
      <c r="B3" s="15"/>
      <c r="C3" s="257" t="s">
        <v>63</v>
      </c>
      <c r="D3" s="257"/>
      <c r="E3" s="257"/>
      <c r="F3" s="257"/>
      <c r="G3" s="257"/>
      <c r="H3" s="257"/>
      <c r="I3" s="257"/>
      <c r="J3" s="13"/>
      <c r="K3" s="257" t="s">
        <v>62</v>
      </c>
      <c r="L3" s="257"/>
      <c r="M3" s="257"/>
      <c r="N3" s="257"/>
      <c r="O3" s="301"/>
      <c r="P3" s="257"/>
      <c r="Q3" s="257"/>
      <c r="R3" s="14"/>
      <c r="S3" s="257" t="s">
        <v>61</v>
      </c>
      <c r="T3" s="257"/>
      <c r="U3" s="257"/>
      <c r="V3" s="15"/>
      <c r="W3" s="289" t="s">
        <v>60</v>
      </c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K3" s="289" t="s">
        <v>59</v>
      </c>
      <c r="AL3" s="289"/>
      <c r="AM3" s="289"/>
    </row>
    <row r="4" spans="1:39" ht="17.100000000000001" customHeight="1">
      <c r="A4" s="256"/>
      <c r="B4" s="54" t="s">
        <v>93</v>
      </c>
      <c r="C4" s="52" t="s">
        <v>54</v>
      </c>
      <c r="D4" s="135" t="s">
        <v>21</v>
      </c>
      <c r="E4" s="135" t="s">
        <v>58</v>
      </c>
      <c r="F4" s="135" t="s">
        <v>57</v>
      </c>
      <c r="G4" s="135" t="s">
        <v>71</v>
      </c>
      <c r="H4" s="135">
        <v>4</v>
      </c>
      <c r="I4" s="135">
        <v>6</v>
      </c>
      <c r="J4" s="13"/>
      <c r="K4" s="55" t="s">
        <v>16</v>
      </c>
      <c r="L4" s="135" t="s">
        <v>15</v>
      </c>
      <c r="M4" s="135" t="s">
        <v>14</v>
      </c>
      <c r="N4" s="135" t="s">
        <v>13</v>
      </c>
      <c r="O4" s="56"/>
      <c r="P4" s="52" t="s">
        <v>56</v>
      </c>
      <c r="Q4" s="52" t="s">
        <v>55</v>
      </c>
      <c r="R4" s="13"/>
      <c r="S4" s="135" t="s">
        <v>8</v>
      </c>
      <c r="T4" s="135" t="s">
        <v>7</v>
      </c>
      <c r="U4" s="135" t="s">
        <v>6</v>
      </c>
      <c r="W4" s="134" t="s">
        <v>15</v>
      </c>
      <c r="X4" s="134" t="s">
        <v>23</v>
      </c>
      <c r="Y4" s="134" t="s">
        <v>22</v>
      </c>
      <c r="Z4" s="134" t="s">
        <v>21</v>
      </c>
      <c r="AA4" s="289" t="s">
        <v>20</v>
      </c>
      <c r="AB4" s="289"/>
      <c r="AC4" s="289" t="s">
        <v>11</v>
      </c>
      <c r="AD4" s="289"/>
      <c r="AE4" s="134" t="s">
        <v>10</v>
      </c>
      <c r="AF4" s="134">
        <v>4</v>
      </c>
      <c r="AG4" s="134">
        <v>6</v>
      </c>
      <c r="AH4" s="134" t="s">
        <v>19</v>
      </c>
      <c r="AI4" s="134" t="s">
        <v>18</v>
      </c>
      <c r="AK4" s="134" t="s">
        <v>54</v>
      </c>
      <c r="AL4" s="134" t="s">
        <v>23</v>
      </c>
      <c r="AM4" s="78" t="s">
        <v>11</v>
      </c>
    </row>
    <row r="5" spans="1:39" ht="17.100000000000001" customHeight="1">
      <c r="A5" s="210" t="s">
        <v>189</v>
      </c>
      <c r="B5" s="47">
        <v>1</v>
      </c>
      <c r="C5" s="91">
        <v>7</v>
      </c>
      <c r="D5" s="60"/>
      <c r="E5" s="61"/>
      <c r="F5" s="59"/>
      <c r="G5" s="62"/>
      <c r="H5" s="59"/>
      <c r="I5" s="59"/>
      <c r="J5" s="9"/>
      <c r="K5" s="59">
        <v>4</v>
      </c>
      <c r="L5" s="59">
        <v>1</v>
      </c>
      <c r="M5" s="59">
        <v>8</v>
      </c>
      <c r="N5" s="59">
        <v>1</v>
      </c>
      <c r="O5" s="65"/>
      <c r="P5" s="66"/>
      <c r="Q5" s="66"/>
      <c r="R5" s="9"/>
      <c r="S5" s="59"/>
      <c r="T5" s="59"/>
      <c r="U5" s="59"/>
      <c r="V5" s="57" t="e">
        <f>SUM($D$5:$D5)/(COUNTA($D$5:$D5)-COUNTA($E$5:$E5))</f>
        <v>#DIV/0!</v>
      </c>
      <c r="W5" s="76">
        <f>COUNTA(A5:A34)</f>
        <v>7</v>
      </c>
      <c r="X5" s="76">
        <f>COUNTA(D5:D34)</f>
        <v>3</v>
      </c>
      <c r="Y5" s="76">
        <f>COUNTA(E5:E34)</f>
        <v>1</v>
      </c>
      <c r="Z5" s="83">
        <f>IF(X5=0,"-",SUM(D5:D34))</f>
        <v>32</v>
      </c>
      <c r="AA5" s="302" t="str">
        <f t="array" ref="AA5">IF(X5,(MAX(D5:D34)&amp;IF(SUM((D5:D34=MAX(D5:D34))*(E5:E34&lt;&gt;"")),"*","")&amp;"("&amp;MIN(IF(D5:D34&amp;E5:E34=MAX(D5:D34)&amp;IF(SUM((D5:D34=MAX(D5:D34))*(E5:E34&lt;&gt;"")),"*",""),F5:F34))&amp;")"),0)</f>
        <v>26*(20)</v>
      </c>
      <c r="AB5" s="302"/>
      <c r="AC5" s="303">
        <f>IF($X5-$Y5,$Z5/($X5-$Y5),"-")</f>
        <v>16</v>
      </c>
      <c r="AD5" s="304"/>
      <c r="AE5" s="84">
        <f>IF(SUM($F$5:$F$43),($Z5/(SUM($F$5:$F$43))*100),"-")</f>
        <v>88.888888888888886</v>
      </c>
      <c r="AF5" s="76">
        <f>SUM(H5:H34)</f>
        <v>4</v>
      </c>
      <c r="AG5" s="76">
        <f>SUM(I5:I34)</f>
        <v>0</v>
      </c>
      <c r="AH5" s="76">
        <f>COUNTIF($D$5:$D$34,"&gt;=50")-$AI5</f>
        <v>0</v>
      </c>
      <c r="AI5" s="76">
        <f>COUNTIF(D5:D34,"&gt;=100")</f>
        <v>0</v>
      </c>
      <c r="AK5" s="79" t="s">
        <v>53</v>
      </c>
      <c r="AL5" s="80" t="str">
        <f>IF(SUM(COUNTIF($C$5:$C$34,{1,2}))=0,"-",SUM(COUNTIF($C$5:$C$34,{1,2})))</f>
        <v>-</v>
      </c>
      <c r="AM5" s="89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.100000000000001" customHeight="1">
      <c r="A6" s="210" t="s">
        <v>190</v>
      </c>
      <c r="B6" s="47">
        <v>1</v>
      </c>
      <c r="C6" s="91">
        <v>5</v>
      </c>
      <c r="D6" s="60">
        <v>26</v>
      </c>
      <c r="E6" s="61" t="s">
        <v>58</v>
      </c>
      <c r="F6" s="59">
        <v>20</v>
      </c>
      <c r="G6" s="62" t="s">
        <v>115</v>
      </c>
      <c r="H6" s="59">
        <v>3</v>
      </c>
      <c r="I6" s="59"/>
      <c r="J6" s="9"/>
      <c r="K6" s="59">
        <v>3</v>
      </c>
      <c r="L6" s="59">
        <v>1</v>
      </c>
      <c r="M6" s="59">
        <v>2</v>
      </c>
      <c r="N6" s="59"/>
      <c r="O6" s="65"/>
      <c r="P6" s="66"/>
      <c r="Q6" s="66"/>
      <c r="R6" s="9"/>
      <c r="S6" s="59"/>
      <c r="T6" s="59"/>
      <c r="U6" s="59"/>
      <c r="V6" s="58" t="e">
        <f>SUM($D$5:$D6)/(COUNTA($D$5:$D6)-COUNTA($E$5:$E6))</f>
        <v>#DIV/0!</v>
      </c>
      <c r="Z6" s="47"/>
      <c r="AK6" s="81" t="s">
        <v>52</v>
      </c>
      <c r="AL6" s="82" t="str">
        <f>IF(COUNTIF($C$5:$C$34,$AK6)=0,"-",COUNTIF($C$5:$C$34,$AK6))</f>
        <v>-</v>
      </c>
      <c r="AM6" s="90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.100000000000001" customHeight="1">
      <c r="A7" s="210" t="s">
        <v>191</v>
      </c>
      <c r="B7" s="47">
        <v>1</v>
      </c>
      <c r="C7" s="91">
        <v>11</v>
      </c>
      <c r="D7" s="60"/>
      <c r="E7" s="61"/>
      <c r="F7" s="59"/>
      <c r="G7" s="62"/>
      <c r="H7" s="59"/>
      <c r="I7" s="59"/>
      <c r="J7" s="9"/>
      <c r="K7" s="59">
        <v>3</v>
      </c>
      <c r="L7" s="59">
        <v>1</v>
      </c>
      <c r="M7" s="59">
        <v>6</v>
      </c>
      <c r="N7" s="59">
        <v>2</v>
      </c>
      <c r="O7" s="65"/>
      <c r="P7" s="66"/>
      <c r="Q7" s="66"/>
      <c r="R7" s="9"/>
      <c r="S7" s="59"/>
      <c r="T7" s="59"/>
      <c r="U7" s="59"/>
      <c r="V7" s="58" t="e">
        <f>SUM($D$5:$D7)/(COUNTA($D$5:$D7)-COUNTA($E$5:$E7))</f>
        <v>#DIV/0!</v>
      </c>
      <c r="W7" s="289" t="s">
        <v>51</v>
      </c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11"/>
      <c r="AK7" s="81" t="s">
        <v>50</v>
      </c>
      <c r="AL7" s="82" t="str">
        <f t="shared" ref="AL7:AL14" si="0">IF(COUNTIF($C$5:$C$34,$AK7)=0,"-",COUNTIF($C$5:$C$34,$AK7))</f>
        <v>-</v>
      </c>
      <c r="AM7" s="90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.100000000000001" customHeight="1">
      <c r="A8" s="210" t="s">
        <v>192</v>
      </c>
      <c r="B8" s="47">
        <v>1</v>
      </c>
      <c r="C8" s="91">
        <v>5</v>
      </c>
      <c r="D8" s="60">
        <v>6</v>
      </c>
      <c r="E8" s="61"/>
      <c r="F8" s="59">
        <v>14</v>
      </c>
      <c r="G8" s="59" t="s">
        <v>38</v>
      </c>
      <c r="H8" s="59">
        <v>1</v>
      </c>
      <c r="I8" s="59"/>
      <c r="J8" s="9"/>
      <c r="K8" s="59">
        <v>4</v>
      </c>
      <c r="L8" s="59"/>
      <c r="M8" s="59">
        <v>17</v>
      </c>
      <c r="N8" s="59">
        <v>2</v>
      </c>
      <c r="O8" s="65"/>
      <c r="P8" s="66"/>
      <c r="Q8" s="66"/>
      <c r="R8" s="9"/>
      <c r="S8" s="59"/>
      <c r="T8" s="59"/>
      <c r="U8" s="59"/>
      <c r="V8" s="58">
        <f>SUM($D$5:$D8)/(COUNTA($D$5:$D8)-COUNTA($E$5:$E8))</f>
        <v>32</v>
      </c>
      <c r="W8" s="134" t="s">
        <v>16</v>
      </c>
      <c r="X8" s="134" t="s">
        <v>15</v>
      </c>
      <c r="Y8" s="134" t="s">
        <v>14</v>
      </c>
      <c r="Z8" s="134" t="s">
        <v>13</v>
      </c>
      <c r="AA8" s="289" t="s">
        <v>12</v>
      </c>
      <c r="AB8" s="289"/>
      <c r="AC8" s="289" t="s">
        <v>11</v>
      </c>
      <c r="AD8" s="289"/>
      <c r="AE8" s="134" t="s">
        <v>10</v>
      </c>
      <c r="AF8" s="134" t="s">
        <v>69</v>
      </c>
      <c r="AG8" s="134" t="s">
        <v>9</v>
      </c>
      <c r="AH8" s="13"/>
      <c r="AK8" s="81" t="s">
        <v>49</v>
      </c>
      <c r="AL8" s="82">
        <f t="shared" si="0"/>
        <v>2</v>
      </c>
      <c r="AM8" s="90">
        <f t="shared" si="1"/>
        <v>32</v>
      </c>
    </row>
    <row r="9" spans="1:39" ht="17.100000000000001" customHeight="1">
      <c r="A9" s="210" t="s">
        <v>193</v>
      </c>
      <c r="B9" s="47">
        <v>1</v>
      </c>
      <c r="C9" s="91">
        <v>8</v>
      </c>
      <c r="D9" s="60"/>
      <c r="E9" s="61"/>
      <c r="F9" s="59"/>
      <c r="G9" s="62"/>
      <c r="H9" s="59"/>
      <c r="I9" s="59"/>
      <c r="J9" s="9"/>
      <c r="K9" s="59">
        <v>3</v>
      </c>
      <c r="L9" s="59"/>
      <c r="M9" s="59">
        <v>15</v>
      </c>
      <c r="N9" s="59">
        <v>1</v>
      </c>
      <c r="O9" s="67"/>
      <c r="P9" s="68"/>
      <c r="Q9" s="68"/>
      <c r="R9" s="9"/>
      <c r="S9" s="59"/>
      <c r="T9" s="59"/>
      <c r="U9" s="59"/>
      <c r="V9" s="57">
        <f>SUM($D$5:$D9)/(COUNTA($D$5:$D9)-COUNTA($E$5:$E9))</f>
        <v>32</v>
      </c>
      <c r="W9" s="85">
        <f t="array" ref="W9">IF(SUM(K5:K34)=0,"-",SUM(INT(K5:K34))+INT(ROUND(SUM(K5:K34-INT(K5:K34)),1)/0.6)+MOD(ROUND(SUM(K5:K34-INT(K5:K34)),1),0.6))</f>
        <v>25</v>
      </c>
      <c r="X9" s="86">
        <f>IF($W$9="-","-",SUM(L5:L34))</f>
        <v>3</v>
      </c>
      <c r="Y9" s="86">
        <f>IF($W$9="-","-",SUM(M5:M34))</f>
        <v>81</v>
      </c>
      <c r="Z9" s="83">
        <f>IF($W$9="-","-",SUM(N5:N34))</f>
        <v>10</v>
      </c>
      <c r="AA9" s="305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4/13(4)</v>
      </c>
      <c r="AB9" s="306"/>
      <c r="AC9" s="303">
        <f>IF($Z$9="-","-",IF($Z$9=0,"-",$Y$9/$Z$9))</f>
        <v>8.1</v>
      </c>
      <c r="AD9" s="304"/>
      <c r="AE9" s="87">
        <f>IF(ISERROR(ROUND((INT(W9)*6+((W9-INT(W9))*10))/Z9,2)),"-",ROUND((INT(W9)*6+((W9-INT(W9))*10))/Z9,2))</f>
        <v>15</v>
      </c>
      <c r="AF9" s="84">
        <f>IF(ISERROR(ROUND(Y9/(INT(W9)*6+((W9-INT(W9))*10))*6,2)),"-",ROUND(Y9/(INT(W9)*6+((W9-INT(W9))*10))*6,2))</f>
        <v>3.24</v>
      </c>
      <c r="AG9" s="93">
        <f>COUNTIF(N5:N34,"&gt;=5")</f>
        <v>0</v>
      </c>
      <c r="AH9" s="10"/>
      <c r="AK9" s="81" t="s">
        <v>48</v>
      </c>
      <c r="AL9" s="82">
        <f t="shared" si="0"/>
        <v>2</v>
      </c>
      <c r="AM9" s="90">
        <f t="shared" si="1"/>
        <v>0</v>
      </c>
    </row>
    <row r="10" spans="1:39" ht="17.100000000000001" customHeight="1">
      <c r="A10" s="199" t="s">
        <v>194</v>
      </c>
      <c r="B10" s="47">
        <v>1</v>
      </c>
      <c r="C10" s="91">
        <v>6</v>
      </c>
      <c r="D10" s="63">
        <v>0</v>
      </c>
      <c r="E10" s="61"/>
      <c r="F10" s="59">
        <v>2</v>
      </c>
      <c r="G10" s="62" t="s">
        <v>38</v>
      </c>
      <c r="H10" s="59"/>
      <c r="I10" s="59"/>
      <c r="J10" s="9"/>
      <c r="K10" s="59">
        <v>4</v>
      </c>
      <c r="L10" s="59"/>
      <c r="M10" s="59">
        <v>20</v>
      </c>
      <c r="N10" s="59"/>
      <c r="O10" s="65"/>
      <c r="P10" s="66"/>
      <c r="Q10" s="66">
        <v>4</v>
      </c>
      <c r="R10" s="9"/>
      <c r="S10" s="59"/>
      <c r="T10" s="59"/>
      <c r="U10" s="59"/>
      <c r="V10" s="58">
        <f>SUM($D$5:$D10)/(COUNTA($D$5:$D10)-COUNTA($E$5:$E10))</f>
        <v>16</v>
      </c>
      <c r="W10" s="12"/>
      <c r="AK10" s="81" t="s">
        <v>47</v>
      </c>
      <c r="AL10" s="82">
        <f t="shared" si="0"/>
        <v>1</v>
      </c>
      <c r="AM10" s="90">
        <f t="shared" si="1"/>
        <v>0</v>
      </c>
    </row>
    <row r="11" spans="1:39" ht="17.100000000000001" customHeight="1">
      <c r="A11" s="199" t="s">
        <v>199</v>
      </c>
      <c r="B11" s="47">
        <v>1</v>
      </c>
      <c r="C11" s="91">
        <v>6</v>
      </c>
      <c r="D11" s="63"/>
      <c r="E11" s="61"/>
      <c r="F11" s="59"/>
      <c r="G11" s="59"/>
      <c r="H11" s="59"/>
      <c r="I11" s="59"/>
      <c r="J11" s="9"/>
      <c r="K11" s="59">
        <v>4</v>
      </c>
      <c r="L11" s="59"/>
      <c r="M11" s="59">
        <v>13</v>
      </c>
      <c r="N11" s="59">
        <v>4</v>
      </c>
      <c r="O11" s="65"/>
      <c r="P11" s="66"/>
      <c r="Q11" s="66"/>
      <c r="R11" s="9"/>
      <c r="S11" s="59"/>
      <c r="T11" s="59"/>
      <c r="U11" s="59"/>
      <c r="V11" s="58">
        <f>SUM($D$5:$D11)/(COUNTA($D$5:$D11)-COUNTA($E$5:$E11))</f>
        <v>16</v>
      </c>
      <c r="W11" s="292" t="s">
        <v>46</v>
      </c>
      <c r="X11" s="292"/>
      <c r="Y11" s="292"/>
      <c r="Z11" s="11"/>
      <c r="AA11" s="11"/>
      <c r="AB11" s="11"/>
      <c r="AK11" s="81" t="s">
        <v>45</v>
      </c>
      <c r="AL11" s="82">
        <f t="shared" si="0"/>
        <v>1</v>
      </c>
      <c r="AM11" s="90">
        <f t="shared" si="1"/>
        <v>0</v>
      </c>
    </row>
    <row r="12" spans="1:39" ht="17.100000000000001" customHeight="1">
      <c r="A12" s="243"/>
      <c r="B12" s="47"/>
      <c r="C12" s="91"/>
      <c r="D12" s="63"/>
      <c r="E12" s="61"/>
      <c r="F12" s="59"/>
      <c r="G12" s="62"/>
      <c r="H12" s="59"/>
      <c r="I12" s="59"/>
      <c r="J12" s="9"/>
      <c r="K12" s="59"/>
      <c r="L12" s="59"/>
      <c r="M12" s="59"/>
      <c r="N12" s="59"/>
      <c r="O12" s="65"/>
      <c r="P12" s="66"/>
      <c r="Q12" s="66"/>
      <c r="R12" s="9"/>
      <c r="S12" s="59"/>
      <c r="T12" s="59"/>
      <c r="U12" s="59"/>
      <c r="V12" s="58">
        <f>SUM($D$5:$D12)/(COUNTA($D$5:$D12)-COUNTA($E$5:$E12))</f>
        <v>16</v>
      </c>
      <c r="W12" s="134" t="s">
        <v>8</v>
      </c>
      <c r="X12" s="134" t="s">
        <v>7</v>
      </c>
      <c r="Y12" s="134" t="s">
        <v>6</v>
      </c>
      <c r="Z12" s="47"/>
      <c r="AK12" s="81" t="s">
        <v>44</v>
      </c>
      <c r="AL12" s="82" t="str">
        <f t="shared" si="0"/>
        <v>-</v>
      </c>
      <c r="AM12" s="90" t="str">
        <f t="shared" si="1"/>
        <v>-</v>
      </c>
    </row>
    <row r="13" spans="1:39" ht="17.100000000000001" customHeight="1">
      <c r="A13" s="243"/>
      <c r="B13" s="47"/>
      <c r="C13" s="91"/>
      <c r="D13" s="63"/>
      <c r="E13" s="61"/>
      <c r="F13" s="59"/>
      <c r="G13" s="62"/>
      <c r="H13" s="59"/>
      <c r="I13" s="59"/>
      <c r="J13" s="9"/>
      <c r="K13" s="59"/>
      <c r="L13" s="59"/>
      <c r="M13" s="59"/>
      <c r="N13" s="59"/>
      <c r="O13" s="65"/>
      <c r="P13" s="66"/>
      <c r="Q13" s="66"/>
      <c r="R13" s="9"/>
      <c r="S13" s="59"/>
      <c r="T13" s="59"/>
      <c r="U13" s="59"/>
      <c r="V13" s="57">
        <f>SUM($D$5:$D13)/(COUNTA($D$5:$D13)-COUNTA($E$5:$E13))</f>
        <v>16</v>
      </c>
      <c r="W13" s="76">
        <f>SUM(S5:S34)</f>
        <v>0</v>
      </c>
      <c r="X13" s="76">
        <f>SUM(T5:T34)</f>
        <v>0</v>
      </c>
      <c r="Y13" s="76">
        <f>SUM(U5:U34)</f>
        <v>0</v>
      </c>
      <c r="Z13" s="10"/>
      <c r="AK13" s="81" t="s">
        <v>43</v>
      </c>
      <c r="AL13" s="82" t="str">
        <f t="shared" si="0"/>
        <v>-</v>
      </c>
      <c r="AM13" s="90" t="str">
        <f t="shared" si="1"/>
        <v>-</v>
      </c>
    </row>
    <row r="14" spans="1:39" ht="17.100000000000001" customHeight="1">
      <c r="A14" s="243"/>
      <c r="B14" s="47"/>
      <c r="C14" s="92"/>
      <c r="D14" s="60"/>
      <c r="E14" s="61"/>
      <c r="F14" s="59"/>
      <c r="G14" s="59"/>
      <c r="H14" s="59"/>
      <c r="I14" s="59"/>
      <c r="J14" s="9"/>
      <c r="K14" s="64"/>
      <c r="L14" s="59"/>
      <c r="M14" s="59"/>
      <c r="N14" s="59"/>
      <c r="O14" s="65"/>
      <c r="P14" s="66"/>
      <c r="Q14" s="66"/>
      <c r="R14" s="9"/>
      <c r="S14" s="59"/>
      <c r="T14" s="59"/>
      <c r="U14" s="59"/>
      <c r="V14" s="58">
        <f>SUM($D$5:$D14)/(COUNTA($D$5:$D14)-COUNTA($E$5:$E14))</f>
        <v>16</v>
      </c>
      <c r="AK14" s="81" t="s">
        <v>42</v>
      </c>
      <c r="AL14" s="82">
        <f t="shared" si="0"/>
        <v>1</v>
      </c>
      <c r="AM14" s="90">
        <f t="shared" si="1"/>
        <v>0</v>
      </c>
    </row>
    <row r="15" spans="1:39" ht="17.100000000000001" customHeight="1">
      <c r="A15" s="243"/>
      <c r="B15" s="47"/>
      <c r="C15" s="92"/>
      <c r="D15" s="63"/>
      <c r="E15" s="61"/>
      <c r="F15" s="59"/>
      <c r="G15" s="62"/>
      <c r="H15" s="59"/>
      <c r="I15" s="59"/>
      <c r="J15" s="9"/>
      <c r="K15" s="64"/>
      <c r="L15" s="59"/>
      <c r="M15" s="59"/>
      <c r="N15" s="59"/>
      <c r="O15" s="65"/>
      <c r="P15" s="66"/>
      <c r="Q15" s="66"/>
      <c r="R15" s="9"/>
      <c r="S15" s="59"/>
      <c r="T15" s="59"/>
      <c r="U15" s="59"/>
      <c r="V15" s="58">
        <f>SUM($D$5:$D15)/(COUNTA($D$5:$D15)-COUNTA($E$5:$E15))</f>
        <v>16</v>
      </c>
      <c r="W15" s="289" t="s">
        <v>41</v>
      </c>
      <c r="X15" s="289"/>
      <c r="Y15" s="289"/>
      <c r="Z15" s="289"/>
      <c r="AA15" s="289"/>
      <c r="AB15" s="289"/>
    </row>
    <row r="16" spans="1:39" ht="17.100000000000001" customHeight="1">
      <c r="A16" s="243"/>
      <c r="B16" s="47"/>
      <c r="C16" s="92"/>
      <c r="D16" s="63"/>
      <c r="E16" s="61"/>
      <c r="F16" s="59"/>
      <c r="G16" s="62"/>
      <c r="H16" s="59"/>
      <c r="I16" s="59"/>
      <c r="J16" s="9"/>
      <c r="K16" s="64"/>
      <c r="L16" s="59"/>
      <c r="M16" s="59"/>
      <c r="N16" s="59"/>
      <c r="O16" s="65"/>
      <c r="P16" s="66"/>
      <c r="Q16" s="66"/>
      <c r="R16" s="9"/>
      <c r="S16" s="59"/>
      <c r="T16" s="59"/>
      <c r="U16" s="59"/>
      <c r="V16" s="57">
        <f>SUM($D$5:$D16)/(COUNTA($D$5:$D16)-COUNTA($E$5:$E16))</f>
        <v>16</v>
      </c>
      <c r="W16" s="293" t="s">
        <v>40</v>
      </c>
      <c r="X16" s="294"/>
      <c r="Y16" s="295"/>
      <c r="Z16" s="76">
        <f>COUNTIF($G$5:$G$34,W16)</f>
        <v>1</v>
      </c>
      <c r="AA16" s="296">
        <f>$Z16/MAX(1,$X$5)</f>
        <v>0.33333333333333331</v>
      </c>
      <c r="AB16" s="297"/>
    </row>
    <row r="17" spans="1:34" ht="17.100000000000001" customHeight="1">
      <c r="A17" s="228"/>
      <c r="B17" s="47"/>
      <c r="C17" s="92"/>
      <c r="D17" s="63"/>
      <c r="E17" s="61"/>
      <c r="F17" s="59"/>
      <c r="G17" s="62"/>
      <c r="H17" s="59"/>
      <c r="I17" s="59"/>
      <c r="J17" s="9"/>
      <c r="K17" s="64"/>
      <c r="L17" s="59"/>
      <c r="M17" s="59"/>
      <c r="N17" s="59"/>
      <c r="O17" s="65"/>
      <c r="P17" s="66"/>
      <c r="Q17" s="66"/>
      <c r="R17" s="9"/>
      <c r="S17" s="59"/>
      <c r="T17" s="59"/>
      <c r="U17" s="59"/>
      <c r="V17" s="57">
        <f>SUM($D$5:$D17)/(COUNTA($D$5:$D17)-COUNTA($E$5:$E17))</f>
        <v>16</v>
      </c>
      <c r="W17" s="298" t="s">
        <v>39</v>
      </c>
      <c r="X17" s="299"/>
      <c r="Y17" s="300"/>
      <c r="Z17" s="76">
        <f>COUNTIF($G$5:$G$34,W17)</f>
        <v>0</v>
      </c>
      <c r="AA17" s="287">
        <f t="shared" ref="AA17:AA25" si="2">$Z17/MAX(1,$X$5)</f>
        <v>0</v>
      </c>
      <c r="AB17" s="288"/>
      <c r="AG17" s="1"/>
      <c r="AH17" s="1"/>
    </row>
    <row r="18" spans="1:34" ht="17.100000000000001" customHeight="1">
      <c r="A18" s="228"/>
      <c r="B18" s="47"/>
      <c r="C18" s="92"/>
      <c r="D18" s="60"/>
      <c r="E18" s="61"/>
      <c r="F18" s="59"/>
      <c r="G18" s="59"/>
      <c r="H18" s="59"/>
      <c r="I18" s="59"/>
      <c r="J18" s="9"/>
      <c r="K18" s="64"/>
      <c r="L18" s="59"/>
      <c r="M18" s="59"/>
      <c r="N18" s="59"/>
      <c r="O18" s="65"/>
      <c r="P18" s="66"/>
      <c r="Q18" s="66"/>
      <c r="R18" s="9"/>
      <c r="S18" s="59"/>
      <c r="T18" s="59"/>
      <c r="U18" s="59"/>
      <c r="V18" s="57">
        <f>SUM($D$5:$D18)/(COUNTA($D$5:$D18)-COUNTA($E$5:$E18))</f>
        <v>16</v>
      </c>
      <c r="W18" s="284" t="s">
        <v>90</v>
      </c>
      <c r="X18" s="285"/>
      <c r="Y18" s="286"/>
      <c r="Z18" s="76">
        <f>COUNTIF($G$5:$G$34,W18)</f>
        <v>0</v>
      </c>
      <c r="AA18" s="287">
        <f t="shared" si="2"/>
        <v>0</v>
      </c>
      <c r="AB18" s="288"/>
      <c r="AG18" s="1"/>
      <c r="AH18" s="1"/>
    </row>
    <row r="19" spans="1:34" ht="17.100000000000001" customHeight="1">
      <c r="A19" s="228"/>
      <c r="B19" s="47"/>
      <c r="C19" s="91"/>
      <c r="D19" s="60"/>
      <c r="E19" s="61"/>
      <c r="F19" s="59"/>
      <c r="G19" s="62"/>
      <c r="H19" s="59"/>
      <c r="I19" s="59"/>
      <c r="J19" s="9"/>
      <c r="K19" s="64"/>
      <c r="L19" s="59"/>
      <c r="M19" s="59"/>
      <c r="N19" s="59"/>
      <c r="O19" s="65"/>
      <c r="P19" s="66"/>
      <c r="Q19" s="66"/>
      <c r="R19" s="9"/>
      <c r="S19" s="59"/>
      <c r="T19" s="59"/>
      <c r="U19" s="59"/>
      <c r="V19" s="57">
        <f>SUM($D$5:$D19)/(COUNTA($D$5:$D19)-COUNTA($E$5:$E19))</f>
        <v>16</v>
      </c>
      <c r="W19" s="284" t="s">
        <v>89</v>
      </c>
      <c r="X19" s="285"/>
      <c r="Y19" s="286"/>
      <c r="Z19" s="76">
        <f t="shared" ref="Z19:Z25" si="3">COUNTIF($G$5:$G$34,W19)</f>
        <v>0</v>
      </c>
      <c r="AA19" s="287">
        <f t="shared" si="2"/>
        <v>0</v>
      </c>
      <c r="AB19" s="288"/>
      <c r="AG19" s="1"/>
      <c r="AH19" s="1"/>
    </row>
    <row r="20" spans="1:34" ht="17.100000000000001" customHeight="1">
      <c r="A20" s="228"/>
      <c r="B20" s="47"/>
      <c r="C20" s="92"/>
      <c r="D20" s="60"/>
      <c r="E20" s="61"/>
      <c r="F20" s="59"/>
      <c r="G20" s="62"/>
      <c r="H20" s="59"/>
      <c r="I20" s="59"/>
      <c r="J20" s="9"/>
      <c r="K20" s="64"/>
      <c r="L20" s="59"/>
      <c r="M20" s="59"/>
      <c r="N20" s="59"/>
      <c r="O20" s="65"/>
      <c r="P20" s="66"/>
      <c r="Q20" s="66"/>
      <c r="R20" s="9"/>
      <c r="S20" s="59"/>
      <c r="T20" s="59"/>
      <c r="U20" s="59"/>
      <c r="V20" s="57">
        <f>SUM($D$5:$D20)/(COUNTA($D$5:$D20)-COUNTA($E$5:$E20))</f>
        <v>16</v>
      </c>
      <c r="W20" s="284" t="s">
        <v>38</v>
      </c>
      <c r="X20" s="285"/>
      <c r="Y20" s="286"/>
      <c r="Z20" s="76">
        <f t="shared" si="3"/>
        <v>2</v>
      </c>
      <c r="AA20" s="287">
        <f t="shared" si="2"/>
        <v>0.66666666666666663</v>
      </c>
      <c r="AB20" s="288"/>
      <c r="AG20" s="1"/>
      <c r="AH20" s="1"/>
    </row>
    <row r="21" spans="1:34" ht="17.100000000000001" customHeight="1">
      <c r="A21" s="228"/>
      <c r="B21" s="47"/>
      <c r="C21" s="91"/>
      <c r="D21" s="60"/>
      <c r="E21" s="61"/>
      <c r="F21" s="59"/>
      <c r="G21" s="62"/>
      <c r="H21" s="59"/>
      <c r="I21" s="59"/>
      <c r="J21" s="9"/>
      <c r="K21" s="64"/>
      <c r="L21" s="59"/>
      <c r="M21" s="59"/>
      <c r="N21" s="59"/>
      <c r="O21" s="65"/>
      <c r="P21" s="66"/>
      <c r="Q21" s="66"/>
      <c r="R21" s="9"/>
      <c r="S21" s="59"/>
      <c r="T21" s="59"/>
      <c r="U21" s="59"/>
      <c r="V21" s="57">
        <f>SUM($D$5:$D21)/(COUNTA($D$5:$D21)-COUNTA($E$5:$E21))</f>
        <v>16</v>
      </c>
      <c r="W21" s="284" t="s">
        <v>37</v>
      </c>
      <c r="X21" s="285"/>
      <c r="Y21" s="286"/>
      <c r="Z21" s="76">
        <f t="shared" si="3"/>
        <v>0</v>
      </c>
      <c r="AA21" s="287">
        <f t="shared" si="2"/>
        <v>0</v>
      </c>
      <c r="AB21" s="288"/>
      <c r="AG21" s="1"/>
      <c r="AH21" s="1"/>
    </row>
    <row r="22" spans="1:34" ht="17.100000000000001" customHeight="1">
      <c r="A22" s="247"/>
      <c r="B22" s="47"/>
      <c r="C22" s="91"/>
      <c r="D22" s="60"/>
      <c r="E22" s="61"/>
      <c r="F22" s="59"/>
      <c r="G22" s="59"/>
      <c r="H22" s="59"/>
      <c r="I22" s="59"/>
      <c r="J22" s="9"/>
      <c r="K22" s="64"/>
      <c r="L22" s="59"/>
      <c r="M22" s="59"/>
      <c r="N22" s="64"/>
      <c r="O22" s="67"/>
      <c r="P22" s="68"/>
      <c r="Q22" s="68"/>
      <c r="R22" s="9"/>
      <c r="S22" s="59"/>
      <c r="T22" s="59"/>
      <c r="U22" s="59"/>
      <c r="V22" s="57">
        <f>SUM($D$5:$D22)/(COUNTA($D$5:$D22)-COUNTA($E$5:$E22))</f>
        <v>16</v>
      </c>
      <c r="W22" s="284" t="s">
        <v>36</v>
      </c>
      <c r="X22" s="285"/>
      <c r="Y22" s="286"/>
      <c r="Z22" s="76">
        <f t="shared" si="3"/>
        <v>0</v>
      </c>
      <c r="AA22" s="287">
        <f t="shared" si="2"/>
        <v>0</v>
      </c>
      <c r="AB22" s="288"/>
      <c r="AG22" s="1"/>
      <c r="AH22" s="1"/>
    </row>
    <row r="23" spans="1:34" ht="17.100000000000001" customHeight="1">
      <c r="A23" s="228"/>
      <c r="B23" s="47"/>
      <c r="C23" s="92"/>
      <c r="D23" s="63"/>
      <c r="E23" s="61"/>
      <c r="F23" s="59"/>
      <c r="G23" s="59"/>
      <c r="H23" s="59"/>
      <c r="I23" s="59"/>
      <c r="J23" s="9"/>
      <c r="K23" s="64"/>
      <c r="L23" s="59"/>
      <c r="M23" s="59"/>
      <c r="N23" s="59"/>
      <c r="O23" s="65"/>
      <c r="P23" s="66"/>
      <c r="Q23" s="66"/>
      <c r="R23" s="25"/>
      <c r="S23" s="62"/>
      <c r="T23" s="62"/>
      <c r="U23" s="62"/>
      <c r="V23" s="57">
        <f>SUM($D$5:$D23)/(COUNTA($D$5:$D23)-COUNTA($E$5:$E23))</f>
        <v>16</v>
      </c>
      <c r="W23" s="284" t="s">
        <v>35</v>
      </c>
      <c r="X23" s="285"/>
      <c r="Y23" s="286"/>
      <c r="Z23" s="76">
        <f t="shared" si="3"/>
        <v>0</v>
      </c>
      <c r="AA23" s="287">
        <f t="shared" si="2"/>
        <v>0</v>
      </c>
      <c r="AB23" s="288"/>
      <c r="AG23" s="1"/>
      <c r="AH23" s="1"/>
    </row>
    <row r="24" spans="1:34" ht="17.100000000000001" customHeight="1">
      <c r="A24" s="228"/>
      <c r="B24" s="47"/>
      <c r="C24" s="91"/>
      <c r="D24" s="60"/>
      <c r="E24" s="61"/>
      <c r="F24" s="59"/>
      <c r="G24" s="62"/>
      <c r="H24" s="59"/>
      <c r="I24" s="59"/>
      <c r="J24" s="9"/>
      <c r="K24" s="59"/>
      <c r="L24" s="59"/>
      <c r="M24" s="59"/>
      <c r="N24" s="59"/>
      <c r="O24" s="65"/>
      <c r="P24" s="66"/>
      <c r="Q24" s="66"/>
      <c r="R24" s="9"/>
      <c r="S24" s="59"/>
      <c r="T24" s="59"/>
      <c r="U24" s="59"/>
      <c r="V24" s="57">
        <f>SUM($D$5:$D24)/(COUNTA($D$5:$D24)-COUNTA($E$5:$E24))</f>
        <v>16</v>
      </c>
      <c r="W24" s="284" t="s">
        <v>34</v>
      </c>
      <c r="X24" s="290"/>
      <c r="Y24" s="291"/>
      <c r="Z24" s="76">
        <f t="shared" si="3"/>
        <v>0</v>
      </c>
      <c r="AA24" s="287">
        <f t="shared" si="2"/>
        <v>0</v>
      </c>
      <c r="AB24" s="288"/>
      <c r="AG24" s="1"/>
      <c r="AH24" s="1"/>
    </row>
    <row r="25" spans="1:34" ht="17.100000000000001" customHeight="1">
      <c r="A25" s="228"/>
      <c r="B25" s="47"/>
      <c r="C25" s="91"/>
      <c r="D25" s="60"/>
      <c r="E25" s="61"/>
      <c r="F25" s="59"/>
      <c r="G25" s="59"/>
      <c r="H25" s="59"/>
      <c r="I25" s="59"/>
      <c r="J25" s="9"/>
      <c r="K25" s="59"/>
      <c r="L25" s="59"/>
      <c r="M25" s="59"/>
      <c r="N25" s="59"/>
      <c r="O25" s="65"/>
      <c r="P25" s="66"/>
      <c r="Q25" s="66"/>
      <c r="R25" s="9"/>
      <c r="S25" s="59"/>
      <c r="T25" s="59"/>
      <c r="U25" s="59"/>
      <c r="V25" s="57">
        <f>SUM($D$5:$D25)/(COUNTA($D$5:$D25)-COUNTA($E$5:$E25))</f>
        <v>16</v>
      </c>
      <c r="W25" s="284" t="s">
        <v>33</v>
      </c>
      <c r="X25" s="285"/>
      <c r="Y25" s="286"/>
      <c r="Z25" s="76">
        <f t="shared" si="3"/>
        <v>0</v>
      </c>
      <c r="AA25" s="287">
        <f t="shared" si="2"/>
        <v>0</v>
      </c>
      <c r="AB25" s="288"/>
      <c r="AG25" s="1"/>
      <c r="AH25" s="1"/>
    </row>
    <row r="26" spans="1:34" ht="17.100000000000001" customHeight="1">
      <c r="A26" s="208"/>
      <c r="B26" s="47"/>
      <c r="C26" s="92"/>
      <c r="D26" s="63"/>
      <c r="E26" s="61"/>
      <c r="F26" s="59"/>
      <c r="G26" s="62"/>
      <c r="H26" s="59"/>
      <c r="I26" s="59"/>
      <c r="J26" s="9"/>
      <c r="K26" s="59"/>
      <c r="L26" s="59"/>
      <c r="M26" s="59"/>
      <c r="N26" s="59"/>
      <c r="O26" s="65"/>
      <c r="P26" s="66"/>
      <c r="Q26" s="66"/>
      <c r="R26" s="9"/>
      <c r="S26" s="59"/>
      <c r="T26" s="59"/>
      <c r="U26" s="59"/>
      <c r="V26" s="58">
        <f>SUM($D$5:$D26)/(COUNTA($D$5:$D26)-COUNTA($E$5:$E26))</f>
        <v>16</v>
      </c>
      <c r="W26" s="88"/>
    </row>
    <row r="27" spans="1:34" ht="17.100000000000001" customHeight="1">
      <c r="A27" s="208"/>
      <c r="B27" s="47"/>
      <c r="C27" s="92"/>
      <c r="D27" s="60"/>
      <c r="E27" s="61"/>
      <c r="F27" s="59"/>
      <c r="G27" s="62"/>
      <c r="H27" s="59"/>
      <c r="I27" s="59"/>
      <c r="J27" s="9"/>
      <c r="K27" s="59"/>
      <c r="L27" s="59"/>
      <c r="M27" s="59"/>
      <c r="N27" s="59"/>
      <c r="O27" s="65"/>
      <c r="P27" s="66"/>
      <c r="Q27" s="66"/>
      <c r="R27" s="9"/>
      <c r="S27" s="59"/>
      <c r="T27" s="59"/>
      <c r="U27" s="59"/>
      <c r="V27" s="58">
        <f>SUM($D$5:$D27)/(COUNTA($D$5:$D27)-COUNTA($E$5:$E27))</f>
        <v>16</v>
      </c>
      <c r="W27" s="289" t="s">
        <v>32</v>
      </c>
      <c r="X27" s="289"/>
      <c r="Y27" s="289"/>
      <c r="Z27" s="289"/>
      <c r="AA27" s="289"/>
      <c r="AB27" s="289"/>
      <c r="AC27" s="8"/>
      <c r="AD27" s="8"/>
      <c r="AE27" s="8"/>
      <c r="AG27" s="1"/>
      <c r="AH27" s="1"/>
    </row>
    <row r="28" spans="1:34" ht="17.100000000000001" customHeight="1">
      <c r="A28" s="200"/>
      <c r="B28" s="2"/>
      <c r="C28" s="91"/>
      <c r="D28" s="60"/>
      <c r="E28" s="61"/>
      <c r="F28" s="59"/>
      <c r="G28" s="59"/>
      <c r="H28" s="59"/>
      <c r="I28" s="59"/>
      <c r="J28" s="9"/>
      <c r="K28" s="64"/>
      <c r="L28" s="59"/>
      <c r="M28" s="59"/>
      <c r="N28" s="59"/>
      <c r="O28" s="65"/>
      <c r="P28" s="66"/>
      <c r="Q28" s="66"/>
      <c r="R28" s="50"/>
      <c r="S28" s="59"/>
      <c r="T28" s="59"/>
      <c r="U28" s="59"/>
      <c r="V28" s="57">
        <f>SUM($D$5:$D28)/(COUNTA($D$5:$D28)-COUNTA($E$5:$E28))</f>
        <v>16</v>
      </c>
      <c r="W28" s="69" t="s">
        <v>31</v>
      </c>
      <c r="X28" s="70"/>
      <c r="Y28" s="70"/>
      <c r="Z28" s="71"/>
      <c r="AA28" s="282">
        <f>IF(W5=0,"-",$W$13/$W$5)</f>
        <v>0</v>
      </c>
      <c r="AB28" s="283"/>
      <c r="AG28" s="1"/>
      <c r="AH28" s="1"/>
    </row>
    <row r="29" spans="1:34" ht="17.100000000000001" customHeight="1">
      <c r="A29" s="200"/>
      <c r="B29" s="2"/>
      <c r="C29" s="91"/>
      <c r="D29" s="60"/>
      <c r="E29" s="61"/>
      <c r="F29" s="59"/>
      <c r="G29" s="59"/>
      <c r="H29" s="59"/>
      <c r="I29" s="59"/>
      <c r="J29" s="9"/>
      <c r="K29" s="64"/>
      <c r="L29" s="59"/>
      <c r="M29" s="59"/>
      <c r="N29" s="59"/>
      <c r="O29" s="65"/>
      <c r="P29" s="66"/>
      <c r="Q29" s="66"/>
      <c r="R29" s="50"/>
      <c r="S29" s="59"/>
      <c r="T29" s="59"/>
      <c r="U29" s="59"/>
      <c r="V29" s="57">
        <f>SUM($D$5:$D29)/(COUNTA($D$5:$D29)-COUNTA($E$5:$E29))</f>
        <v>16</v>
      </c>
      <c r="W29" s="136" t="s">
        <v>30</v>
      </c>
      <c r="X29" s="137"/>
      <c r="Y29" s="276">
        <v>20</v>
      </c>
      <c r="Z29" s="279"/>
      <c r="AA29" s="280" t="str">
        <f>IF(ISERROR(SUMIF(D5:D34,"&gt;="&amp;Y29)/SUMPRODUCT(--(D5:D34&gt;=Y29),--(E5:E34&lt;&gt;"*"))),"-",SUMIF(D5:D34,"&gt;="&amp;Y29)/SUMPRODUCT(--(D5:D34&gt;=Y29),--(E5:E34&lt;&gt;"*")))</f>
        <v>-</v>
      </c>
      <c r="AB29" s="281"/>
      <c r="AG29" s="1"/>
      <c r="AH29" s="1"/>
    </row>
    <row r="30" spans="1:34" ht="17.100000000000001" customHeight="1">
      <c r="A30" s="200"/>
      <c r="B30" s="2"/>
      <c r="C30" s="91"/>
      <c r="D30" s="60"/>
      <c r="E30" s="61"/>
      <c r="F30" s="59"/>
      <c r="G30" s="59"/>
      <c r="H30" s="59"/>
      <c r="I30" s="59"/>
      <c r="J30" s="9"/>
      <c r="K30" s="64"/>
      <c r="L30" s="59"/>
      <c r="M30" s="59"/>
      <c r="N30" s="59"/>
      <c r="O30" s="65"/>
      <c r="P30" s="66"/>
      <c r="Q30" s="66"/>
      <c r="R30" s="50"/>
      <c r="S30" s="59"/>
      <c r="T30" s="59"/>
      <c r="U30" s="59"/>
      <c r="V30" s="57">
        <f>SUM($D$5:$D30)/(COUNTA($D$5:$D30)-COUNTA($E$5:$E30))</f>
        <v>16</v>
      </c>
      <c r="W30" s="274" t="s">
        <v>29</v>
      </c>
      <c r="X30" s="275"/>
      <c r="Y30" s="275"/>
      <c r="Z30" s="276"/>
      <c r="AA30" s="277">
        <f>IF($Z$5="-","-",IF($Z$5=0,"-",($AF$5*4+$AG$5*6)/$Z$5))</f>
        <v>0.5</v>
      </c>
      <c r="AB30" s="278"/>
      <c r="AG30" s="1"/>
      <c r="AH30" s="1"/>
    </row>
    <row r="31" spans="1:34" ht="17.100000000000001" customHeight="1">
      <c r="A31" s="200"/>
      <c r="B31" s="2"/>
      <c r="C31" s="91"/>
      <c r="D31" s="60"/>
      <c r="E31" s="61"/>
      <c r="F31" s="59"/>
      <c r="G31" s="59"/>
      <c r="H31" s="59"/>
      <c r="I31" s="59"/>
      <c r="J31" s="9"/>
      <c r="K31" s="64"/>
      <c r="L31" s="59"/>
      <c r="M31" s="59"/>
      <c r="N31" s="59"/>
      <c r="O31" s="65"/>
      <c r="P31" s="66"/>
      <c r="Q31" s="66"/>
      <c r="R31" s="50"/>
      <c r="S31" s="59"/>
      <c r="T31" s="59"/>
      <c r="U31" s="59"/>
      <c r="V31" s="57">
        <f>SUM($D$5:$D31)/(COUNTA($D$5:$D31)-COUNTA($E$5:$E31))</f>
        <v>16</v>
      </c>
      <c r="W31" s="274" t="s">
        <v>28</v>
      </c>
      <c r="X31" s="275"/>
      <c r="Y31" s="275"/>
      <c r="Z31" s="276"/>
      <c r="AA31" s="277">
        <f>IF(SUM($AF5:$AG5),$AG5/SUM($AF5:$AG5),"-")</f>
        <v>0</v>
      </c>
      <c r="AB31" s="278"/>
      <c r="AG31" s="1"/>
      <c r="AH31" s="1"/>
    </row>
    <row r="32" spans="1:34" ht="17.100000000000001" customHeight="1">
      <c r="A32" s="200"/>
      <c r="B32" s="2"/>
      <c r="C32" s="91"/>
      <c r="D32" s="60"/>
      <c r="E32" s="61"/>
      <c r="F32" s="59"/>
      <c r="G32" s="59"/>
      <c r="H32" s="59"/>
      <c r="I32" s="59"/>
      <c r="J32" s="9"/>
      <c r="K32" s="64"/>
      <c r="L32" s="59"/>
      <c r="M32" s="59"/>
      <c r="N32" s="59"/>
      <c r="O32" s="65"/>
      <c r="P32" s="66"/>
      <c r="Q32" s="66"/>
      <c r="R32" s="50"/>
      <c r="S32" s="59"/>
      <c r="T32" s="59"/>
      <c r="U32" s="59"/>
      <c r="V32" s="57">
        <f>SUM($D$5:$D32)/(COUNTA($D$5:$D32)-COUNTA($E$5:$E32))</f>
        <v>16</v>
      </c>
      <c r="W32" s="274" t="s">
        <v>27</v>
      </c>
      <c r="X32" s="275"/>
      <c r="Y32" s="275"/>
      <c r="Z32" s="276"/>
      <c r="AA32" s="277" t="str">
        <f>IF(SUM($AH5:$AI5),$AI5/SUM($AH5:$AI5),"-")</f>
        <v>-</v>
      </c>
      <c r="AB32" s="278"/>
      <c r="AG32" s="1"/>
      <c r="AH32" s="1"/>
    </row>
    <row r="33" spans="1:34" ht="17.100000000000001" customHeight="1">
      <c r="A33" s="199"/>
      <c r="B33" s="2"/>
      <c r="C33" s="91"/>
      <c r="D33" s="60"/>
      <c r="E33" s="61"/>
      <c r="F33" s="59"/>
      <c r="G33" s="59"/>
      <c r="H33" s="59"/>
      <c r="I33" s="59"/>
      <c r="J33" s="50"/>
      <c r="K33" s="59"/>
      <c r="L33" s="59"/>
      <c r="M33" s="59"/>
      <c r="N33" s="59"/>
      <c r="O33" s="65"/>
      <c r="P33" s="66"/>
      <c r="Q33" s="66"/>
      <c r="R33" s="50"/>
      <c r="S33" s="59"/>
      <c r="T33" s="59"/>
      <c r="U33" s="59"/>
      <c r="V33" s="57">
        <f>SUM($D$5:$D33)/(COUNTA($D$5:$D33)-COUNTA($E$5:$E33))</f>
        <v>16</v>
      </c>
      <c r="W33" s="274" t="s">
        <v>64</v>
      </c>
      <c r="X33" s="275"/>
      <c r="Y33" s="275"/>
      <c r="Z33" s="276"/>
      <c r="AA33" s="74">
        <f>SUMPRODUCT((D5:D34=0)*(D5:D34&lt;&gt;"")*(E5:E34&lt;&gt;"*"))</f>
        <v>1</v>
      </c>
      <c r="AB33" s="75">
        <f>SUMPRODUCT((D5:D34=0)*(D5:D34&lt;&gt;"")*(E5:E34&lt;&gt;"*")*(F5:F34=1))</f>
        <v>0</v>
      </c>
      <c r="AG33" s="1"/>
      <c r="AH33" s="1"/>
    </row>
    <row r="34" spans="1:34" ht="17.100000000000001" customHeight="1">
      <c r="A34" s="199"/>
      <c r="B34" s="2"/>
      <c r="C34" s="91"/>
      <c r="D34" s="60"/>
      <c r="E34" s="61"/>
      <c r="F34" s="59"/>
      <c r="G34" s="59"/>
      <c r="H34" s="59"/>
      <c r="I34" s="59"/>
      <c r="J34" s="50"/>
      <c r="K34" s="59"/>
      <c r="L34" s="59"/>
      <c r="M34" s="59"/>
      <c r="N34" s="59"/>
      <c r="O34" s="65"/>
      <c r="P34" s="66"/>
      <c r="Q34" s="66"/>
      <c r="R34" s="50"/>
      <c r="S34" s="59"/>
      <c r="T34" s="59"/>
      <c r="U34" s="59"/>
      <c r="V34" s="57">
        <f>SUM($D$5:$D34)/(COUNTA($D$5:$D34)-COUNTA($E$5:$E34))</f>
        <v>16</v>
      </c>
      <c r="W34" s="274" t="s">
        <v>65</v>
      </c>
      <c r="X34" s="275"/>
      <c r="Y34" s="275"/>
      <c r="Z34" s="276"/>
      <c r="AA34" s="74">
        <f>SUM(P5:P34)</f>
        <v>0</v>
      </c>
      <c r="AB34" s="75">
        <f>SUM(Q5:Q34)</f>
        <v>4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63" priority="1" operator="greaterThan">
      <formula>0</formula>
    </cfRule>
  </conditionalFormatting>
  <dataValidations count="1">
    <dataValidation type="list" allowBlank="1" showInputMessage="1" showErrorMessage="1" sqref="G5:G34" xr:uid="{00000000-0002-0000-0B00-000000000000}">
      <formula1>$W$16:$W$25</formula1>
    </dataValidation>
  </dataValidations>
  <hyperlinks>
    <hyperlink ref="A2" location="'Player Summary'!A1" display="Player Summary" xr:uid="{00000000-0004-0000-0B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17" sqref="A17"/>
      <selection pane="topRight" activeCell="A17" sqref="A17"/>
      <selection pane="bottomLeft" activeCell="A17" sqref="A17"/>
      <selection pane="bottomRight" activeCell="B12" sqref="B12"/>
    </sheetView>
  </sheetViews>
  <sheetFormatPr defaultColWidth="8.855468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85546875" style="2" customWidth="1"/>
    <col min="8" max="8" width="2.5703125" style="2" customWidth="1"/>
    <col min="9" max="9" width="2.42578125" style="2" customWidth="1"/>
    <col min="10" max="10" width="2.85546875" style="33" customWidth="1"/>
    <col min="11" max="11" width="5" style="5" customWidth="1"/>
    <col min="12" max="14" width="5" style="2" customWidth="1"/>
    <col min="15" max="15" width="0.5703125" style="2" customWidth="1"/>
    <col min="16" max="18" width="2.85546875" style="2" customWidth="1"/>
    <col min="19" max="21" width="4.42578125" style="2" customWidth="1"/>
    <col min="22" max="22" width="2.85546875" style="1" customWidth="1"/>
    <col min="23" max="25" width="5.5703125" style="1" customWidth="1"/>
    <col min="26" max="26" width="5.570312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5703125" style="1" customWidth="1"/>
    <col min="33" max="34" width="5.5703125" style="2" customWidth="1"/>
    <col min="35" max="35" width="5.5703125" style="1" customWidth="1"/>
    <col min="36" max="36" width="2.85546875" style="1" customWidth="1"/>
    <col min="37" max="38" width="5.5703125" style="1" customWidth="1"/>
    <col min="39" max="39" width="6.85546875" style="1" customWidth="1"/>
    <col min="40" max="256" width="11.42578125" style="1" customWidth="1"/>
    <col min="257" max="16384" width="8.85546875" style="1"/>
  </cols>
  <sheetData>
    <row r="1" spans="1:39" ht="15.75">
      <c r="A1" s="46" t="s">
        <v>83</v>
      </c>
      <c r="D1" s="13" t="s">
        <v>75</v>
      </c>
      <c r="E1" s="13"/>
      <c r="F1" s="13"/>
      <c r="G1" s="209" t="s">
        <v>76</v>
      </c>
      <c r="H1" s="13"/>
      <c r="I1" s="13"/>
      <c r="J1" s="13"/>
      <c r="K1" s="202" t="s">
        <v>77</v>
      </c>
      <c r="L1" s="13"/>
      <c r="M1" s="204" t="s">
        <v>78</v>
      </c>
      <c r="N1" s="20"/>
      <c r="O1" s="33"/>
      <c r="P1" s="33"/>
      <c r="Q1" s="33"/>
      <c r="R1" s="33"/>
      <c r="S1" s="20"/>
      <c r="T1" s="20"/>
      <c r="U1" s="20"/>
      <c r="V1" s="15"/>
      <c r="W1" s="15"/>
      <c r="X1" s="15"/>
      <c r="Y1" s="15"/>
      <c r="Z1" s="33"/>
    </row>
    <row r="2" spans="1:39">
      <c r="A2" s="226" t="s">
        <v>107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33"/>
      <c r="S2" s="47"/>
      <c r="T2" s="47"/>
      <c r="U2" s="47"/>
      <c r="V2" s="15"/>
      <c r="W2" s="15"/>
      <c r="X2" s="15"/>
      <c r="Y2" s="15"/>
      <c r="Z2" s="47"/>
      <c r="AA2" s="15"/>
      <c r="AB2" s="15"/>
      <c r="AC2" s="15"/>
      <c r="AD2" s="15"/>
      <c r="AE2" s="15"/>
      <c r="AF2" s="15"/>
      <c r="AG2" s="33"/>
      <c r="AH2" s="33"/>
      <c r="AI2" s="15"/>
      <c r="AJ2" s="15"/>
    </row>
    <row r="3" spans="1:39">
      <c r="A3" s="255" t="s">
        <v>73</v>
      </c>
      <c r="B3" s="15"/>
      <c r="C3" s="257" t="s">
        <v>63</v>
      </c>
      <c r="D3" s="257"/>
      <c r="E3" s="257"/>
      <c r="F3" s="257"/>
      <c r="G3" s="257"/>
      <c r="H3" s="257"/>
      <c r="I3" s="257"/>
      <c r="J3" s="13"/>
      <c r="K3" s="257" t="s">
        <v>62</v>
      </c>
      <c r="L3" s="257"/>
      <c r="M3" s="257"/>
      <c r="N3" s="257"/>
      <c r="O3" s="301"/>
      <c r="P3" s="257"/>
      <c r="Q3" s="257"/>
      <c r="R3" s="14"/>
      <c r="S3" s="257" t="s">
        <v>61</v>
      </c>
      <c r="T3" s="257"/>
      <c r="U3" s="257"/>
      <c r="V3" s="15"/>
      <c r="W3" s="289" t="s">
        <v>60</v>
      </c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K3" s="289" t="s">
        <v>59</v>
      </c>
      <c r="AL3" s="289"/>
      <c r="AM3" s="289"/>
    </row>
    <row r="4" spans="1:39" ht="17.100000000000001" customHeight="1">
      <c r="A4" s="256"/>
      <c r="B4" s="54" t="s">
        <v>93</v>
      </c>
      <c r="C4" s="52" t="s">
        <v>54</v>
      </c>
      <c r="D4" s="53" t="s">
        <v>21</v>
      </c>
      <c r="E4" s="53" t="s">
        <v>58</v>
      </c>
      <c r="F4" s="53" t="s">
        <v>57</v>
      </c>
      <c r="G4" s="53" t="s">
        <v>71</v>
      </c>
      <c r="H4" s="53">
        <v>4</v>
      </c>
      <c r="I4" s="53">
        <v>6</v>
      </c>
      <c r="J4" s="13"/>
      <c r="K4" s="55" t="s">
        <v>16</v>
      </c>
      <c r="L4" s="53" t="s">
        <v>15</v>
      </c>
      <c r="M4" s="53" t="s">
        <v>14</v>
      </c>
      <c r="N4" s="53" t="s">
        <v>13</v>
      </c>
      <c r="O4" s="56"/>
      <c r="P4" s="52" t="s">
        <v>56</v>
      </c>
      <c r="Q4" s="52" t="s">
        <v>55</v>
      </c>
      <c r="R4" s="13"/>
      <c r="S4" s="53" t="s">
        <v>8</v>
      </c>
      <c r="T4" s="53" t="s">
        <v>7</v>
      </c>
      <c r="U4" s="53" t="s">
        <v>6</v>
      </c>
      <c r="W4" s="77" t="s">
        <v>15</v>
      </c>
      <c r="X4" s="77" t="s">
        <v>23</v>
      </c>
      <c r="Y4" s="77" t="s">
        <v>22</v>
      </c>
      <c r="Z4" s="77" t="s">
        <v>21</v>
      </c>
      <c r="AA4" s="289" t="s">
        <v>20</v>
      </c>
      <c r="AB4" s="289"/>
      <c r="AC4" s="289" t="s">
        <v>11</v>
      </c>
      <c r="AD4" s="289"/>
      <c r="AE4" s="77" t="s">
        <v>10</v>
      </c>
      <c r="AF4" s="77">
        <v>4</v>
      </c>
      <c r="AG4" s="77">
        <v>6</v>
      </c>
      <c r="AH4" s="77" t="s">
        <v>19</v>
      </c>
      <c r="AI4" s="77" t="s">
        <v>18</v>
      </c>
      <c r="AK4" s="77" t="s">
        <v>54</v>
      </c>
      <c r="AL4" s="77" t="s">
        <v>23</v>
      </c>
      <c r="AM4" s="78" t="s">
        <v>11</v>
      </c>
    </row>
    <row r="5" spans="1:39" ht="17.100000000000001" customHeight="1">
      <c r="A5" s="210" t="s">
        <v>189</v>
      </c>
      <c r="B5" s="47">
        <v>1</v>
      </c>
      <c r="C5" s="91">
        <v>8</v>
      </c>
      <c r="D5" s="60"/>
      <c r="E5" s="61"/>
      <c r="F5" s="59"/>
      <c r="G5" s="62"/>
      <c r="H5" s="59"/>
      <c r="I5" s="59"/>
      <c r="J5" s="9"/>
      <c r="K5" s="59">
        <v>4</v>
      </c>
      <c r="L5" s="59"/>
      <c r="M5" s="59">
        <v>26</v>
      </c>
      <c r="N5" s="59">
        <v>2</v>
      </c>
      <c r="O5" s="67"/>
      <c r="P5" s="68"/>
      <c r="Q5" s="68"/>
      <c r="R5" s="9"/>
      <c r="S5" s="59"/>
      <c r="T5" s="59"/>
      <c r="U5" s="59"/>
      <c r="V5" s="57" t="e">
        <f>SUM($D$5:$D5)/(COUNTA($D$5:$D5)-COUNTA($E$5:$E5))</f>
        <v>#DIV/0!</v>
      </c>
      <c r="W5" s="76">
        <f>COUNTA(A5:A34)</f>
        <v>7</v>
      </c>
      <c r="X5" s="76">
        <f>COUNTA(D5:D34)</f>
        <v>0</v>
      </c>
      <c r="Y5" s="76">
        <f>COUNTA(E5:E34)</f>
        <v>0</v>
      </c>
      <c r="Z5" s="83" t="str">
        <f>IF(X5=0,"-",SUM(D5:D34))</f>
        <v>-</v>
      </c>
      <c r="AA5" s="302">
        <f t="array" ref="AA5">IF(X5,(MAX(D5:D34)&amp;IF(SUM((D5:D34=MAX(D5:D34))*(E5:E34&lt;&gt;"")),"*","")&amp;"("&amp;MIN(IF(D5:D34&amp;E5:E34=MAX(D5:D34)&amp;IF(SUM((D5:D34=MAX(D5:D34))*(E5:E34&lt;&gt;"")),"*",""),F5:F34))&amp;")"),0)</f>
        <v>0</v>
      </c>
      <c r="AB5" s="302"/>
      <c r="AC5" s="303" t="str">
        <f>IF($X5-$Y5,$Z5/($X5-$Y5),"-")</f>
        <v>-</v>
      </c>
      <c r="AD5" s="304"/>
      <c r="AE5" s="84" t="str">
        <f>IF(SUM($F$5:$F$43),($Z5/(SUM($F$5:$F$43))*100),"-")</f>
        <v>-</v>
      </c>
      <c r="AF5" s="76">
        <f>SUM(H5:H34)</f>
        <v>0</v>
      </c>
      <c r="AG5" s="76">
        <f>SUM(I5:I34)</f>
        <v>0</v>
      </c>
      <c r="AH5" s="76">
        <f>COUNTIF($D$5:$D$34,"&gt;=50")-$AI5</f>
        <v>0</v>
      </c>
      <c r="AI5" s="76">
        <f>COUNTIF(D5:D34,"&gt;=100")</f>
        <v>0</v>
      </c>
      <c r="AK5" s="79" t="s">
        <v>53</v>
      </c>
      <c r="AL5" s="80" t="str">
        <f>IF(SUM(COUNTIF($C$5:$C$34,{1,2}))=0,"-",SUM(COUNTIF($C$5:$C$34,{1,2})))</f>
        <v>-</v>
      </c>
      <c r="AM5" s="89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.100000000000001" customHeight="1">
      <c r="A6" s="210" t="s">
        <v>190</v>
      </c>
      <c r="B6" s="47">
        <v>1</v>
      </c>
      <c r="C6" s="92">
        <v>10</v>
      </c>
      <c r="D6" s="63"/>
      <c r="E6" s="61"/>
      <c r="F6" s="59"/>
      <c r="G6" s="62"/>
      <c r="H6" s="59"/>
      <c r="I6" s="59"/>
      <c r="J6" s="9"/>
      <c r="K6" s="59">
        <v>2</v>
      </c>
      <c r="L6" s="59">
        <v>1</v>
      </c>
      <c r="M6" s="59">
        <v>6</v>
      </c>
      <c r="N6" s="59">
        <v>2</v>
      </c>
      <c r="O6" s="65"/>
      <c r="P6" s="66"/>
      <c r="Q6" s="66"/>
      <c r="R6" s="9"/>
      <c r="S6" s="59"/>
      <c r="T6" s="59"/>
      <c r="U6" s="59"/>
      <c r="V6" s="58" t="e">
        <f>SUM($D$5:$D6)/(COUNTA($D$5:$D6)-COUNTA($E$5:$E6))</f>
        <v>#DIV/0!</v>
      </c>
      <c r="Z6" s="47"/>
      <c r="AK6" s="81" t="s">
        <v>52</v>
      </c>
      <c r="AL6" s="82" t="str">
        <f>IF(COUNTIF($C$5:$C$34,$AK6)=0,"-",COUNTIF($C$5:$C$34,$AK6))</f>
        <v>-</v>
      </c>
      <c r="AM6" s="90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.100000000000001" customHeight="1">
      <c r="A7" s="210" t="s">
        <v>191</v>
      </c>
      <c r="B7" s="47">
        <v>1</v>
      </c>
      <c r="C7" s="92">
        <v>10</v>
      </c>
      <c r="D7" s="63"/>
      <c r="E7" s="61"/>
      <c r="F7" s="59"/>
      <c r="G7" s="62"/>
      <c r="H7" s="59"/>
      <c r="I7" s="59"/>
      <c r="J7" s="9"/>
      <c r="K7" s="59">
        <v>3</v>
      </c>
      <c r="L7" s="59">
        <v>1</v>
      </c>
      <c r="M7" s="59">
        <v>5</v>
      </c>
      <c r="N7" s="59">
        <v>2</v>
      </c>
      <c r="O7" s="65"/>
      <c r="P7" s="66"/>
      <c r="Q7" s="66"/>
      <c r="R7" s="9"/>
      <c r="S7" s="59"/>
      <c r="T7" s="59"/>
      <c r="U7" s="59"/>
      <c r="V7" s="58" t="e">
        <f>SUM($D$5:$D7)/(COUNTA($D$5:$D7)-COUNTA($E$5:$E7))</f>
        <v>#DIV/0!</v>
      </c>
      <c r="W7" s="289" t="s">
        <v>51</v>
      </c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11"/>
      <c r="AK7" s="81" t="s">
        <v>50</v>
      </c>
      <c r="AL7" s="82" t="str">
        <f t="shared" ref="AL7:AL14" si="0">IF(COUNTIF($C$5:$C$34,$AK7)=0,"-",COUNTIF($C$5:$C$34,$AK7))</f>
        <v>-</v>
      </c>
      <c r="AM7" s="90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.100000000000001" customHeight="1">
      <c r="A8" s="210" t="s">
        <v>192</v>
      </c>
      <c r="B8" s="47">
        <v>1</v>
      </c>
      <c r="C8" s="92">
        <v>10</v>
      </c>
      <c r="D8" s="63"/>
      <c r="E8" s="61"/>
      <c r="F8" s="59"/>
      <c r="G8" s="62"/>
      <c r="H8" s="59"/>
      <c r="I8" s="59"/>
      <c r="J8" s="9"/>
      <c r="K8" s="64">
        <v>4</v>
      </c>
      <c r="L8" s="59"/>
      <c r="M8" s="59">
        <v>21</v>
      </c>
      <c r="N8" s="59"/>
      <c r="O8" s="65"/>
      <c r="P8" s="66"/>
      <c r="Q8" s="66"/>
      <c r="R8" s="9"/>
      <c r="S8" s="59"/>
      <c r="T8" s="59"/>
      <c r="U8" s="59">
        <v>1</v>
      </c>
      <c r="V8" s="58" t="e">
        <f>SUM($D$5:$D8)/(COUNTA($D$5:$D8)-COUNTA($E$5:$E8))</f>
        <v>#DIV/0!</v>
      </c>
      <c r="W8" s="77" t="s">
        <v>16</v>
      </c>
      <c r="X8" s="77" t="s">
        <v>15</v>
      </c>
      <c r="Y8" s="77" t="s">
        <v>14</v>
      </c>
      <c r="Z8" s="77" t="s">
        <v>13</v>
      </c>
      <c r="AA8" s="289" t="s">
        <v>12</v>
      </c>
      <c r="AB8" s="289"/>
      <c r="AC8" s="289" t="s">
        <v>11</v>
      </c>
      <c r="AD8" s="289"/>
      <c r="AE8" s="77" t="s">
        <v>10</v>
      </c>
      <c r="AF8" s="77" t="s">
        <v>69</v>
      </c>
      <c r="AG8" s="77" t="s">
        <v>9</v>
      </c>
      <c r="AH8" s="13"/>
      <c r="AK8" s="81" t="s">
        <v>49</v>
      </c>
      <c r="AL8" s="82" t="str">
        <f t="shared" si="0"/>
        <v>-</v>
      </c>
      <c r="AM8" s="90" t="str">
        <f t="shared" si="1"/>
        <v>-</v>
      </c>
    </row>
    <row r="9" spans="1:39" ht="17.100000000000001" customHeight="1">
      <c r="A9" s="210" t="s">
        <v>193</v>
      </c>
      <c r="B9" s="47">
        <v>1</v>
      </c>
      <c r="C9" s="92">
        <v>6</v>
      </c>
      <c r="D9" s="63"/>
      <c r="E9" s="61"/>
      <c r="F9" s="59"/>
      <c r="G9" s="62"/>
      <c r="H9" s="59"/>
      <c r="I9" s="59"/>
      <c r="J9" s="9"/>
      <c r="K9" s="64">
        <v>3</v>
      </c>
      <c r="L9" s="59"/>
      <c r="M9" s="59">
        <v>7</v>
      </c>
      <c r="N9" s="59">
        <v>1</v>
      </c>
      <c r="O9" s="65"/>
      <c r="P9" s="66"/>
      <c r="Q9" s="66"/>
      <c r="R9" s="9"/>
      <c r="S9" s="59"/>
      <c r="T9" s="59"/>
      <c r="U9" s="59"/>
      <c r="V9" s="57" t="e">
        <f>SUM($D$5:$D9)/(COUNTA($D$5:$D9)-COUNTA($E$5:$E9))</f>
        <v>#DIV/0!</v>
      </c>
      <c r="W9" s="85">
        <f t="array" ref="W9">IF(SUM(K5:K34)=0,"-",SUM(INT(K5:K34))+INT(ROUND(SUM(K5:K34-INT(K5:K34)),1)/0.6)+MOD(ROUND(SUM(K5:K34-INT(K5:K34)),1),0.6))</f>
        <v>22</v>
      </c>
      <c r="X9" s="86">
        <f>IF($W$9="-","-",SUM(L5:L34))</f>
        <v>2</v>
      </c>
      <c r="Y9" s="86">
        <f>IF($W$9="-","-",SUM(M5:M34))</f>
        <v>106</v>
      </c>
      <c r="Z9" s="83">
        <f>IF($W$9="-","-",SUM(N5:N34))</f>
        <v>12</v>
      </c>
      <c r="AA9" s="305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4/33(4)</v>
      </c>
      <c r="AB9" s="306"/>
      <c r="AC9" s="303">
        <f>IF($Z$9="-","-",IF($Z$9=0,"-",$Y$9/$Z$9))</f>
        <v>8.8333333333333339</v>
      </c>
      <c r="AD9" s="304"/>
      <c r="AE9" s="87">
        <f>IF(ISERROR(ROUND((INT(W9)*6+((W9-INT(W9))*10))/Z9,2)),"-",ROUND((INT(W9)*6+((W9-INT(W9))*10))/Z9,2))</f>
        <v>11</v>
      </c>
      <c r="AF9" s="84">
        <f>IF(ISERROR(ROUND(Y9/(INT(W9)*6+((W9-INT(W9))*10))*6,2)),"-",ROUND(Y9/(INT(W9)*6+((W9-INT(W9))*10))*6,2))</f>
        <v>4.82</v>
      </c>
      <c r="AG9" s="93">
        <f>COUNTIF(N5:N34,"&gt;=5")</f>
        <v>0</v>
      </c>
      <c r="AH9" s="10"/>
      <c r="AK9" s="81" t="s">
        <v>48</v>
      </c>
      <c r="AL9" s="82">
        <f t="shared" si="0"/>
        <v>1</v>
      </c>
      <c r="AM9" s="90">
        <f t="shared" si="1"/>
        <v>0</v>
      </c>
    </row>
    <row r="10" spans="1:39" ht="17.100000000000001" customHeight="1">
      <c r="A10" s="199" t="s">
        <v>194</v>
      </c>
      <c r="B10" s="47">
        <v>1</v>
      </c>
      <c r="C10" s="92">
        <v>10</v>
      </c>
      <c r="D10" s="63"/>
      <c r="E10" s="61"/>
      <c r="F10" s="59"/>
      <c r="G10" s="62"/>
      <c r="H10" s="59"/>
      <c r="I10" s="59"/>
      <c r="J10" s="9"/>
      <c r="K10" s="64">
        <v>4</v>
      </c>
      <c r="L10" s="59"/>
      <c r="M10" s="59">
        <v>33</v>
      </c>
      <c r="N10" s="59">
        <v>4</v>
      </c>
      <c r="O10" s="65"/>
      <c r="P10" s="66">
        <v>1</v>
      </c>
      <c r="Q10" s="66">
        <v>2</v>
      </c>
      <c r="R10" s="9"/>
      <c r="S10" s="59">
        <v>1</v>
      </c>
      <c r="T10" s="59"/>
      <c r="U10" s="59">
        <v>1</v>
      </c>
      <c r="V10" s="58" t="e">
        <f>SUM($D$5:$D10)/(COUNTA($D$5:$D10)-COUNTA($E$5:$E10))</f>
        <v>#DIV/0!</v>
      </c>
      <c r="W10" s="12"/>
      <c r="AK10" s="81" t="s">
        <v>47</v>
      </c>
      <c r="AL10" s="82">
        <f t="shared" si="0"/>
        <v>1</v>
      </c>
      <c r="AM10" s="90">
        <f t="shared" si="1"/>
        <v>0</v>
      </c>
    </row>
    <row r="11" spans="1:39" ht="17.100000000000001" customHeight="1">
      <c r="A11" s="199" t="s">
        <v>199</v>
      </c>
      <c r="B11" s="47">
        <v>1</v>
      </c>
      <c r="C11" s="92">
        <v>7</v>
      </c>
      <c r="D11" s="63"/>
      <c r="E11" s="61"/>
      <c r="F11" s="59"/>
      <c r="G11" s="62"/>
      <c r="H11" s="59"/>
      <c r="I11" s="59"/>
      <c r="J11" s="9"/>
      <c r="K11" s="64">
        <v>2</v>
      </c>
      <c r="L11" s="59"/>
      <c r="M11" s="59">
        <v>8</v>
      </c>
      <c r="N11" s="59">
        <v>1</v>
      </c>
      <c r="O11" s="65"/>
      <c r="P11" s="66"/>
      <c r="Q11" s="66"/>
      <c r="R11" s="9"/>
      <c r="S11" s="59"/>
      <c r="T11" s="59"/>
      <c r="U11" s="59"/>
      <c r="V11" s="58" t="e">
        <f>SUM($D$5:$D11)/(COUNTA($D$5:$D11)-COUNTA($E$5:$E11))</f>
        <v>#DIV/0!</v>
      </c>
      <c r="W11" s="292" t="s">
        <v>46</v>
      </c>
      <c r="X11" s="292"/>
      <c r="Y11" s="292"/>
      <c r="Z11" s="11"/>
      <c r="AA11" s="11"/>
      <c r="AB11" s="11"/>
      <c r="AK11" s="81" t="s">
        <v>45</v>
      </c>
      <c r="AL11" s="82">
        <f t="shared" si="0"/>
        <v>1</v>
      </c>
      <c r="AM11" s="90">
        <f t="shared" si="1"/>
        <v>0</v>
      </c>
    </row>
    <row r="12" spans="1:39" ht="17.100000000000001" customHeight="1">
      <c r="A12" s="243"/>
      <c r="B12" s="47"/>
      <c r="C12" s="92"/>
      <c r="D12" s="60"/>
      <c r="E12" s="61"/>
      <c r="F12" s="59"/>
      <c r="G12" s="59"/>
      <c r="H12" s="59"/>
      <c r="I12" s="59"/>
      <c r="J12" s="9"/>
      <c r="K12" s="64"/>
      <c r="L12" s="59"/>
      <c r="M12" s="59"/>
      <c r="N12" s="59"/>
      <c r="O12" s="65"/>
      <c r="P12" s="66"/>
      <c r="Q12" s="66"/>
      <c r="R12" s="9"/>
      <c r="S12" s="59"/>
      <c r="T12" s="59"/>
      <c r="U12" s="59"/>
      <c r="V12" s="58" t="e">
        <f>SUM($D$5:$D12)/(COUNTA($D$5:$D12)-COUNTA($E$5:$E12))</f>
        <v>#DIV/0!</v>
      </c>
      <c r="W12" s="77" t="s">
        <v>8</v>
      </c>
      <c r="X12" s="77" t="s">
        <v>7</v>
      </c>
      <c r="Y12" s="77" t="s">
        <v>6</v>
      </c>
      <c r="Z12" s="47"/>
      <c r="AK12" s="81" t="s">
        <v>44</v>
      </c>
      <c r="AL12" s="82" t="str">
        <f t="shared" si="0"/>
        <v>-</v>
      </c>
      <c r="AM12" s="90" t="str">
        <f t="shared" si="1"/>
        <v>-</v>
      </c>
    </row>
    <row r="13" spans="1:39" ht="17.100000000000001" customHeight="1">
      <c r="A13" s="243"/>
      <c r="B13" s="47"/>
      <c r="C13" s="92"/>
      <c r="D13" s="60"/>
      <c r="E13" s="61"/>
      <c r="F13" s="59"/>
      <c r="G13" s="62"/>
      <c r="H13" s="59"/>
      <c r="I13" s="59"/>
      <c r="J13" s="9"/>
      <c r="K13" s="64"/>
      <c r="L13" s="59"/>
      <c r="M13" s="59"/>
      <c r="N13" s="59"/>
      <c r="O13" s="65"/>
      <c r="P13" s="66"/>
      <c r="Q13" s="66"/>
      <c r="R13" s="9"/>
      <c r="S13" s="59"/>
      <c r="T13" s="59"/>
      <c r="U13" s="59"/>
      <c r="V13" s="57" t="e">
        <f>SUM($D$5:$D13)/(COUNTA($D$5:$D13)-COUNTA($E$5:$E13))</f>
        <v>#DIV/0!</v>
      </c>
      <c r="W13" s="76">
        <f>SUM(S5:S34)</f>
        <v>1</v>
      </c>
      <c r="X13" s="76">
        <f>SUM(T5:T34)</f>
        <v>0</v>
      </c>
      <c r="Y13" s="76">
        <f>SUM(U5:U34)</f>
        <v>2</v>
      </c>
      <c r="Z13" s="10"/>
      <c r="AK13" s="81" t="s">
        <v>43</v>
      </c>
      <c r="AL13" s="82">
        <f t="shared" si="0"/>
        <v>4</v>
      </c>
      <c r="AM13" s="90">
        <f t="shared" si="1"/>
        <v>0</v>
      </c>
    </row>
    <row r="14" spans="1:39" ht="17.100000000000001" customHeight="1">
      <c r="A14" s="243"/>
      <c r="B14" s="47"/>
      <c r="C14" s="91"/>
      <c r="D14" s="63"/>
      <c r="E14" s="61"/>
      <c r="F14" s="59"/>
      <c r="G14" s="62"/>
      <c r="H14" s="59"/>
      <c r="I14" s="59"/>
      <c r="J14" s="9"/>
      <c r="K14" s="64"/>
      <c r="L14" s="59"/>
      <c r="M14" s="59"/>
      <c r="N14" s="59"/>
      <c r="O14" s="65"/>
      <c r="P14" s="66"/>
      <c r="Q14" s="66"/>
      <c r="R14" s="25"/>
      <c r="S14" s="62"/>
      <c r="T14" s="62"/>
      <c r="U14" s="62"/>
      <c r="V14" s="58" t="e">
        <f>SUM($D$5:$D14)/(COUNTA($D$5:$D14)-COUNTA($E$5:$E14))</f>
        <v>#DIV/0!</v>
      </c>
      <c r="AK14" s="81" t="s">
        <v>42</v>
      </c>
      <c r="AL14" s="82" t="str">
        <f t="shared" si="0"/>
        <v>-</v>
      </c>
      <c r="AM14" s="90" t="str">
        <f t="shared" si="1"/>
        <v>-</v>
      </c>
    </row>
    <row r="15" spans="1:39" ht="17.100000000000001" customHeight="1">
      <c r="A15" s="243"/>
      <c r="B15" s="47"/>
      <c r="C15" s="91"/>
      <c r="D15" s="63"/>
      <c r="E15" s="61"/>
      <c r="F15" s="59"/>
      <c r="G15" s="62"/>
      <c r="H15" s="59"/>
      <c r="I15" s="59"/>
      <c r="J15" s="9"/>
      <c r="K15" s="59"/>
      <c r="L15" s="59"/>
      <c r="M15" s="59"/>
      <c r="N15" s="59"/>
      <c r="O15" s="65"/>
      <c r="P15" s="66"/>
      <c r="Q15" s="66"/>
      <c r="R15" s="9"/>
      <c r="S15" s="59"/>
      <c r="T15" s="59"/>
      <c r="U15" s="59"/>
      <c r="V15" s="58" t="e">
        <f>SUM($D$5:$D15)/(COUNTA($D$5:$D15)-COUNTA($E$5:$E15))</f>
        <v>#DIV/0!</v>
      </c>
      <c r="W15" s="289" t="s">
        <v>41</v>
      </c>
      <c r="X15" s="289"/>
      <c r="Y15" s="289"/>
      <c r="Z15" s="289"/>
      <c r="AA15" s="289"/>
      <c r="AB15" s="289"/>
    </row>
    <row r="16" spans="1:39" ht="17.100000000000001" customHeight="1">
      <c r="A16" s="243"/>
      <c r="B16" s="47"/>
      <c r="C16" s="92"/>
      <c r="D16" s="63"/>
      <c r="E16" s="61"/>
      <c r="F16" s="59"/>
      <c r="G16" s="62"/>
      <c r="H16" s="59"/>
      <c r="I16" s="59"/>
      <c r="J16" s="9"/>
      <c r="K16" s="59"/>
      <c r="L16" s="59"/>
      <c r="M16" s="59"/>
      <c r="N16" s="59"/>
      <c r="O16" s="65"/>
      <c r="P16" s="66"/>
      <c r="Q16" s="66"/>
      <c r="R16" s="9"/>
      <c r="S16" s="59"/>
      <c r="T16" s="59"/>
      <c r="U16" s="59"/>
      <c r="V16" s="57" t="e">
        <f>SUM($D$5:$D16)/(COUNTA($D$5:$D16)-COUNTA($E$5:$E16))</f>
        <v>#DIV/0!</v>
      </c>
      <c r="W16" s="293" t="s">
        <v>40</v>
      </c>
      <c r="X16" s="294"/>
      <c r="Y16" s="295"/>
      <c r="Z16" s="76">
        <f>COUNTIF($G$5:$G$34,W16)</f>
        <v>0</v>
      </c>
      <c r="AA16" s="296">
        <f>$Z16/MAX(1,$X$5)</f>
        <v>0</v>
      </c>
      <c r="AB16" s="297"/>
    </row>
    <row r="17" spans="1:34" ht="17.100000000000001" customHeight="1">
      <c r="A17" s="247"/>
      <c r="B17" s="2"/>
      <c r="C17" s="91"/>
      <c r="D17" s="60"/>
      <c r="E17" s="61"/>
      <c r="F17" s="59"/>
      <c r="G17" s="59"/>
      <c r="H17" s="59"/>
      <c r="I17" s="59"/>
      <c r="J17" s="9"/>
      <c r="K17" s="64"/>
      <c r="L17" s="59"/>
      <c r="M17" s="59"/>
      <c r="N17" s="59"/>
      <c r="O17" s="65"/>
      <c r="P17" s="66"/>
      <c r="Q17" s="66"/>
      <c r="R17" s="50"/>
      <c r="S17" s="59"/>
      <c r="T17" s="59"/>
      <c r="U17" s="59"/>
      <c r="V17" s="57" t="e">
        <f>SUM($D$5:$D17)/(COUNTA($D$5:$D17)-COUNTA($E$5:$E17))</f>
        <v>#DIV/0!</v>
      </c>
      <c r="W17" s="298" t="s">
        <v>39</v>
      </c>
      <c r="X17" s="299"/>
      <c r="Y17" s="300"/>
      <c r="Z17" s="76">
        <f>COUNTIF($G$5:$G$34,W17)</f>
        <v>0</v>
      </c>
      <c r="AA17" s="287">
        <f t="shared" ref="AA17:AA25" si="2">$Z17/MAX(1,$X$5)</f>
        <v>0</v>
      </c>
      <c r="AB17" s="288"/>
      <c r="AG17" s="1"/>
      <c r="AH17" s="1"/>
    </row>
    <row r="18" spans="1:34" ht="17.100000000000001" customHeight="1">
      <c r="A18" s="247"/>
      <c r="B18" s="47"/>
      <c r="C18" s="91"/>
      <c r="D18" s="63"/>
      <c r="E18" s="61"/>
      <c r="F18" s="59"/>
      <c r="G18" s="62"/>
      <c r="H18" s="59"/>
      <c r="I18" s="59"/>
      <c r="J18" s="9"/>
      <c r="K18" s="64"/>
      <c r="L18" s="59"/>
      <c r="M18" s="59"/>
      <c r="N18" s="59"/>
      <c r="O18" s="65"/>
      <c r="P18" s="66"/>
      <c r="Q18" s="66"/>
      <c r="R18" s="50"/>
      <c r="S18" s="59"/>
      <c r="T18" s="59"/>
      <c r="U18" s="59"/>
      <c r="V18" s="57" t="e">
        <f>SUM($D$5:$D18)/(COUNTA($D$5:$D18)-COUNTA($E$5:$E18))</f>
        <v>#DIV/0!</v>
      </c>
      <c r="W18" s="284" t="s">
        <v>90</v>
      </c>
      <c r="X18" s="285"/>
      <c r="Y18" s="286"/>
      <c r="Z18" s="76">
        <f>COUNTIF($G$5:$G$34,W18)</f>
        <v>0</v>
      </c>
      <c r="AA18" s="287">
        <f t="shared" si="2"/>
        <v>0</v>
      </c>
      <c r="AB18" s="288"/>
      <c r="AG18" s="1"/>
      <c r="AH18" s="1"/>
    </row>
    <row r="19" spans="1:34" ht="17.100000000000001" customHeight="1">
      <c r="A19" s="247"/>
      <c r="B19" s="2"/>
      <c r="C19" s="91"/>
      <c r="D19" s="60"/>
      <c r="E19" s="61"/>
      <c r="F19" s="59"/>
      <c r="G19" s="59"/>
      <c r="H19" s="59"/>
      <c r="I19" s="59"/>
      <c r="J19" s="9"/>
      <c r="K19" s="64"/>
      <c r="L19" s="59"/>
      <c r="M19" s="59"/>
      <c r="N19" s="59"/>
      <c r="O19" s="65"/>
      <c r="P19" s="66"/>
      <c r="Q19" s="66"/>
      <c r="R19" s="50"/>
      <c r="S19" s="59"/>
      <c r="T19" s="59"/>
      <c r="U19" s="59"/>
      <c r="V19" s="57" t="e">
        <f>SUM($D$5:$D19)/(COUNTA($D$5:$D19)-COUNTA($E$5:$E19))</f>
        <v>#DIV/0!</v>
      </c>
      <c r="W19" s="284" t="s">
        <v>89</v>
      </c>
      <c r="X19" s="285"/>
      <c r="Y19" s="286"/>
      <c r="Z19" s="76">
        <f t="shared" ref="Z19:Z25" si="3">COUNTIF($G$5:$G$34,W19)</f>
        <v>0</v>
      </c>
      <c r="AA19" s="287">
        <f t="shared" si="2"/>
        <v>0</v>
      </c>
      <c r="AB19" s="288"/>
      <c r="AG19" s="1"/>
      <c r="AH19" s="1"/>
    </row>
    <row r="20" spans="1:34" ht="17.100000000000001" customHeight="1">
      <c r="A20" s="247"/>
      <c r="B20" s="47"/>
      <c r="C20" s="91"/>
      <c r="D20" s="63"/>
      <c r="E20" s="61"/>
      <c r="F20" s="59"/>
      <c r="G20" s="62"/>
      <c r="H20" s="59"/>
      <c r="I20" s="59"/>
      <c r="J20" s="9"/>
      <c r="K20" s="64"/>
      <c r="L20" s="59"/>
      <c r="M20" s="59"/>
      <c r="N20" s="59"/>
      <c r="O20" s="65"/>
      <c r="P20" s="66"/>
      <c r="Q20" s="66"/>
      <c r="R20" s="50"/>
      <c r="S20" s="59"/>
      <c r="T20" s="59"/>
      <c r="U20" s="59"/>
      <c r="V20" s="57" t="e">
        <f>SUM($D$5:$D20)/(COUNTA($D$5:$D20)-COUNTA($E$5:$E20))</f>
        <v>#DIV/0!</v>
      </c>
      <c r="W20" s="284" t="s">
        <v>38</v>
      </c>
      <c r="X20" s="285"/>
      <c r="Y20" s="286"/>
      <c r="Z20" s="76">
        <f t="shared" si="3"/>
        <v>0</v>
      </c>
      <c r="AA20" s="287">
        <f t="shared" si="2"/>
        <v>0</v>
      </c>
      <c r="AB20" s="288"/>
      <c r="AG20" s="1"/>
      <c r="AH20" s="1"/>
    </row>
    <row r="21" spans="1:34" ht="17.100000000000001" customHeight="1">
      <c r="A21" s="247"/>
      <c r="B21" s="2"/>
      <c r="C21" s="91"/>
      <c r="D21" s="60"/>
      <c r="E21" s="61"/>
      <c r="F21" s="59"/>
      <c r="G21" s="59"/>
      <c r="H21" s="59"/>
      <c r="I21" s="59"/>
      <c r="J21" s="9"/>
      <c r="K21" s="64"/>
      <c r="L21" s="59"/>
      <c r="M21" s="59"/>
      <c r="N21" s="59"/>
      <c r="O21" s="65"/>
      <c r="P21" s="66"/>
      <c r="Q21" s="66"/>
      <c r="R21" s="50"/>
      <c r="S21" s="59"/>
      <c r="T21" s="59"/>
      <c r="U21" s="59"/>
      <c r="V21" s="57" t="e">
        <f>SUM($D$5:$D21)/(COUNTA($D$5:$D21)-COUNTA($E$5:$E21))</f>
        <v>#DIV/0!</v>
      </c>
      <c r="W21" s="284" t="s">
        <v>37</v>
      </c>
      <c r="X21" s="285"/>
      <c r="Y21" s="286"/>
      <c r="Z21" s="76">
        <f t="shared" si="3"/>
        <v>0</v>
      </c>
      <c r="AA21" s="287">
        <f t="shared" si="2"/>
        <v>0</v>
      </c>
      <c r="AB21" s="288"/>
      <c r="AG21" s="1"/>
      <c r="AH21" s="1"/>
    </row>
    <row r="22" spans="1:34" ht="17.100000000000001" customHeight="1">
      <c r="A22" s="247"/>
      <c r="B22" s="2"/>
      <c r="C22" s="91"/>
      <c r="D22" s="60"/>
      <c r="E22" s="61"/>
      <c r="F22" s="59"/>
      <c r="G22" s="59"/>
      <c r="H22" s="59"/>
      <c r="I22" s="59"/>
      <c r="J22" s="9"/>
      <c r="K22" s="64"/>
      <c r="L22" s="59"/>
      <c r="M22" s="59"/>
      <c r="N22" s="59"/>
      <c r="O22" s="65"/>
      <c r="P22" s="66"/>
      <c r="Q22" s="66"/>
      <c r="R22" s="50"/>
      <c r="S22" s="59"/>
      <c r="T22" s="59"/>
      <c r="U22" s="59"/>
      <c r="V22" s="57" t="e">
        <f>SUM($D$5:$D22)/(COUNTA($D$5:$D22)-COUNTA($E$5:$E22))</f>
        <v>#DIV/0!</v>
      </c>
      <c r="W22" s="284" t="s">
        <v>36</v>
      </c>
      <c r="X22" s="285"/>
      <c r="Y22" s="286"/>
      <c r="Z22" s="76">
        <f t="shared" si="3"/>
        <v>0</v>
      </c>
      <c r="AA22" s="287">
        <f t="shared" si="2"/>
        <v>0</v>
      </c>
      <c r="AB22" s="288"/>
      <c r="AG22" s="1"/>
      <c r="AH22" s="1"/>
    </row>
    <row r="23" spans="1:34" ht="17.100000000000001" customHeight="1">
      <c r="A23" s="248"/>
      <c r="B23" s="2"/>
      <c r="C23" s="91"/>
      <c r="D23" s="60"/>
      <c r="E23" s="61"/>
      <c r="F23" s="59"/>
      <c r="G23" s="59"/>
      <c r="H23" s="59"/>
      <c r="I23" s="59"/>
      <c r="J23" s="9"/>
      <c r="K23" s="64"/>
      <c r="L23" s="59"/>
      <c r="M23" s="59"/>
      <c r="N23" s="59"/>
      <c r="O23" s="65"/>
      <c r="P23" s="66"/>
      <c r="Q23" s="66"/>
      <c r="R23" s="50"/>
      <c r="S23" s="59"/>
      <c r="T23" s="59"/>
      <c r="U23" s="59"/>
      <c r="V23" s="57" t="e">
        <f>SUM($D$5:$D23)/(COUNTA($D$5:$D23)-COUNTA($E$5:$E23))</f>
        <v>#DIV/0!</v>
      </c>
      <c r="W23" s="284" t="s">
        <v>35</v>
      </c>
      <c r="X23" s="285"/>
      <c r="Y23" s="286"/>
      <c r="Z23" s="76">
        <f t="shared" si="3"/>
        <v>0</v>
      </c>
      <c r="AA23" s="287">
        <f t="shared" si="2"/>
        <v>0</v>
      </c>
      <c r="AB23" s="288"/>
      <c r="AG23" s="1"/>
      <c r="AH23" s="1"/>
    </row>
    <row r="24" spans="1:34" ht="17.100000000000001" customHeight="1">
      <c r="A24" s="248"/>
      <c r="B24" s="2"/>
      <c r="C24" s="91"/>
      <c r="D24" s="60"/>
      <c r="E24" s="61"/>
      <c r="F24" s="59"/>
      <c r="G24" s="59"/>
      <c r="H24" s="59"/>
      <c r="I24" s="59"/>
      <c r="J24" s="9"/>
      <c r="K24" s="64"/>
      <c r="L24" s="59"/>
      <c r="M24" s="59"/>
      <c r="N24" s="59"/>
      <c r="O24" s="65"/>
      <c r="P24" s="66"/>
      <c r="Q24" s="66"/>
      <c r="R24" s="50"/>
      <c r="S24" s="59"/>
      <c r="T24" s="59"/>
      <c r="U24" s="59"/>
      <c r="V24" s="57" t="e">
        <f>SUM($D$5:$D24)/(COUNTA($D$5:$D24)-COUNTA($E$5:$E24))</f>
        <v>#DIV/0!</v>
      </c>
      <c r="W24" s="284" t="s">
        <v>34</v>
      </c>
      <c r="X24" s="290"/>
      <c r="Y24" s="291"/>
      <c r="Z24" s="76">
        <f t="shared" si="3"/>
        <v>0</v>
      </c>
      <c r="AA24" s="287">
        <f t="shared" si="2"/>
        <v>0</v>
      </c>
      <c r="AB24" s="288"/>
      <c r="AG24" s="1"/>
      <c r="AH24" s="1"/>
    </row>
    <row r="25" spans="1:34" ht="17.100000000000001" customHeight="1">
      <c r="A25" s="248"/>
      <c r="B25" s="2"/>
      <c r="C25" s="91"/>
      <c r="D25" s="60"/>
      <c r="E25" s="61"/>
      <c r="F25" s="59"/>
      <c r="G25" s="59"/>
      <c r="H25" s="59"/>
      <c r="I25" s="59"/>
      <c r="J25" s="9"/>
      <c r="K25" s="64"/>
      <c r="L25" s="59"/>
      <c r="M25" s="59"/>
      <c r="N25" s="59"/>
      <c r="O25" s="65"/>
      <c r="P25" s="66"/>
      <c r="Q25" s="66"/>
      <c r="R25" s="50"/>
      <c r="S25" s="59"/>
      <c r="T25" s="59"/>
      <c r="U25" s="59"/>
      <c r="V25" s="57" t="e">
        <f>SUM($D$5:$D25)/(COUNTA($D$5:$D25)-COUNTA($E$5:$E25))</f>
        <v>#DIV/0!</v>
      </c>
      <c r="W25" s="284" t="s">
        <v>33</v>
      </c>
      <c r="X25" s="285"/>
      <c r="Y25" s="286"/>
      <c r="Z25" s="76">
        <f t="shared" si="3"/>
        <v>0</v>
      </c>
      <c r="AA25" s="287">
        <f t="shared" si="2"/>
        <v>0</v>
      </c>
      <c r="AB25" s="288"/>
      <c r="AG25" s="1"/>
      <c r="AH25" s="1"/>
    </row>
    <row r="26" spans="1:34" ht="17.100000000000001" customHeight="1">
      <c r="A26" s="200"/>
      <c r="B26" s="2"/>
      <c r="C26" s="91"/>
      <c r="D26" s="60"/>
      <c r="E26" s="61"/>
      <c r="F26" s="59"/>
      <c r="G26" s="59"/>
      <c r="H26" s="59"/>
      <c r="I26" s="59"/>
      <c r="J26" s="9"/>
      <c r="K26" s="64"/>
      <c r="L26" s="59"/>
      <c r="M26" s="59"/>
      <c r="N26" s="59"/>
      <c r="O26" s="65"/>
      <c r="P26" s="66"/>
      <c r="Q26" s="66"/>
      <c r="R26" s="50"/>
      <c r="S26" s="59"/>
      <c r="T26" s="59"/>
      <c r="U26" s="59"/>
      <c r="V26" s="58" t="e">
        <f>SUM($D$5:$D26)/(COUNTA($D$5:$D26)-COUNTA($E$5:$E26))</f>
        <v>#DIV/0!</v>
      </c>
      <c r="W26" s="88"/>
    </row>
    <row r="27" spans="1:34" ht="17.100000000000001" customHeight="1">
      <c r="A27" s="200"/>
      <c r="B27" s="2"/>
      <c r="C27" s="91"/>
      <c r="D27" s="60"/>
      <c r="E27" s="61"/>
      <c r="F27" s="59"/>
      <c r="G27" s="59"/>
      <c r="H27" s="59"/>
      <c r="I27" s="59"/>
      <c r="J27" s="9"/>
      <c r="K27" s="64"/>
      <c r="L27" s="59"/>
      <c r="M27" s="59"/>
      <c r="N27" s="59"/>
      <c r="O27" s="65"/>
      <c r="P27" s="66"/>
      <c r="Q27" s="66"/>
      <c r="R27" s="50"/>
      <c r="S27" s="59"/>
      <c r="T27" s="59"/>
      <c r="U27" s="59"/>
      <c r="V27" s="58" t="e">
        <f>SUM($D$5:$D27)/(COUNTA($D$5:$D27)-COUNTA($E$5:$E27))</f>
        <v>#DIV/0!</v>
      </c>
      <c r="W27" s="289" t="s">
        <v>32</v>
      </c>
      <c r="X27" s="289"/>
      <c r="Y27" s="289"/>
      <c r="Z27" s="289"/>
      <c r="AA27" s="289"/>
      <c r="AB27" s="289"/>
      <c r="AC27" s="8"/>
      <c r="AD27" s="8"/>
      <c r="AE27" s="8"/>
      <c r="AG27" s="1"/>
      <c r="AH27" s="1"/>
    </row>
    <row r="28" spans="1:34" ht="17.100000000000001" customHeight="1">
      <c r="A28" s="200"/>
      <c r="B28" s="2"/>
      <c r="C28" s="91"/>
      <c r="D28" s="60"/>
      <c r="E28" s="61"/>
      <c r="F28" s="59"/>
      <c r="G28" s="59"/>
      <c r="H28" s="59"/>
      <c r="I28" s="59"/>
      <c r="J28" s="9"/>
      <c r="K28" s="64"/>
      <c r="L28" s="59"/>
      <c r="M28" s="59"/>
      <c r="N28" s="59"/>
      <c r="O28" s="65"/>
      <c r="P28" s="66"/>
      <c r="Q28" s="66"/>
      <c r="R28" s="50"/>
      <c r="S28" s="59"/>
      <c r="T28" s="59"/>
      <c r="U28" s="59"/>
      <c r="V28" s="57" t="e">
        <f>SUM($D$5:$D28)/(COUNTA($D$5:$D28)-COUNTA($E$5:$E28))</f>
        <v>#DIV/0!</v>
      </c>
      <c r="W28" s="69" t="s">
        <v>31</v>
      </c>
      <c r="X28" s="70"/>
      <c r="Y28" s="70"/>
      <c r="Z28" s="71"/>
      <c r="AA28" s="282">
        <f>IF(W5=0,"-",$W$13/$W$5)</f>
        <v>0.14285714285714285</v>
      </c>
      <c r="AB28" s="283"/>
      <c r="AG28" s="1"/>
      <c r="AH28" s="1"/>
    </row>
    <row r="29" spans="1:34" ht="17.100000000000001" customHeight="1">
      <c r="A29" s="200"/>
      <c r="B29" s="2"/>
      <c r="C29" s="91"/>
      <c r="D29" s="60"/>
      <c r="E29" s="61"/>
      <c r="F29" s="59"/>
      <c r="G29" s="59"/>
      <c r="H29" s="59"/>
      <c r="I29" s="59"/>
      <c r="J29" s="9"/>
      <c r="K29" s="64"/>
      <c r="L29" s="59"/>
      <c r="M29" s="59"/>
      <c r="N29" s="59"/>
      <c r="O29" s="65"/>
      <c r="P29" s="66"/>
      <c r="Q29" s="66"/>
      <c r="R29" s="50"/>
      <c r="S29" s="59"/>
      <c r="T29" s="59"/>
      <c r="U29" s="59"/>
      <c r="V29" s="57" t="e">
        <f>SUM($D$5:$D29)/(COUNTA($D$5:$D29)-COUNTA($E$5:$E29))</f>
        <v>#DIV/0!</v>
      </c>
      <c r="W29" s="72" t="s">
        <v>30</v>
      </c>
      <c r="X29" s="73"/>
      <c r="Y29" s="276">
        <v>20</v>
      </c>
      <c r="Z29" s="279"/>
      <c r="AA29" s="280" t="str">
        <f>IF(ISERROR(SUMIF(D5:D34,"&gt;="&amp;Y29)/SUMPRODUCT(--(D5:D34&gt;=Y29),--(E5:E34&lt;&gt;"*"))),"-",SUMIF(D5:D34,"&gt;="&amp;Y29)/SUMPRODUCT(--(D5:D34&gt;=Y29),--(E5:E34&lt;&gt;"*")))</f>
        <v>-</v>
      </c>
      <c r="AB29" s="281"/>
      <c r="AG29" s="1"/>
      <c r="AH29" s="1"/>
    </row>
    <row r="30" spans="1:34" ht="17.100000000000001" customHeight="1">
      <c r="A30" s="200"/>
      <c r="B30" s="2"/>
      <c r="C30" s="91"/>
      <c r="D30" s="60"/>
      <c r="E30" s="61"/>
      <c r="F30" s="59"/>
      <c r="G30" s="59"/>
      <c r="H30" s="59"/>
      <c r="I30" s="59"/>
      <c r="J30" s="9"/>
      <c r="K30" s="64"/>
      <c r="L30" s="59"/>
      <c r="M30" s="59"/>
      <c r="N30" s="59"/>
      <c r="O30" s="65"/>
      <c r="P30" s="66"/>
      <c r="Q30" s="66"/>
      <c r="R30" s="50"/>
      <c r="S30" s="59"/>
      <c r="T30" s="59"/>
      <c r="U30" s="59"/>
      <c r="V30" s="57" t="e">
        <f>SUM($D$5:$D30)/(COUNTA($D$5:$D30)-COUNTA($E$5:$E30))</f>
        <v>#DIV/0!</v>
      </c>
      <c r="W30" s="274" t="s">
        <v>29</v>
      </c>
      <c r="X30" s="275"/>
      <c r="Y30" s="275"/>
      <c r="Z30" s="276"/>
      <c r="AA30" s="277" t="str">
        <f>IF($Z$5="-","-",IF($Z$5=0,"-",($AF$5*4+$AG$5*6)/$Z$5))</f>
        <v>-</v>
      </c>
      <c r="AB30" s="278"/>
      <c r="AG30" s="1"/>
      <c r="AH30" s="1"/>
    </row>
    <row r="31" spans="1:34" ht="17.100000000000001" customHeight="1">
      <c r="A31" s="200"/>
      <c r="B31" s="2"/>
      <c r="C31" s="91"/>
      <c r="D31" s="60"/>
      <c r="E31" s="61"/>
      <c r="F31" s="59"/>
      <c r="G31" s="59"/>
      <c r="H31" s="59"/>
      <c r="I31" s="59"/>
      <c r="J31" s="9"/>
      <c r="K31" s="64"/>
      <c r="L31" s="59"/>
      <c r="M31" s="59"/>
      <c r="N31" s="59"/>
      <c r="O31" s="65"/>
      <c r="P31" s="66"/>
      <c r="Q31" s="66"/>
      <c r="R31" s="50"/>
      <c r="S31" s="59"/>
      <c r="T31" s="59"/>
      <c r="U31" s="59"/>
      <c r="V31" s="57" t="e">
        <f>SUM($D$5:$D31)/(COUNTA($D$5:$D31)-COUNTA($E$5:$E31))</f>
        <v>#DIV/0!</v>
      </c>
      <c r="W31" s="274" t="s">
        <v>28</v>
      </c>
      <c r="X31" s="275"/>
      <c r="Y31" s="275"/>
      <c r="Z31" s="276"/>
      <c r="AA31" s="277" t="str">
        <f>IF(SUM($AF5:$AG5),$AG5/SUM($AF5:$AG5),"-")</f>
        <v>-</v>
      </c>
      <c r="AB31" s="278"/>
      <c r="AG31" s="1"/>
      <c r="AH31" s="1"/>
    </row>
    <row r="32" spans="1:34" ht="17.100000000000001" customHeight="1">
      <c r="A32" s="200"/>
      <c r="B32" s="2"/>
      <c r="C32" s="91"/>
      <c r="D32" s="60"/>
      <c r="E32" s="61"/>
      <c r="F32" s="59"/>
      <c r="G32" s="59"/>
      <c r="H32" s="59"/>
      <c r="I32" s="59"/>
      <c r="J32" s="9"/>
      <c r="K32" s="64"/>
      <c r="L32" s="59"/>
      <c r="M32" s="59"/>
      <c r="N32" s="59"/>
      <c r="O32" s="65"/>
      <c r="P32" s="66"/>
      <c r="Q32" s="66"/>
      <c r="R32" s="50"/>
      <c r="S32" s="59"/>
      <c r="T32" s="59"/>
      <c r="U32" s="59"/>
      <c r="V32" s="57" t="e">
        <f>SUM($D$5:$D32)/(COUNTA($D$5:$D32)-COUNTA($E$5:$E32))</f>
        <v>#DIV/0!</v>
      </c>
      <c r="W32" s="274" t="s">
        <v>27</v>
      </c>
      <c r="X32" s="275"/>
      <c r="Y32" s="275"/>
      <c r="Z32" s="276"/>
      <c r="AA32" s="277" t="str">
        <f>IF(SUM($AH5:$AI5),$AI5/SUM($AH5:$AI5),"-")</f>
        <v>-</v>
      </c>
      <c r="AB32" s="278"/>
      <c r="AG32" s="1"/>
      <c r="AH32" s="1"/>
    </row>
    <row r="33" spans="1:34" ht="17.100000000000001" customHeight="1">
      <c r="A33" s="199"/>
      <c r="B33" s="2"/>
      <c r="C33" s="91"/>
      <c r="D33" s="60"/>
      <c r="E33" s="61"/>
      <c r="F33" s="59"/>
      <c r="G33" s="59"/>
      <c r="H33" s="59"/>
      <c r="I33" s="59"/>
      <c r="J33" s="50"/>
      <c r="K33" s="59"/>
      <c r="L33" s="59"/>
      <c r="M33" s="59"/>
      <c r="N33" s="59"/>
      <c r="O33" s="65"/>
      <c r="P33" s="66"/>
      <c r="Q33" s="66"/>
      <c r="R33" s="50"/>
      <c r="S33" s="59"/>
      <c r="T33" s="59"/>
      <c r="U33" s="59"/>
      <c r="V33" s="57" t="e">
        <f>SUM($D$5:$D33)/(COUNTA($D$5:$D33)-COUNTA($E$5:$E33))</f>
        <v>#DIV/0!</v>
      </c>
      <c r="W33" s="274" t="s">
        <v>64</v>
      </c>
      <c r="X33" s="275"/>
      <c r="Y33" s="275"/>
      <c r="Z33" s="276"/>
      <c r="AA33" s="74">
        <f>SUMPRODUCT((D5:D34=0)*(D5:D34&lt;&gt;"")*(E5:E34&lt;&gt;"*"))</f>
        <v>0</v>
      </c>
      <c r="AB33" s="75">
        <f>SUMPRODUCT((D5:D34=0)*(D5:D34&lt;&gt;"")*(E5:E34&lt;&gt;"*")*(F5:F34=1))</f>
        <v>0</v>
      </c>
      <c r="AG33" s="1"/>
      <c r="AH33" s="1"/>
    </row>
    <row r="34" spans="1:34" ht="17.100000000000001" customHeight="1">
      <c r="A34" s="199"/>
      <c r="B34" s="2"/>
      <c r="C34" s="91"/>
      <c r="D34" s="60"/>
      <c r="E34" s="61"/>
      <c r="F34" s="59"/>
      <c r="G34" s="59"/>
      <c r="H34" s="59"/>
      <c r="I34" s="59"/>
      <c r="J34" s="50"/>
      <c r="K34" s="59"/>
      <c r="L34" s="59"/>
      <c r="M34" s="59"/>
      <c r="N34" s="59"/>
      <c r="O34" s="65"/>
      <c r="P34" s="66"/>
      <c r="Q34" s="66"/>
      <c r="R34" s="50"/>
      <c r="S34" s="59"/>
      <c r="T34" s="59"/>
      <c r="U34" s="59"/>
      <c r="V34" s="57" t="e">
        <f>SUM($D$5:$D34)/(COUNTA($D$5:$D34)-COUNTA($E$5:$E34))</f>
        <v>#DIV/0!</v>
      </c>
      <c r="W34" s="274" t="s">
        <v>65</v>
      </c>
      <c r="X34" s="275"/>
      <c r="Y34" s="275"/>
      <c r="Z34" s="276"/>
      <c r="AA34" s="74">
        <f>SUM(P5:P34)</f>
        <v>1</v>
      </c>
      <c r="AB34" s="75">
        <f>SUM(Q5:Q34)</f>
        <v>2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AK3:AM3"/>
    <mergeCell ref="AA4:AB4"/>
    <mergeCell ref="AC4:AD4"/>
    <mergeCell ref="AA9:AB9"/>
    <mergeCell ref="AC9:AD9"/>
    <mergeCell ref="W7:AG7"/>
    <mergeCell ref="AA8:AB8"/>
    <mergeCell ref="AC8:AD8"/>
    <mergeCell ref="C3:I3"/>
    <mergeCell ref="K3:Q3"/>
    <mergeCell ref="S3:U3"/>
    <mergeCell ref="W3:AI3"/>
    <mergeCell ref="AA5:AB5"/>
    <mergeCell ref="AC5:AD5"/>
  </mergeCells>
  <phoneticPr fontId="30" type="noConversion"/>
  <conditionalFormatting sqref="AH5:AI5 AG9">
    <cfRule type="cellIs" dxfId="62" priority="1" operator="greaterThan">
      <formula>0</formula>
    </cfRule>
  </conditionalFormatting>
  <dataValidations count="1">
    <dataValidation type="list" allowBlank="1" showInputMessage="1" showErrorMessage="1" sqref="G5:G34" xr:uid="{00000000-0002-0000-0C00-000000000000}">
      <formula1>$W$16:$W$25</formula1>
    </dataValidation>
  </dataValidations>
  <hyperlinks>
    <hyperlink ref="A2" location="'Player Summary'!A1" display="Player Summary" xr:uid="{00000000-0004-0000-0C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17" sqref="A17"/>
      <selection pane="topRight" activeCell="A17" sqref="A17"/>
      <selection pane="bottomLeft" activeCell="A17" sqref="A17"/>
      <selection pane="bottomRight" activeCell="B12" sqref="B12"/>
    </sheetView>
  </sheetViews>
  <sheetFormatPr defaultColWidth="8.855468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85546875" style="2" customWidth="1"/>
    <col min="8" max="8" width="2.5703125" style="2" customWidth="1"/>
    <col min="9" max="9" width="2.42578125" style="2" customWidth="1"/>
    <col min="10" max="10" width="2.85546875" style="47" customWidth="1"/>
    <col min="11" max="11" width="5" style="5" customWidth="1"/>
    <col min="12" max="14" width="5" style="2" customWidth="1"/>
    <col min="15" max="15" width="0.5703125" style="2" customWidth="1"/>
    <col min="16" max="18" width="2.85546875" style="2" customWidth="1"/>
    <col min="19" max="21" width="4.42578125" style="2" customWidth="1"/>
    <col min="22" max="22" width="2.85546875" style="1" customWidth="1"/>
    <col min="23" max="25" width="5.5703125" style="1" customWidth="1"/>
    <col min="26" max="26" width="5.570312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5703125" style="1" customWidth="1"/>
    <col min="33" max="34" width="5.5703125" style="2" customWidth="1"/>
    <col min="35" max="35" width="5.5703125" style="1" customWidth="1"/>
    <col min="36" max="36" width="2.85546875" style="1" customWidth="1"/>
    <col min="37" max="38" width="5.5703125" style="1" customWidth="1"/>
    <col min="39" max="39" width="6.85546875" style="1" customWidth="1"/>
    <col min="40" max="256" width="11.42578125" style="1" customWidth="1"/>
    <col min="257" max="16384" width="8.85546875" style="1"/>
  </cols>
  <sheetData>
    <row r="1" spans="1:39" ht="15.75">
      <c r="A1" s="46" t="s">
        <v>86</v>
      </c>
      <c r="D1" s="13" t="s">
        <v>75</v>
      </c>
      <c r="E1" s="13"/>
      <c r="F1" s="13"/>
      <c r="G1" s="209" t="s">
        <v>76</v>
      </c>
      <c r="H1" s="13"/>
      <c r="I1" s="13"/>
      <c r="J1" s="13"/>
      <c r="K1" s="202" t="s">
        <v>77</v>
      </c>
      <c r="L1" s="13"/>
      <c r="M1" s="204" t="s">
        <v>78</v>
      </c>
      <c r="N1" s="20"/>
      <c r="O1" s="47"/>
      <c r="P1" s="47"/>
      <c r="Q1" s="47"/>
      <c r="R1" s="47"/>
      <c r="S1" s="20"/>
      <c r="T1" s="20"/>
      <c r="U1" s="20"/>
      <c r="V1" s="15"/>
      <c r="W1" s="15"/>
      <c r="X1" s="15"/>
      <c r="Y1" s="15"/>
      <c r="Z1" s="47"/>
    </row>
    <row r="2" spans="1:39">
      <c r="A2" s="226" t="s">
        <v>107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7"/>
      <c r="S2" s="47"/>
      <c r="T2" s="47"/>
      <c r="U2" s="47"/>
      <c r="V2" s="15"/>
      <c r="W2" s="15"/>
      <c r="X2" s="15"/>
      <c r="Y2" s="15"/>
      <c r="Z2" s="47"/>
      <c r="AA2" s="15"/>
      <c r="AB2" s="15"/>
      <c r="AC2" s="15"/>
      <c r="AD2" s="15"/>
      <c r="AE2" s="15"/>
      <c r="AF2" s="15"/>
      <c r="AG2" s="47"/>
      <c r="AH2" s="47"/>
      <c r="AI2" s="15"/>
      <c r="AJ2" s="15"/>
    </row>
    <row r="3" spans="1:39">
      <c r="A3" s="255" t="s">
        <v>73</v>
      </c>
      <c r="B3" s="15"/>
      <c r="C3" s="257" t="s">
        <v>63</v>
      </c>
      <c r="D3" s="257"/>
      <c r="E3" s="257"/>
      <c r="F3" s="257"/>
      <c r="G3" s="257"/>
      <c r="H3" s="257"/>
      <c r="I3" s="257"/>
      <c r="J3" s="13"/>
      <c r="K3" s="257" t="s">
        <v>62</v>
      </c>
      <c r="L3" s="257"/>
      <c r="M3" s="257"/>
      <c r="N3" s="257"/>
      <c r="O3" s="301"/>
      <c r="P3" s="257"/>
      <c r="Q3" s="257"/>
      <c r="R3" s="14"/>
      <c r="S3" s="257" t="s">
        <v>61</v>
      </c>
      <c r="T3" s="257"/>
      <c r="U3" s="257"/>
      <c r="V3" s="15"/>
      <c r="W3" s="289" t="s">
        <v>60</v>
      </c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K3" s="289" t="s">
        <v>59</v>
      </c>
      <c r="AL3" s="289"/>
      <c r="AM3" s="289"/>
    </row>
    <row r="4" spans="1:39" ht="17.100000000000001" customHeight="1">
      <c r="A4" s="256"/>
      <c r="B4" s="54" t="s">
        <v>93</v>
      </c>
      <c r="C4" s="52" t="s">
        <v>54</v>
      </c>
      <c r="D4" s="139" t="s">
        <v>21</v>
      </c>
      <c r="E4" s="139" t="s">
        <v>58</v>
      </c>
      <c r="F4" s="139" t="s">
        <v>57</v>
      </c>
      <c r="G4" s="139" t="s">
        <v>71</v>
      </c>
      <c r="H4" s="139">
        <v>4</v>
      </c>
      <c r="I4" s="139">
        <v>6</v>
      </c>
      <c r="J4" s="13"/>
      <c r="K4" s="55" t="s">
        <v>16</v>
      </c>
      <c r="L4" s="139" t="s">
        <v>15</v>
      </c>
      <c r="M4" s="139" t="s">
        <v>14</v>
      </c>
      <c r="N4" s="139" t="s">
        <v>13</v>
      </c>
      <c r="O4" s="56"/>
      <c r="P4" s="52" t="s">
        <v>56</v>
      </c>
      <c r="Q4" s="52" t="s">
        <v>55</v>
      </c>
      <c r="R4" s="13"/>
      <c r="S4" s="139" t="s">
        <v>8</v>
      </c>
      <c r="T4" s="139" t="s">
        <v>7</v>
      </c>
      <c r="U4" s="139" t="s">
        <v>6</v>
      </c>
      <c r="W4" s="138" t="s">
        <v>15</v>
      </c>
      <c r="X4" s="138" t="s">
        <v>23</v>
      </c>
      <c r="Y4" s="138" t="s">
        <v>22</v>
      </c>
      <c r="Z4" s="138" t="s">
        <v>21</v>
      </c>
      <c r="AA4" s="289" t="s">
        <v>20</v>
      </c>
      <c r="AB4" s="289"/>
      <c r="AC4" s="289" t="s">
        <v>11</v>
      </c>
      <c r="AD4" s="289"/>
      <c r="AE4" s="138" t="s">
        <v>10</v>
      </c>
      <c r="AF4" s="138">
        <v>4</v>
      </c>
      <c r="AG4" s="138">
        <v>6</v>
      </c>
      <c r="AH4" s="138" t="s">
        <v>19</v>
      </c>
      <c r="AI4" s="138" t="s">
        <v>18</v>
      </c>
      <c r="AK4" s="138" t="s">
        <v>54</v>
      </c>
      <c r="AL4" s="138" t="s">
        <v>23</v>
      </c>
      <c r="AM4" s="78" t="s">
        <v>11</v>
      </c>
    </row>
    <row r="5" spans="1:39" ht="17.100000000000001" customHeight="1">
      <c r="A5" s="210" t="s">
        <v>189</v>
      </c>
      <c r="B5" s="47">
        <v>1</v>
      </c>
      <c r="C5" s="92">
        <v>9</v>
      </c>
      <c r="D5" s="63"/>
      <c r="E5" s="61"/>
      <c r="F5" s="59"/>
      <c r="G5" s="62"/>
      <c r="H5" s="59"/>
      <c r="I5" s="59"/>
      <c r="J5" s="9"/>
      <c r="K5" s="59">
        <v>4</v>
      </c>
      <c r="L5" s="59"/>
      <c r="M5" s="59">
        <v>22</v>
      </c>
      <c r="N5" s="59">
        <v>2</v>
      </c>
      <c r="O5" s="65"/>
      <c r="P5" s="66"/>
      <c r="Q5" s="66"/>
      <c r="R5" s="9"/>
      <c r="S5" s="59">
        <v>1</v>
      </c>
      <c r="T5" s="59"/>
      <c r="U5" s="59"/>
      <c r="V5" s="57" t="e">
        <f>SUM($D$5:$D5)/(COUNTA($D$5:$D5)-COUNTA($E$5:$E5))</f>
        <v>#DIV/0!</v>
      </c>
      <c r="W5" s="76">
        <f>COUNTA(A5:A34)</f>
        <v>6</v>
      </c>
      <c r="X5" s="76">
        <f>COUNTA(D5:D34)</f>
        <v>1</v>
      </c>
      <c r="Y5" s="76">
        <f>COUNTA(E5:E34)</f>
        <v>1</v>
      </c>
      <c r="Z5" s="83">
        <f>IF(X5=0,"-",SUM(D5:D34))</f>
        <v>0</v>
      </c>
      <c r="AA5" s="302" t="str">
        <f t="array" ref="AA5">IF(X5,(MAX(D5:D34)&amp;IF(SUM((D5:D34=MAX(D5:D34))*(E5:E34&lt;&gt;"")),"*","")&amp;"("&amp;MIN(IF(D5:D34&amp;E5:E34=MAX(D5:D34)&amp;IF(SUM((D5:D34=MAX(D5:D34))*(E5:E34&lt;&gt;"")),"*",""),F5:F34))&amp;")"),0)</f>
        <v>0*(0)</v>
      </c>
      <c r="AB5" s="302"/>
      <c r="AC5" s="303" t="str">
        <f>IF($X5-$Y5,$Z5/($X5-$Y5),"-")</f>
        <v>-</v>
      </c>
      <c r="AD5" s="304"/>
      <c r="AE5" s="84" t="str">
        <f>IF(SUM($F$5:$F$43),($Z5/(SUM($F$5:$F$43))*100),"-")</f>
        <v>-</v>
      </c>
      <c r="AF5" s="76">
        <f>SUM(H5:H34)</f>
        <v>0</v>
      </c>
      <c r="AG5" s="76">
        <f>SUM(I5:I34)</f>
        <v>0</v>
      </c>
      <c r="AH5" s="76">
        <f>COUNTIF($D$5:$D$34,"&gt;=50")-$AI5</f>
        <v>0</v>
      </c>
      <c r="AI5" s="76">
        <f>COUNTIF(D5:D34,"&gt;=100")</f>
        <v>0</v>
      </c>
      <c r="AK5" s="79" t="s">
        <v>53</v>
      </c>
      <c r="AL5" s="80" t="str">
        <f>IF(SUM(COUNTIF($C$5:$C$34,{1,2}))=0,"-",SUM(COUNTIF($C$5:$C$34,{1,2})))</f>
        <v>-</v>
      </c>
      <c r="AM5" s="89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.100000000000001" customHeight="1">
      <c r="A6" s="210" t="s">
        <v>190</v>
      </c>
      <c r="B6" s="47">
        <v>1</v>
      </c>
      <c r="C6" s="92">
        <v>9</v>
      </c>
      <c r="D6" s="63"/>
      <c r="E6" s="61"/>
      <c r="F6" s="59"/>
      <c r="G6" s="62"/>
      <c r="H6" s="59"/>
      <c r="I6" s="59"/>
      <c r="J6" s="9"/>
      <c r="K6" s="59">
        <v>3</v>
      </c>
      <c r="L6" s="59"/>
      <c r="M6" s="59">
        <v>14</v>
      </c>
      <c r="N6" s="59"/>
      <c r="O6" s="65"/>
      <c r="P6" s="66"/>
      <c r="Q6" s="66"/>
      <c r="R6" s="9"/>
      <c r="S6" s="59"/>
      <c r="T6" s="59"/>
      <c r="U6" s="59"/>
      <c r="V6" s="58" t="e">
        <f>SUM($D$5:$D6)/(COUNTA($D$5:$D6)-COUNTA($E$5:$E6))</f>
        <v>#DIV/0!</v>
      </c>
      <c r="Z6" s="47"/>
      <c r="AK6" s="81" t="s">
        <v>52</v>
      </c>
      <c r="AL6" s="82" t="str">
        <f>IF(COUNTIF($C$5:$C$34,$AK6)=0,"-",COUNTIF($C$5:$C$34,$AK6))</f>
        <v>-</v>
      </c>
      <c r="AM6" s="90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.100000000000001" customHeight="1">
      <c r="A7" s="210" t="s">
        <v>191</v>
      </c>
      <c r="B7" s="47">
        <v>1</v>
      </c>
      <c r="C7" s="91">
        <v>8</v>
      </c>
      <c r="D7" s="63">
        <v>0</v>
      </c>
      <c r="E7" s="61" t="s">
        <v>58</v>
      </c>
      <c r="F7" s="59">
        <v>0</v>
      </c>
      <c r="G7" s="62" t="s">
        <v>115</v>
      </c>
      <c r="H7" s="59"/>
      <c r="I7" s="59"/>
      <c r="J7" s="9"/>
      <c r="K7" s="59">
        <v>3</v>
      </c>
      <c r="L7" s="59"/>
      <c r="M7" s="59">
        <v>7</v>
      </c>
      <c r="N7" s="59">
        <v>3</v>
      </c>
      <c r="O7" s="65"/>
      <c r="P7" s="66"/>
      <c r="Q7" s="66"/>
      <c r="R7" s="9"/>
      <c r="S7" s="59"/>
      <c r="T7" s="59"/>
      <c r="U7" s="59"/>
      <c r="V7" s="58" t="e">
        <f>SUM($D$5:$D7)/(COUNTA($D$5:$D7)-COUNTA($E$5:$E7))</f>
        <v>#DIV/0!</v>
      </c>
      <c r="W7" s="289" t="s">
        <v>51</v>
      </c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11"/>
      <c r="AK7" s="81" t="s">
        <v>50</v>
      </c>
      <c r="AL7" s="82">
        <f t="shared" ref="AL7:AL14" si="0">IF(COUNTIF($C$5:$C$34,$AK7)=0,"-",COUNTIF($C$5:$C$34,$AK7))</f>
        <v>1</v>
      </c>
      <c r="AM7" s="90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0</v>
      </c>
    </row>
    <row r="8" spans="1:39" ht="17.100000000000001" customHeight="1">
      <c r="A8" s="210" t="s">
        <v>192</v>
      </c>
      <c r="B8" s="47">
        <v>1</v>
      </c>
      <c r="C8" s="91">
        <v>11</v>
      </c>
      <c r="D8" s="63"/>
      <c r="E8" s="61"/>
      <c r="F8" s="59"/>
      <c r="G8" s="62"/>
      <c r="H8" s="59"/>
      <c r="I8" s="59"/>
      <c r="J8" s="9"/>
      <c r="K8" s="59">
        <v>4</v>
      </c>
      <c r="L8" s="59">
        <v>1</v>
      </c>
      <c r="M8" s="59">
        <v>12</v>
      </c>
      <c r="N8" s="59">
        <v>2</v>
      </c>
      <c r="O8" s="65"/>
      <c r="P8" s="66"/>
      <c r="Q8" s="66"/>
      <c r="R8" s="9"/>
      <c r="S8" s="59">
        <v>1</v>
      </c>
      <c r="T8" s="59"/>
      <c r="U8" s="59"/>
      <c r="V8" s="58" t="e">
        <f>SUM($D$5:$D8)/(COUNTA($D$5:$D8)-COUNTA($E$5:$E8))</f>
        <v>#DIV/0!</v>
      </c>
      <c r="W8" s="138" t="s">
        <v>16</v>
      </c>
      <c r="X8" s="138" t="s">
        <v>15</v>
      </c>
      <c r="Y8" s="138" t="s">
        <v>14</v>
      </c>
      <c r="Z8" s="138" t="s">
        <v>13</v>
      </c>
      <c r="AA8" s="289" t="s">
        <v>12</v>
      </c>
      <c r="AB8" s="289"/>
      <c r="AC8" s="289" t="s">
        <v>11</v>
      </c>
      <c r="AD8" s="289"/>
      <c r="AE8" s="138" t="s">
        <v>10</v>
      </c>
      <c r="AF8" s="138" t="s">
        <v>69</v>
      </c>
      <c r="AG8" s="138" t="s">
        <v>9</v>
      </c>
      <c r="AH8" s="13"/>
      <c r="AK8" s="81" t="s">
        <v>49</v>
      </c>
      <c r="AL8" s="82" t="str">
        <f t="shared" si="0"/>
        <v>-</v>
      </c>
      <c r="AM8" s="90" t="str">
        <f t="shared" si="1"/>
        <v>-</v>
      </c>
    </row>
    <row r="9" spans="1:39" ht="17.100000000000001" customHeight="1">
      <c r="A9" s="210" t="s">
        <v>193</v>
      </c>
      <c r="B9" s="47">
        <v>1</v>
      </c>
      <c r="C9" s="91">
        <v>4</v>
      </c>
      <c r="D9" s="63"/>
      <c r="E9" s="61"/>
      <c r="F9" s="59"/>
      <c r="G9" s="59"/>
      <c r="H9" s="59"/>
      <c r="I9" s="59"/>
      <c r="J9" s="9"/>
      <c r="K9" s="59">
        <v>3</v>
      </c>
      <c r="L9" s="59"/>
      <c r="M9" s="59">
        <v>9</v>
      </c>
      <c r="N9" s="59"/>
      <c r="O9" s="65"/>
      <c r="P9" s="66"/>
      <c r="Q9" s="66"/>
      <c r="R9" s="9"/>
      <c r="S9" s="59"/>
      <c r="T9" s="59"/>
      <c r="U9" s="59"/>
      <c r="V9" s="57" t="e">
        <f>SUM($D$5:$D9)/(COUNTA($D$5:$D9)-COUNTA($E$5:$E9))</f>
        <v>#DIV/0!</v>
      </c>
      <c r="W9" s="85">
        <f t="array" ref="W9">IF(SUM(K5:K34)=0,"-",SUM(INT(K5:K34))+INT(ROUND(SUM(K5:K34-INT(K5:K34)),1)/0.6)+MOD(ROUND(SUM(K5:K34-INT(K5:K34)),1),0.6))</f>
        <v>21</v>
      </c>
      <c r="X9" s="86">
        <f>IF($W$9="-","-",SUM(L5:L34))</f>
        <v>1</v>
      </c>
      <c r="Y9" s="86">
        <f>IF($W$9="-","-",SUM(M5:M34))</f>
        <v>86</v>
      </c>
      <c r="Z9" s="83">
        <f>IF($W$9="-","-",SUM(N5:N34))</f>
        <v>7</v>
      </c>
      <c r="AA9" s="305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3/7(3)</v>
      </c>
      <c r="AB9" s="306"/>
      <c r="AC9" s="303">
        <f>IF($Z$9="-","-",IF($Z$9=0,"-",$Y$9/$Z$9))</f>
        <v>12.285714285714286</v>
      </c>
      <c r="AD9" s="304"/>
      <c r="AE9" s="87">
        <f>IF(ISERROR(ROUND((INT(W9)*6+((W9-INT(W9))*10))/Z9,2)),"-",ROUND((INT(W9)*6+((W9-INT(W9))*10))/Z9,2))</f>
        <v>18</v>
      </c>
      <c r="AF9" s="84">
        <f>IF(ISERROR(ROUND(Y9/(INT(W9)*6+((W9-INT(W9))*10))*6,2)),"-",ROUND(Y9/(INT(W9)*6+((W9-INT(W9))*10))*6,2))</f>
        <v>4.0999999999999996</v>
      </c>
      <c r="AG9" s="93">
        <f>COUNTIF(N5:N34,"&gt;=5")</f>
        <v>0</v>
      </c>
      <c r="AH9" s="10"/>
      <c r="AK9" s="81" t="s">
        <v>48</v>
      </c>
      <c r="AL9" s="82" t="str">
        <f t="shared" si="0"/>
        <v>-</v>
      </c>
      <c r="AM9" s="90" t="str">
        <f t="shared" si="1"/>
        <v>-</v>
      </c>
    </row>
    <row r="10" spans="1:39" ht="17.100000000000001" customHeight="1">
      <c r="A10" s="199"/>
      <c r="B10" s="47"/>
      <c r="C10" s="92"/>
      <c r="D10" s="63"/>
      <c r="E10" s="61"/>
      <c r="F10" s="59"/>
      <c r="G10" s="62"/>
      <c r="H10" s="59"/>
      <c r="I10" s="59"/>
      <c r="J10" s="9"/>
      <c r="K10" s="64"/>
      <c r="L10" s="59"/>
      <c r="M10" s="59"/>
      <c r="N10" s="59"/>
      <c r="O10" s="65"/>
      <c r="P10" s="66"/>
      <c r="Q10" s="66"/>
      <c r="R10" s="9"/>
      <c r="S10" s="59"/>
      <c r="T10" s="59"/>
      <c r="U10" s="59"/>
      <c r="V10" s="58" t="e">
        <f>SUM($D$5:$D10)/(COUNTA($D$5:$D10)-COUNTA($E$5:$E10))</f>
        <v>#DIV/0!</v>
      </c>
      <c r="W10" s="12"/>
      <c r="AK10" s="81" t="s">
        <v>47</v>
      </c>
      <c r="AL10" s="82" t="str">
        <f t="shared" si="0"/>
        <v>-</v>
      </c>
      <c r="AM10" s="90" t="str">
        <f t="shared" si="1"/>
        <v>-</v>
      </c>
    </row>
    <row r="11" spans="1:39" ht="17.100000000000001" customHeight="1">
      <c r="A11" s="199" t="s">
        <v>199</v>
      </c>
      <c r="B11" s="47">
        <v>1</v>
      </c>
      <c r="C11" s="92">
        <v>8</v>
      </c>
      <c r="D11" s="63"/>
      <c r="E11" s="61"/>
      <c r="F11" s="59"/>
      <c r="G11" s="62"/>
      <c r="H11" s="59"/>
      <c r="I11" s="59"/>
      <c r="J11" s="9"/>
      <c r="K11" s="64">
        <v>4</v>
      </c>
      <c r="L11" s="59"/>
      <c r="M11" s="59">
        <v>22</v>
      </c>
      <c r="N11" s="59"/>
      <c r="O11" s="65"/>
      <c r="P11" s="66"/>
      <c r="Q11" s="66"/>
      <c r="R11" s="9"/>
      <c r="S11" s="59"/>
      <c r="T11" s="59"/>
      <c r="U11" s="59"/>
      <c r="V11" s="58" t="e">
        <f>SUM($D$5:$D11)/(COUNTA($D$5:$D11)-COUNTA($E$5:$E11))</f>
        <v>#DIV/0!</v>
      </c>
      <c r="W11" s="292" t="s">
        <v>46</v>
      </c>
      <c r="X11" s="292"/>
      <c r="Y11" s="292"/>
      <c r="Z11" s="11"/>
      <c r="AA11" s="11"/>
      <c r="AB11" s="11"/>
      <c r="AK11" s="81" t="s">
        <v>45</v>
      </c>
      <c r="AL11" s="82">
        <f t="shared" si="0"/>
        <v>2</v>
      </c>
      <c r="AM11" s="90">
        <f t="shared" si="1"/>
        <v>0</v>
      </c>
    </row>
    <row r="12" spans="1:39" ht="17.100000000000001" customHeight="1">
      <c r="A12" s="243"/>
      <c r="B12" s="47"/>
      <c r="C12" s="92"/>
      <c r="D12" s="63"/>
      <c r="E12" s="61"/>
      <c r="F12" s="59"/>
      <c r="G12" s="59"/>
      <c r="H12" s="59"/>
      <c r="I12" s="59"/>
      <c r="J12" s="9"/>
      <c r="K12" s="64"/>
      <c r="L12" s="59"/>
      <c r="M12" s="59"/>
      <c r="N12" s="59"/>
      <c r="O12" s="65"/>
      <c r="P12" s="66"/>
      <c r="Q12" s="66"/>
      <c r="R12" s="9"/>
      <c r="S12" s="59"/>
      <c r="T12" s="59"/>
      <c r="U12" s="59"/>
      <c r="V12" s="58" t="e">
        <f>SUM($D$5:$D12)/(COUNTA($D$5:$D12)-COUNTA($E$5:$E12))</f>
        <v>#DIV/0!</v>
      </c>
      <c r="W12" s="138" t="s">
        <v>8</v>
      </c>
      <c r="X12" s="138" t="s">
        <v>7</v>
      </c>
      <c r="Y12" s="138" t="s">
        <v>6</v>
      </c>
      <c r="Z12" s="47"/>
      <c r="AK12" s="81" t="s">
        <v>44</v>
      </c>
      <c r="AL12" s="82">
        <f t="shared" si="0"/>
        <v>2</v>
      </c>
      <c r="AM12" s="90">
        <f t="shared" si="1"/>
        <v>0</v>
      </c>
    </row>
    <row r="13" spans="1:39" ht="17.100000000000001" customHeight="1">
      <c r="A13" s="243"/>
      <c r="B13" s="47"/>
      <c r="C13" s="92"/>
      <c r="D13" s="60"/>
      <c r="E13" s="61"/>
      <c r="F13" s="59"/>
      <c r="G13" s="59"/>
      <c r="H13" s="59"/>
      <c r="I13" s="59"/>
      <c r="J13" s="9"/>
      <c r="K13" s="64"/>
      <c r="L13" s="59"/>
      <c r="M13" s="59"/>
      <c r="N13" s="59"/>
      <c r="O13" s="65"/>
      <c r="P13" s="66"/>
      <c r="Q13" s="66"/>
      <c r="R13" s="9"/>
      <c r="S13" s="59"/>
      <c r="T13" s="59"/>
      <c r="U13" s="59"/>
      <c r="V13" s="57" t="e">
        <f>SUM($D$5:$D13)/(COUNTA($D$5:$D13)-COUNTA($E$5:$E13))</f>
        <v>#DIV/0!</v>
      </c>
      <c r="W13" s="76">
        <f>SUM(S5:S34)</f>
        <v>2</v>
      </c>
      <c r="X13" s="76">
        <f>SUM(T5:T34)</f>
        <v>0</v>
      </c>
      <c r="Y13" s="76">
        <f>SUM(U5:U34)</f>
        <v>0</v>
      </c>
      <c r="Z13" s="10"/>
      <c r="AK13" s="81" t="s">
        <v>43</v>
      </c>
      <c r="AL13" s="82" t="str">
        <f t="shared" si="0"/>
        <v>-</v>
      </c>
      <c r="AM13" s="90" t="str">
        <f t="shared" si="1"/>
        <v>-</v>
      </c>
    </row>
    <row r="14" spans="1:39" ht="17.100000000000001" customHeight="1">
      <c r="A14" s="243"/>
      <c r="B14" s="47"/>
      <c r="C14" s="91"/>
      <c r="D14" s="60"/>
      <c r="E14" s="61"/>
      <c r="F14" s="59"/>
      <c r="G14" s="59"/>
      <c r="H14" s="59"/>
      <c r="I14" s="59"/>
      <c r="J14" s="9"/>
      <c r="K14" s="64"/>
      <c r="L14" s="59"/>
      <c r="M14" s="59"/>
      <c r="N14" s="59"/>
      <c r="O14" s="65"/>
      <c r="P14" s="66"/>
      <c r="Q14" s="66"/>
      <c r="R14" s="9"/>
      <c r="S14" s="59"/>
      <c r="T14" s="59"/>
      <c r="U14" s="59"/>
      <c r="V14" s="58" t="e">
        <f>SUM($D$5:$D14)/(COUNTA($D$5:$D14)-COUNTA($E$5:$E14))</f>
        <v>#DIV/0!</v>
      </c>
      <c r="AK14" s="81" t="s">
        <v>42</v>
      </c>
      <c r="AL14" s="82">
        <f t="shared" si="0"/>
        <v>1</v>
      </c>
      <c r="AM14" s="90">
        <f t="shared" si="1"/>
        <v>0</v>
      </c>
    </row>
    <row r="15" spans="1:39" ht="17.100000000000001" customHeight="1">
      <c r="A15" s="243"/>
      <c r="B15" s="47"/>
      <c r="C15" s="92"/>
      <c r="D15" s="60"/>
      <c r="E15" s="61"/>
      <c r="F15" s="59"/>
      <c r="G15" s="62"/>
      <c r="H15" s="59"/>
      <c r="I15" s="59"/>
      <c r="J15" s="9"/>
      <c r="K15" s="64"/>
      <c r="L15" s="59"/>
      <c r="M15" s="59"/>
      <c r="N15" s="59"/>
      <c r="O15" s="65"/>
      <c r="P15" s="66"/>
      <c r="Q15" s="66"/>
      <c r="R15" s="9"/>
      <c r="S15" s="59"/>
      <c r="T15" s="59"/>
      <c r="U15" s="59"/>
      <c r="V15" s="58" t="e">
        <f>SUM($D$5:$D15)/(COUNTA($D$5:$D15)-COUNTA($E$5:$E15))</f>
        <v>#DIV/0!</v>
      </c>
      <c r="W15" s="289" t="s">
        <v>41</v>
      </c>
      <c r="X15" s="289"/>
      <c r="Y15" s="289"/>
      <c r="Z15" s="289"/>
      <c r="AA15" s="289"/>
      <c r="AB15" s="289"/>
    </row>
    <row r="16" spans="1:39" ht="17.100000000000001" customHeight="1">
      <c r="A16" s="244"/>
      <c r="B16" s="47"/>
      <c r="C16" s="91"/>
      <c r="D16" s="60"/>
      <c r="E16" s="61"/>
      <c r="F16" s="59"/>
      <c r="G16" s="62"/>
      <c r="H16" s="59"/>
      <c r="I16" s="59"/>
      <c r="J16" s="9"/>
      <c r="K16" s="64"/>
      <c r="L16" s="59"/>
      <c r="M16" s="59"/>
      <c r="N16" s="64"/>
      <c r="O16" s="67"/>
      <c r="P16" s="68"/>
      <c r="Q16" s="68"/>
      <c r="R16" s="9"/>
      <c r="S16" s="59"/>
      <c r="T16" s="59"/>
      <c r="U16" s="59"/>
      <c r="V16" s="57" t="e">
        <f>SUM($D$5:$D16)/(COUNTA($D$5:$D16)-COUNTA($E$5:$E16))</f>
        <v>#DIV/0!</v>
      </c>
      <c r="W16" s="293" t="s">
        <v>40</v>
      </c>
      <c r="X16" s="294"/>
      <c r="Y16" s="295"/>
      <c r="Z16" s="76">
        <f>COUNTIF($G$5:$G$34,W16)</f>
        <v>1</v>
      </c>
      <c r="AA16" s="296">
        <f>$Z16/MAX(1,$X$5)</f>
        <v>1</v>
      </c>
      <c r="AB16" s="297"/>
    </row>
    <row r="17" spans="1:34" ht="17.100000000000001" customHeight="1">
      <c r="A17" s="228"/>
      <c r="B17" s="47"/>
      <c r="C17" s="92"/>
      <c r="D17" s="63"/>
      <c r="E17" s="61"/>
      <c r="F17" s="59"/>
      <c r="G17" s="62"/>
      <c r="H17" s="59"/>
      <c r="I17" s="59"/>
      <c r="J17" s="9"/>
      <c r="K17" s="64"/>
      <c r="L17" s="59"/>
      <c r="M17" s="59"/>
      <c r="N17" s="59"/>
      <c r="O17" s="65"/>
      <c r="P17" s="66"/>
      <c r="Q17" s="66"/>
      <c r="R17" s="25"/>
      <c r="S17" s="62"/>
      <c r="T17" s="62"/>
      <c r="U17" s="62"/>
      <c r="V17" s="57" t="e">
        <f>SUM($D$5:$D17)/(COUNTA($D$5:$D17)-COUNTA($E$5:$E17))</f>
        <v>#DIV/0!</v>
      </c>
      <c r="W17" s="298" t="s">
        <v>39</v>
      </c>
      <c r="X17" s="299"/>
      <c r="Y17" s="300"/>
      <c r="Z17" s="76">
        <f>COUNTIF($G$5:$G$34,W17)</f>
        <v>0</v>
      </c>
      <c r="AA17" s="287">
        <f t="shared" ref="AA17:AA25" si="2">$Z17/MAX(1,$X$5)</f>
        <v>0</v>
      </c>
      <c r="AB17" s="288"/>
      <c r="AG17" s="1"/>
      <c r="AH17" s="1"/>
    </row>
    <row r="18" spans="1:34" ht="17.100000000000001" customHeight="1">
      <c r="A18" s="247"/>
      <c r="B18" s="47"/>
      <c r="C18" s="91"/>
      <c r="D18" s="63"/>
      <c r="E18" s="61"/>
      <c r="F18" s="59"/>
      <c r="G18" s="62"/>
      <c r="H18" s="59"/>
      <c r="I18" s="59"/>
      <c r="J18" s="9"/>
      <c r="K18" s="64"/>
      <c r="L18" s="59"/>
      <c r="M18" s="59"/>
      <c r="N18" s="59"/>
      <c r="O18" s="65"/>
      <c r="P18" s="66"/>
      <c r="Q18" s="66"/>
      <c r="R18" s="50"/>
      <c r="S18" s="59"/>
      <c r="T18" s="59"/>
      <c r="U18" s="59"/>
      <c r="V18" s="57" t="e">
        <f>SUM($D$5:$D18)/(COUNTA($D$5:$D18)-COUNTA($E$5:$E18))</f>
        <v>#DIV/0!</v>
      </c>
      <c r="W18" s="284" t="s">
        <v>90</v>
      </c>
      <c r="X18" s="285"/>
      <c r="Y18" s="286"/>
      <c r="Z18" s="76">
        <f>COUNTIF($G$5:$G$34,W18)</f>
        <v>0</v>
      </c>
      <c r="AA18" s="287">
        <f t="shared" si="2"/>
        <v>0</v>
      </c>
      <c r="AB18" s="288"/>
      <c r="AG18" s="1"/>
      <c r="AH18" s="1"/>
    </row>
    <row r="19" spans="1:34" ht="17.100000000000001" customHeight="1">
      <c r="A19" s="247"/>
      <c r="B19" s="2"/>
      <c r="C19" s="91"/>
      <c r="D19" s="60"/>
      <c r="E19" s="61"/>
      <c r="F19" s="59"/>
      <c r="G19" s="59"/>
      <c r="H19" s="59"/>
      <c r="I19" s="59"/>
      <c r="J19" s="9"/>
      <c r="K19" s="64"/>
      <c r="L19" s="59"/>
      <c r="M19" s="59"/>
      <c r="N19" s="59"/>
      <c r="O19" s="65"/>
      <c r="P19" s="66"/>
      <c r="Q19" s="66"/>
      <c r="R19" s="50"/>
      <c r="S19" s="59"/>
      <c r="T19" s="59"/>
      <c r="U19" s="59"/>
      <c r="V19" s="57" t="e">
        <f>SUM($D$5:$D19)/(COUNTA($D$5:$D19)-COUNTA($E$5:$E19))</f>
        <v>#DIV/0!</v>
      </c>
      <c r="W19" s="284" t="s">
        <v>89</v>
      </c>
      <c r="X19" s="285"/>
      <c r="Y19" s="286"/>
      <c r="Z19" s="76">
        <f t="shared" ref="Z19:Z25" si="3">COUNTIF($G$5:$G$34,W19)</f>
        <v>0</v>
      </c>
      <c r="AA19" s="287">
        <f t="shared" si="2"/>
        <v>0</v>
      </c>
      <c r="AB19" s="288"/>
      <c r="AG19" s="1"/>
      <c r="AH19" s="1"/>
    </row>
    <row r="20" spans="1:34" ht="17.100000000000001" customHeight="1">
      <c r="A20" s="247"/>
      <c r="B20" s="2"/>
      <c r="C20" s="91"/>
      <c r="D20" s="60"/>
      <c r="E20" s="61"/>
      <c r="F20" s="59"/>
      <c r="G20" s="59"/>
      <c r="H20" s="59"/>
      <c r="I20" s="59"/>
      <c r="J20" s="9"/>
      <c r="K20" s="64"/>
      <c r="L20" s="59"/>
      <c r="M20" s="59"/>
      <c r="N20" s="59"/>
      <c r="O20" s="65"/>
      <c r="P20" s="66"/>
      <c r="Q20" s="66"/>
      <c r="R20" s="50"/>
      <c r="S20" s="59"/>
      <c r="T20" s="59"/>
      <c r="U20" s="59"/>
      <c r="V20" s="57" t="e">
        <f>SUM($D$5:$D20)/(COUNTA($D$5:$D20)-COUNTA($E$5:$E20))</f>
        <v>#DIV/0!</v>
      </c>
      <c r="W20" s="284" t="s">
        <v>38</v>
      </c>
      <c r="X20" s="285"/>
      <c r="Y20" s="286"/>
      <c r="Z20" s="76">
        <f t="shared" si="3"/>
        <v>0</v>
      </c>
      <c r="AA20" s="287">
        <f t="shared" si="2"/>
        <v>0</v>
      </c>
      <c r="AB20" s="288"/>
      <c r="AG20" s="1"/>
      <c r="AH20" s="1"/>
    </row>
    <row r="21" spans="1:34" ht="17.100000000000001" customHeight="1">
      <c r="A21" s="247"/>
      <c r="B21" s="2"/>
      <c r="C21" s="91"/>
      <c r="D21" s="60"/>
      <c r="E21" s="61"/>
      <c r="F21" s="59"/>
      <c r="G21" s="59"/>
      <c r="H21" s="59"/>
      <c r="I21" s="59"/>
      <c r="J21" s="9"/>
      <c r="K21" s="64"/>
      <c r="L21" s="59"/>
      <c r="M21" s="59"/>
      <c r="N21" s="59"/>
      <c r="O21" s="65"/>
      <c r="P21" s="66"/>
      <c r="Q21" s="66"/>
      <c r="R21" s="50"/>
      <c r="S21" s="59"/>
      <c r="T21" s="59"/>
      <c r="U21" s="59"/>
      <c r="V21" s="57" t="e">
        <f>SUM($D$5:$D21)/(COUNTA($D$5:$D21)-COUNTA($E$5:$E21))</f>
        <v>#DIV/0!</v>
      </c>
      <c r="W21" s="284" t="s">
        <v>37</v>
      </c>
      <c r="X21" s="285"/>
      <c r="Y21" s="286"/>
      <c r="Z21" s="76">
        <f t="shared" si="3"/>
        <v>0</v>
      </c>
      <c r="AA21" s="287">
        <f t="shared" si="2"/>
        <v>0</v>
      </c>
      <c r="AB21" s="288"/>
      <c r="AG21" s="1"/>
      <c r="AH21" s="1"/>
    </row>
    <row r="22" spans="1:34" ht="17.100000000000001" customHeight="1">
      <c r="A22" s="247"/>
      <c r="B22" s="2"/>
      <c r="C22" s="91"/>
      <c r="D22" s="60"/>
      <c r="E22" s="61"/>
      <c r="F22" s="59"/>
      <c r="G22" s="59"/>
      <c r="H22" s="59"/>
      <c r="I22" s="59"/>
      <c r="J22" s="9"/>
      <c r="K22" s="64"/>
      <c r="L22" s="59"/>
      <c r="M22" s="59"/>
      <c r="N22" s="59"/>
      <c r="O22" s="65"/>
      <c r="P22" s="66"/>
      <c r="Q22" s="66"/>
      <c r="R22" s="50"/>
      <c r="S22" s="59"/>
      <c r="T22" s="59"/>
      <c r="U22" s="59"/>
      <c r="V22" s="57" t="e">
        <f>SUM($D$5:$D22)/(COUNTA($D$5:$D22)-COUNTA($E$5:$E22))</f>
        <v>#DIV/0!</v>
      </c>
      <c r="W22" s="284" t="s">
        <v>36</v>
      </c>
      <c r="X22" s="285"/>
      <c r="Y22" s="286"/>
      <c r="Z22" s="76">
        <f t="shared" si="3"/>
        <v>0</v>
      </c>
      <c r="AA22" s="287">
        <f t="shared" si="2"/>
        <v>0</v>
      </c>
      <c r="AB22" s="288"/>
      <c r="AG22" s="1"/>
      <c r="AH22" s="1"/>
    </row>
    <row r="23" spans="1:34" ht="17.100000000000001" customHeight="1">
      <c r="A23" s="248"/>
      <c r="B23" s="2"/>
      <c r="C23" s="91"/>
      <c r="D23" s="60"/>
      <c r="E23" s="61"/>
      <c r="F23" s="59"/>
      <c r="G23" s="59"/>
      <c r="H23" s="59"/>
      <c r="I23" s="59"/>
      <c r="J23" s="9"/>
      <c r="K23" s="64"/>
      <c r="L23" s="59"/>
      <c r="M23" s="59"/>
      <c r="N23" s="59"/>
      <c r="O23" s="65"/>
      <c r="P23" s="66"/>
      <c r="Q23" s="66"/>
      <c r="R23" s="50"/>
      <c r="S23" s="59"/>
      <c r="T23" s="59"/>
      <c r="U23" s="59"/>
      <c r="V23" s="57" t="e">
        <f>SUM($D$5:$D23)/(COUNTA($D$5:$D23)-COUNTA($E$5:$E23))</f>
        <v>#DIV/0!</v>
      </c>
      <c r="W23" s="284" t="s">
        <v>35</v>
      </c>
      <c r="X23" s="285"/>
      <c r="Y23" s="286"/>
      <c r="Z23" s="76">
        <f t="shared" si="3"/>
        <v>0</v>
      </c>
      <c r="AA23" s="287">
        <f t="shared" si="2"/>
        <v>0</v>
      </c>
      <c r="AB23" s="288"/>
      <c r="AG23" s="1"/>
      <c r="AH23" s="1"/>
    </row>
    <row r="24" spans="1:34" ht="17.100000000000001" customHeight="1">
      <c r="A24" s="248"/>
      <c r="B24" s="2"/>
      <c r="C24" s="91"/>
      <c r="D24" s="60"/>
      <c r="E24" s="61"/>
      <c r="F24" s="59"/>
      <c r="G24" s="59"/>
      <c r="H24" s="59"/>
      <c r="I24" s="59"/>
      <c r="J24" s="9"/>
      <c r="K24" s="64"/>
      <c r="L24" s="59"/>
      <c r="M24" s="59"/>
      <c r="N24" s="59"/>
      <c r="O24" s="65"/>
      <c r="P24" s="66"/>
      <c r="Q24" s="66"/>
      <c r="R24" s="50"/>
      <c r="S24" s="59"/>
      <c r="T24" s="59"/>
      <c r="U24" s="59"/>
      <c r="V24" s="57" t="e">
        <f>SUM($D$5:$D24)/(COUNTA($D$5:$D24)-COUNTA($E$5:$E24))</f>
        <v>#DIV/0!</v>
      </c>
      <c r="W24" s="284" t="s">
        <v>34</v>
      </c>
      <c r="X24" s="290"/>
      <c r="Y24" s="291"/>
      <c r="Z24" s="76">
        <f t="shared" si="3"/>
        <v>0</v>
      </c>
      <c r="AA24" s="287">
        <f t="shared" si="2"/>
        <v>0</v>
      </c>
      <c r="AB24" s="288"/>
      <c r="AG24" s="1"/>
      <c r="AH24" s="1"/>
    </row>
    <row r="25" spans="1:34" ht="17.100000000000001" customHeight="1">
      <c r="A25" s="248"/>
      <c r="B25" s="47"/>
      <c r="C25" s="91"/>
      <c r="D25" s="63"/>
      <c r="E25" s="61"/>
      <c r="F25" s="59"/>
      <c r="G25" s="62"/>
      <c r="H25" s="59"/>
      <c r="I25" s="59"/>
      <c r="J25" s="9"/>
      <c r="K25" s="64"/>
      <c r="L25" s="59"/>
      <c r="M25" s="59"/>
      <c r="N25" s="59"/>
      <c r="O25" s="65"/>
      <c r="P25" s="66"/>
      <c r="Q25" s="66"/>
      <c r="R25" s="50"/>
      <c r="S25" s="59"/>
      <c r="T25" s="59"/>
      <c r="U25" s="59"/>
      <c r="V25" s="57" t="e">
        <f>SUM($D$5:$D25)/(COUNTA($D$5:$D25)-COUNTA($E$5:$E25))</f>
        <v>#DIV/0!</v>
      </c>
      <c r="W25" s="284" t="s">
        <v>33</v>
      </c>
      <c r="X25" s="285"/>
      <c r="Y25" s="286"/>
      <c r="Z25" s="76">
        <f t="shared" si="3"/>
        <v>0</v>
      </c>
      <c r="AA25" s="287">
        <f t="shared" si="2"/>
        <v>0</v>
      </c>
      <c r="AB25" s="288"/>
      <c r="AG25" s="1"/>
      <c r="AH25" s="1"/>
    </row>
    <row r="26" spans="1:34" ht="17.100000000000001" customHeight="1">
      <c r="A26" s="200"/>
      <c r="B26" s="2"/>
      <c r="C26" s="91"/>
      <c r="D26" s="60"/>
      <c r="E26" s="61"/>
      <c r="F26" s="59"/>
      <c r="G26" s="59"/>
      <c r="H26" s="59"/>
      <c r="I26" s="59"/>
      <c r="J26" s="9"/>
      <c r="K26" s="64"/>
      <c r="L26" s="59"/>
      <c r="M26" s="59"/>
      <c r="N26" s="59"/>
      <c r="O26" s="65"/>
      <c r="P26" s="66"/>
      <c r="Q26" s="66"/>
      <c r="R26" s="50"/>
      <c r="S26" s="59"/>
      <c r="T26" s="59"/>
      <c r="U26" s="59"/>
      <c r="V26" s="58" t="e">
        <f>SUM($D$5:$D26)/(COUNTA($D$5:$D26)-COUNTA($E$5:$E26))</f>
        <v>#DIV/0!</v>
      </c>
      <c r="W26" s="88"/>
    </row>
    <row r="27" spans="1:34" ht="17.100000000000001" customHeight="1">
      <c r="A27" s="200"/>
      <c r="B27" s="2"/>
      <c r="C27" s="91"/>
      <c r="D27" s="60"/>
      <c r="E27" s="61"/>
      <c r="F27" s="59"/>
      <c r="G27" s="59"/>
      <c r="H27" s="59"/>
      <c r="I27" s="59"/>
      <c r="J27" s="9"/>
      <c r="K27" s="64"/>
      <c r="L27" s="59"/>
      <c r="M27" s="59"/>
      <c r="N27" s="59"/>
      <c r="O27" s="65"/>
      <c r="P27" s="66"/>
      <c r="Q27" s="66"/>
      <c r="R27" s="50"/>
      <c r="S27" s="59"/>
      <c r="T27" s="59"/>
      <c r="U27" s="59"/>
      <c r="V27" s="58" t="e">
        <f>SUM($D$5:$D27)/(COUNTA($D$5:$D27)-COUNTA($E$5:$E27))</f>
        <v>#DIV/0!</v>
      </c>
      <c r="W27" s="289" t="s">
        <v>32</v>
      </c>
      <c r="X27" s="289"/>
      <c r="Y27" s="289"/>
      <c r="Z27" s="289"/>
      <c r="AA27" s="289"/>
      <c r="AB27" s="289"/>
      <c r="AC27" s="8"/>
      <c r="AD27" s="8"/>
      <c r="AE27" s="8"/>
      <c r="AG27" s="1"/>
      <c r="AH27" s="1"/>
    </row>
    <row r="28" spans="1:34" ht="17.100000000000001" customHeight="1">
      <c r="A28" s="200"/>
      <c r="B28" s="2"/>
      <c r="C28" s="91"/>
      <c r="D28" s="60"/>
      <c r="E28" s="61"/>
      <c r="F28" s="59"/>
      <c r="G28" s="59"/>
      <c r="H28" s="59"/>
      <c r="I28" s="59"/>
      <c r="J28" s="9"/>
      <c r="K28" s="64"/>
      <c r="L28" s="59"/>
      <c r="M28" s="59"/>
      <c r="N28" s="59"/>
      <c r="O28" s="65"/>
      <c r="P28" s="66"/>
      <c r="Q28" s="66"/>
      <c r="R28" s="50"/>
      <c r="S28" s="59"/>
      <c r="T28" s="59"/>
      <c r="U28" s="59"/>
      <c r="V28" s="57" t="e">
        <f>SUM($D$5:$D28)/(COUNTA($D$5:$D28)-COUNTA($E$5:$E28))</f>
        <v>#DIV/0!</v>
      </c>
      <c r="W28" s="69" t="s">
        <v>31</v>
      </c>
      <c r="X28" s="70"/>
      <c r="Y28" s="70"/>
      <c r="Z28" s="71"/>
      <c r="AA28" s="282">
        <f>IF(W5=0,"-",$W$13/$W$5)</f>
        <v>0.33333333333333331</v>
      </c>
      <c r="AB28" s="283"/>
      <c r="AG28" s="1"/>
      <c r="AH28" s="1"/>
    </row>
    <row r="29" spans="1:34" ht="17.100000000000001" customHeight="1">
      <c r="A29" s="200"/>
      <c r="B29" s="2"/>
      <c r="C29" s="91"/>
      <c r="D29" s="60"/>
      <c r="E29" s="61"/>
      <c r="F29" s="59"/>
      <c r="G29" s="59"/>
      <c r="H29" s="59"/>
      <c r="I29" s="59"/>
      <c r="J29" s="9"/>
      <c r="K29" s="64"/>
      <c r="L29" s="59"/>
      <c r="M29" s="59"/>
      <c r="N29" s="59"/>
      <c r="O29" s="65"/>
      <c r="P29" s="66"/>
      <c r="Q29" s="66"/>
      <c r="R29" s="50"/>
      <c r="S29" s="59"/>
      <c r="T29" s="59"/>
      <c r="U29" s="59"/>
      <c r="V29" s="57" t="e">
        <f>SUM($D$5:$D29)/(COUNTA($D$5:$D29)-COUNTA($E$5:$E29))</f>
        <v>#DIV/0!</v>
      </c>
      <c r="W29" s="140" t="s">
        <v>30</v>
      </c>
      <c r="X29" s="141"/>
      <c r="Y29" s="276">
        <v>20</v>
      </c>
      <c r="Z29" s="279"/>
      <c r="AA29" s="280" t="str">
        <f>IF(ISERROR(SUMIF(D5:D34,"&gt;="&amp;Y29)/SUMPRODUCT(--(D5:D34&gt;=Y29),--(E5:E34&lt;&gt;"*"))),"-",SUMIF(D5:D34,"&gt;="&amp;Y29)/SUMPRODUCT(--(D5:D34&gt;=Y29),--(E5:E34&lt;&gt;"*")))</f>
        <v>-</v>
      </c>
      <c r="AB29" s="281"/>
      <c r="AG29" s="1"/>
      <c r="AH29" s="1"/>
    </row>
    <row r="30" spans="1:34" ht="17.100000000000001" customHeight="1">
      <c r="A30" s="200"/>
      <c r="B30" s="2"/>
      <c r="C30" s="91"/>
      <c r="D30" s="60"/>
      <c r="E30" s="61"/>
      <c r="F30" s="59"/>
      <c r="G30" s="59"/>
      <c r="H30" s="59"/>
      <c r="I30" s="59"/>
      <c r="J30" s="9"/>
      <c r="K30" s="64"/>
      <c r="L30" s="59"/>
      <c r="M30" s="59"/>
      <c r="N30" s="59"/>
      <c r="O30" s="65"/>
      <c r="P30" s="66"/>
      <c r="Q30" s="66"/>
      <c r="R30" s="50"/>
      <c r="S30" s="59"/>
      <c r="T30" s="59"/>
      <c r="U30" s="59"/>
      <c r="V30" s="57" t="e">
        <f>SUM($D$5:$D30)/(COUNTA($D$5:$D30)-COUNTA($E$5:$E30))</f>
        <v>#DIV/0!</v>
      </c>
      <c r="W30" s="274" t="s">
        <v>29</v>
      </c>
      <c r="X30" s="275"/>
      <c r="Y30" s="275"/>
      <c r="Z30" s="276"/>
      <c r="AA30" s="277" t="str">
        <f>IF($Z$5="-","-",IF($Z$5=0,"-",($AF$5*4+$AG$5*6)/$Z$5))</f>
        <v>-</v>
      </c>
      <c r="AB30" s="278"/>
      <c r="AG30" s="1"/>
      <c r="AH30" s="1"/>
    </row>
    <row r="31" spans="1:34" ht="17.100000000000001" customHeight="1">
      <c r="A31" s="200"/>
      <c r="B31" s="2"/>
      <c r="C31" s="91"/>
      <c r="D31" s="60"/>
      <c r="E31" s="61"/>
      <c r="F31" s="59"/>
      <c r="G31" s="59"/>
      <c r="H31" s="59"/>
      <c r="I31" s="59"/>
      <c r="J31" s="9"/>
      <c r="K31" s="64"/>
      <c r="L31" s="59"/>
      <c r="M31" s="59"/>
      <c r="N31" s="59"/>
      <c r="O31" s="65"/>
      <c r="P31" s="66"/>
      <c r="Q31" s="66"/>
      <c r="R31" s="50"/>
      <c r="S31" s="59"/>
      <c r="T31" s="59"/>
      <c r="U31" s="59"/>
      <c r="V31" s="57" t="e">
        <f>SUM($D$5:$D31)/(COUNTA($D$5:$D31)-COUNTA($E$5:$E31))</f>
        <v>#DIV/0!</v>
      </c>
      <c r="W31" s="274" t="s">
        <v>28</v>
      </c>
      <c r="X31" s="275"/>
      <c r="Y31" s="275"/>
      <c r="Z31" s="276"/>
      <c r="AA31" s="277" t="str">
        <f>IF(SUM($AF5:$AG5),$AG5/SUM($AF5:$AG5),"-")</f>
        <v>-</v>
      </c>
      <c r="AB31" s="278"/>
      <c r="AG31" s="1"/>
      <c r="AH31" s="1"/>
    </row>
    <row r="32" spans="1:34" ht="17.100000000000001" customHeight="1">
      <c r="A32" s="200"/>
      <c r="B32" s="2"/>
      <c r="C32" s="91"/>
      <c r="D32" s="60"/>
      <c r="E32" s="61"/>
      <c r="F32" s="59"/>
      <c r="G32" s="59"/>
      <c r="H32" s="59"/>
      <c r="I32" s="59"/>
      <c r="J32" s="9"/>
      <c r="K32" s="64"/>
      <c r="L32" s="59"/>
      <c r="M32" s="59"/>
      <c r="N32" s="59"/>
      <c r="O32" s="65"/>
      <c r="P32" s="66"/>
      <c r="Q32" s="66"/>
      <c r="R32" s="50"/>
      <c r="S32" s="59"/>
      <c r="T32" s="59"/>
      <c r="U32" s="59"/>
      <c r="V32" s="57" t="e">
        <f>SUM($D$5:$D32)/(COUNTA($D$5:$D32)-COUNTA($E$5:$E32))</f>
        <v>#DIV/0!</v>
      </c>
      <c r="W32" s="274" t="s">
        <v>27</v>
      </c>
      <c r="X32" s="275"/>
      <c r="Y32" s="275"/>
      <c r="Z32" s="276"/>
      <c r="AA32" s="277" t="str">
        <f>IF(SUM($AH5:$AI5),$AI5/SUM($AH5:$AI5),"-")</f>
        <v>-</v>
      </c>
      <c r="AB32" s="278"/>
      <c r="AG32" s="1"/>
      <c r="AH32" s="1"/>
    </row>
    <row r="33" spans="1:34" ht="17.100000000000001" customHeight="1">
      <c r="A33" s="199"/>
      <c r="B33" s="2"/>
      <c r="C33" s="91"/>
      <c r="D33" s="60"/>
      <c r="E33" s="61"/>
      <c r="F33" s="59"/>
      <c r="G33" s="59"/>
      <c r="H33" s="59"/>
      <c r="I33" s="59"/>
      <c r="J33" s="50"/>
      <c r="K33" s="59"/>
      <c r="L33" s="59"/>
      <c r="M33" s="59"/>
      <c r="N33" s="59"/>
      <c r="O33" s="65"/>
      <c r="P33" s="66"/>
      <c r="Q33" s="66"/>
      <c r="R33" s="50"/>
      <c r="S33" s="59"/>
      <c r="T33" s="59"/>
      <c r="U33" s="59"/>
      <c r="V33" s="57" t="e">
        <f>SUM($D$5:$D33)/(COUNTA($D$5:$D33)-COUNTA($E$5:$E33))</f>
        <v>#DIV/0!</v>
      </c>
      <c r="W33" s="274" t="s">
        <v>64</v>
      </c>
      <c r="X33" s="275"/>
      <c r="Y33" s="275"/>
      <c r="Z33" s="276"/>
      <c r="AA33" s="74">
        <f>SUMPRODUCT((D5:D34=0)*(D5:D34&lt;&gt;"")*(E5:E34&lt;&gt;"*"))</f>
        <v>0</v>
      </c>
      <c r="AB33" s="75">
        <f>SUMPRODUCT((D5:D34=0)*(D5:D34&lt;&gt;"")*(E5:E34&lt;&gt;"*")*(F5:F34=1))</f>
        <v>0</v>
      </c>
      <c r="AG33" s="1"/>
      <c r="AH33" s="1"/>
    </row>
    <row r="34" spans="1:34" ht="17.100000000000001" customHeight="1">
      <c r="A34" s="199"/>
      <c r="B34" s="2"/>
      <c r="C34" s="91"/>
      <c r="D34" s="60"/>
      <c r="E34" s="61"/>
      <c r="F34" s="59"/>
      <c r="G34" s="59"/>
      <c r="H34" s="59"/>
      <c r="I34" s="59"/>
      <c r="J34" s="50"/>
      <c r="K34" s="59"/>
      <c r="L34" s="59"/>
      <c r="M34" s="59"/>
      <c r="N34" s="59"/>
      <c r="O34" s="65"/>
      <c r="P34" s="66"/>
      <c r="Q34" s="66"/>
      <c r="R34" s="50"/>
      <c r="S34" s="59"/>
      <c r="T34" s="59"/>
      <c r="U34" s="59"/>
      <c r="V34" s="57" t="e">
        <f>SUM($D$5:$D34)/(COUNTA($D$5:$D34)-COUNTA($E$5:$E34))</f>
        <v>#DIV/0!</v>
      </c>
      <c r="W34" s="274" t="s">
        <v>65</v>
      </c>
      <c r="X34" s="275"/>
      <c r="Y34" s="275"/>
      <c r="Z34" s="276"/>
      <c r="AA34" s="74">
        <f>SUM(P5:P34)</f>
        <v>0</v>
      </c>
      <c r="AB34" s="75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61" priority="1" operator="greaterThan">
      <formula>0</formula>
    </cfRule>
  </conditionalFormatting>
  <dataValidations count="1">
    <dataValidation type="list" allowBlank="1" showInputMessage="1" showErrorMessage="1" sqref="G5:G34" xr:uid="{00000000-0002-0000-0D00-000000000000}">
      <formula1>$W$16:$W$25</formula1>
    </dataValidation>
  </dataValidations>
  <hyperlinks>
    <hyperlink ref="A2" location="'Player Summary'!A1" display="Player Summary" xr:uid="{00000000-0004-0000-0D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17" sqref="A17"/>
      <selection pane="topRight" activeCell="A17" sqref="A17"/>
      <selection pane="bottomLeft" activeCell="A17" sqref="A17"/>
      <selection pane="bottomRight" activeCell="B12" sqref="B12"/>
    </sheetView>
  </sheetViews>
  <sheetFormatPr defaultColWidth="8.855468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85546875" style="2" customWidth="1"/>
    <col min="8" max="8" width="2.5703125" style="2" customWidth="1"/>
    <col min="9" max="9" width="2.42578125" style="2" customWidth="1"/>
    <col min="10" max="10" width="2.85546875" style="33" customWidth="1"/>
    <col min="11" max="11" width="5" style="5" customWidth="1"/>
    <col min="12" max="14" width="5" style="2" customWidth="1"/>
    <col min="15" max="15" width="0.5703125" style="2" customWidth="1"/>
    <col min="16" max="18" width="2.85546875" style="2" customWidth="1"/>
    <col min="19" max="21" width="4.42578125" style="2" customWidth="1"/>
    <col min="22" max="22" width="2.85546875" style="1" customWidth="1"/>
    <col min="23" max="25" width="5.5703125" style="1" customWidth="1"/>
    <col min="26" max="26" width="5.570312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5703125" style="1" customWidth="1"/>
    <col min="33" max="34" width="5.5703125" style="2" customWidth="1"/>
    <col min="35" max="35" width="5.5703125" style="1" customWidth="1"/>
    <col min="36" max="36" width="2.85546875" style="1" customWidth="1"/>
    <col min="37" max="38" width="5.5703125" style="1" customWidth="1"/>
    <col min="39" max="39" width="6.85546875" style="1" customWidth="1"/>
    <col min="40" max="256" width="11.42578125" style="1" customWidth="1"/>
    <col min="257" max="16384" width="8.85546875" style="1"/>
  </cols>
  <sheetData>
    <row r="1" spans="1:39" ht="15.75">
      <c r="A1" s="46" t="s">
        <v>197</v>
      </c>
      <c r="D1" s="13" t="s">
        <v>75</v>
      </c>
      <c r="E1" s="13"/>
      <c r="F1" s="13"/>
      <c r="G1" s="209" t="s">
        <v>76</v>
      </c>
      <c r="H1" s="13"/>
      <c r="I1" s="13"/>
      <c r="J1" s="13"/>
      <c r="K1" s="202" t="s">
        <v>77</v>
      </c>
      <c r="L1" s="13"/>
      <c r="M1" s="204" t="s">
        <v>78</v>
      </c>
      <c r="N1" s="20"/>
      <c r="O1" s="33"/>
      <c r="P1" s="33"/>
      <c r="Q1" s="33"/>
      <c r="R1" s="33"/>
      <c r="S1" s="20"/>
      <c r="T1" s="20"/>
      <c r="U1" s="20"/>
      <c r="V1" s="15"/>
      <c r="W1" s="15"/>
      <c r="X1" s="15"/>
      <c r="Y1" s="15"/>
      <c r="Z1" s="33"/>
    </row>
    <row r="2" spans="1:39">
      <c r="A2" s="226" t="s">
        <v>107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33"/>
      <c r="S2" s="47"/>
      <c r="T2" s="47"/>
      <c r="U2" s="47"/>
      <c r="V2" s="15"/>
      <c r="W2" s="15"/>
      <c r="X2" s="15"/>
      <c r="Y2" s="15"/>
      <c r="Z2" s="47"/>
      <c r="AA2" s="15"/>
      <c r="AB2" s="15"/>
      <c r="AC2" s="15"/>
      <c r="AD2" s="15"/>
      <c r="AE2" s="15"/>
      <c r="AF2" s="15"/>
      <c r="AG2" s="33"/>
      <c r="AH2" s="33"/>
      <c r="AI2" s="15"/>
      <c r="AJ2" s="15"/>
    </row>
    <row r="3" spans="1:39">
      <c r="A3" s="255" t="s">
        <v>73</v>
      </c>
      <c r="B3" s="15"/>
      <c r="C3" s="257" t="s">
        <v>63</v>
      </c>
      <c r="D3" s="257"/>
      <c r="E3" s="257"/>
      <c r="F3" s="257"/>
      <c r="G3" s="257"/>
      <c r="H3" s="257"/>
      <c r="I3" s="257"/>
      <c r="J3" s="13"/>
      <c r="K3" s="257" t="s">
        <v>62</v>
      </c>
      <c r="L3" s="257"/>
      <c r="M3" s="257"/>
      <c r="N3" s="257"/>
      <c r="O3" s="301"/>
      <c r="P3" s="257"/>
      <c r="Q3" s="257"/>
      <c r="R3" s="14"/>
      <c r="S3" s="257" t="s">
        <v>61</v>
      </c>
      <c r="T3" s="257"/>
      <c r="U3" s="257"/>
      <c r="V3" s="15"/>
      <c r="W3" s="289" t="s">
        <v>60</v>
      </c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K3" s="289" t="s">
        <v>59</v>
      </c>
      <c r="AL3" s="289"/>
      <c r="AM3" s="289"/>
    </row>
    <row r="4" spans="1:39" ht="17.100000000000001" customHeight="1">
      <c r="A4" s="256"/>
      <c r="B4" s="54" t="s">
        <v>93</v>
      </c>
      <c r="C4" s="52" t="s">
        <v>54</v>
      </c>
      <c r="D4" s="53" t="s">
        <v>21</v>
      </c>
      <c r="E4" s="53" t="s">
        <v>58</v>
      </c>
      <c r="F4" s="53" t="s">
        <v>57</v>
      </c>
      <c r="G4" s="53" t="s">
        <v>71</v>
      </c>
      <c r="H4" s="53">
        <v>4</v>
      </c>
      <c r="I4" s="53">
        <v>6</v>
      </c>
      <c r="J4" s="13"/>
      <c r="K4" s="55" t="s">
        <v>16</v>
      </c>
      <c r="L4" s="53" t="s">
        <v>15</v>
      </c>
      <c r="M4" s="53" t="s">
        <v>14</v>
      </c>
      <c r="N4" s="53" t="s">
        <v>13</v>
      </c>
      <c r="O4" s="56"/>
      <c r="P4" s="52" t="s">
        <v>56</v>
      </c>
      <c r="Q4" s="52" t="s">
        <v>55</v>
      </c>
      <c r="R4" s="13"/>
      <c r="S4" s="53" t="s">
        <v>8</v>
      </c>
      <c r="T4" s="53" t="s">
        <v>7</v>
      </c>
      <c r="U4" s="53" t="s">
        <v>6</v>
      </c>
      <c r="W4" s="77" t="s">
        <v>15</v>
      </c>
      <c r="X4" s="77" t="s">
        <v>23</v>
      </c>
      <c r="Y4" s="77" t="s">
        <v>22</v>
      </c>
      <c r="Z4" s="77" t="s">
        <v>21</v>
      </c>
      <c r="AA4" s="289" t="s">
        <v>20</v>
      </c>
      <c r="AB4" s="289"/>
      <c r="AC4" s="289" t="s">
        <v>11</v>
      </c>
      <c r="AD4" s="289"/>
      <c r="AE4" s="77" t="s">
        <v>10</v>
      </c>
      <c r="AF4" s="77">
        <v>4</v>
      </c>
      <c r="AG4" s="77">
        <v>6</v>
      </c>
      <c r="AH4" s="77" t="s">
        <v>19</v>
      </c>
      <c r="AI4" s="77" t="s">
        <v>18</v>
      </c>
      <c r="AK4" s="77" t="s">
        <v>54</v>
      </c>
      <c r="AL4" s="77" t="s">
        <v>23</v>
      </c>
      <c r="AM4" s="78" t="s">
        <v>11</v>
      </c>
    </row>
    <row r="5" spans="1:39" ht="17.100000000000001" customHeight="1">
      <c r="A5" s="210" t="s">
        <v>189</v>
      </c>
      <c r="B5" s="47">
        <v>1</v>
      </c>
      <c r="C5" s="91">
        <v>10</v>
      </c>
      <c r="D5" s="60"/>
      <c r="E5" s="61"/>
      <c r="F5" s="59"/>
      <c r="G5" s="62"/>
      <c r="H5" s="59"/>
      <c r="I5" s="59"/>
      <c r="J5" s="9"/>
      <c r="K5" s="59">
        <v>4</v>
      </c>
      <c r="L5" s="59"/>
      <c r="M5" s="59">
        <v>11</v>
      </c>
      <c r="N5" s="59">
        <v>1</v>
      </c>
      <c r="O5" s="65"/>
      <c r="P5" s="66"/>
      <c r="Q5" s="66"/>
      <c r="R5" s="9"/>
      <c r="S5" s="59"/>
      <c r="T5" s="59"/>
      <c r="U5" s="59"/>
      <c r="V5" s="57" t="e">
        <f>SUM($D$5:$D5)/(COUNTA($D$5:$D5)-COUNTA($E$5:$E5))</f>
        <v>#DIV/0!</v>
      </c>
      <c r="W5" s="76">
        <f>COUNTA(A5:A34)</f>
        <v>6</v>
      </c>
      <c r="X5" s="76">
        <f>COUNTA(D5:D34)</f>
        <v>0</v>
      </c>
      <c r="Y5" s="76">
        <f>COUNTA(E5:E34)</f>
        <v>0</v>
      </c>
      <c r="Z5" s="83" t="str">
        <f>IF(X5=0,"-",SUM(D5:D34))</f>
        <v>-</v>
      </c>
      <c r="AA5" s="302">
        <f t="array" ref="AA5">IF(X5,(MAX(D5:D34)&amp;IF(SUM((D5:D34=MAX(D5:D34))*(E5:E34&lt;&gt;"")),"*","")&amp;"("&amp;MIN(IF(D5:D34&amp;E5:E34=MAX(D5:D34)&amp;IF(SUM((D5:D34=MAX(D5:D34))*(E5:E34&lt;&gt;"")),"*",""),F5:F34))&amp;")"),0)</f>
        <v>0</v>
      </c>
      <c r="AB5" s="302"/>
      <c r="AC5" s="303" t="str">
        <f>IF($X5-$Y5,$Z5/($X5-$Y5),"-")</f>
        <v>-</v>
      </c>
      <c r="AD5" s="304"/>
      <c r="AE5" s="84" t="str">
        <f>IF(SUM($F$5:$F$43),($Z5/(SUM($F$5:$F$43))*100),"-")</f>
        <v>-</v>
      </c>
      <c r="AF5" s="76">
        <f>SUM(H5:H34)</f>
        <v>0</v>
      </c>
      <c r="AG5" s="76">
        <f>SUM(I5:I34)</f>
        <v>0</v>
      </c>
      <c r="AH5" s="76">
        <f>COUNTIF($D$5:$D$34,"&gt;=50")-$AI5</f>
        <v>0</v>
      </c>
      <c r="AI5" s="76">
        <f>COUNTIF(D5:D34,"&gt;=100")</f>
        <v>0</v>
      </c>
      <c r="AK5" s="79" t="s">
        <v>53</v>
      </c>
      <c r="AL5" s="80" t="str">
        <f>IF(SUM(COUNTIF($C$5:$C$34,{1,2}))=0,"-",SUM(COUNTIF($C$5:$C$34,{1,2})))</f>
        <v>-</v>
      </c>
      <c r="AM5" s="89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.100000000000001" customHeight="1">
      <c r="A6" s="210" t="s">
        <v>190</v>
      </c>
      <c r="B6" s="47">
        <v>1</v>
      </c>
      <c r="C6" s="91">
        <v>11</v>
      </c>
      <c r="D6" s="60"/>
      <c r="E6" s="61"/>
      <c r="F6" s="59"/>
      <c r="G6" s="62"/>
      <c r="H6" s="59"/>
      <c r="I6" s="59"/>
      <c r="J6" s="9"/>
      <c r="K6" s="59">
        <v>2</v>
      </c>
      <c r="L6" s="59"/>
      <c r="M6" s="59">
        <v>7</v>
      </c>
      <c r="N6" s="59">
        <v>1</v>
      </c>
      <c r="O6" s="65"/>
      <c r="P6" s="66"/>
      <c r="Q6" s="66"/>
      <c r="R6" s="9"/>
      <c r="S6" s="59"/>
      <c r="T6" s="59"/>
      <c r="U6" s="59"/>
      <c r="V6" s="58" t="e">
        <f>SUM($D$5:$D6)/(COUNTA($D$5:$D6)-COUNTA($E$5:$E6))</f>
        <v>#DIV/0!</v>
      </c>
      <c r="Z6" s="47"/>
      <c r="AK6" s="81" t="s">
        <v>52</v>
      </c>
      <c r="AL6" s="82" t="str">
        <f>IF(COUNTIF($C$5:$C$34,$AK6)=0,"-",COUNTIF($C$5:$C$34,$AK6))</f>
        <v>-</v>
      </c>
      <c r="AM6" s="90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.100000000000001" customHeight="1">
      <c r="A7" s="210" t="s">
        <v>191</v>
      </c>
      <c r="B7" s="47">
        <v>1</v>
      </c>
      <c r="C7" s="91">
        <v>9</v>
      </c>
      <c r="D7" s="60"/>
      <c r="E7" s="61"/>
      <c r="F7" s="59"/>
      <c r="G7" s="62"/>
      <c r="H7" s="59"/>
      <c r="I7" s="59"/>
      <c r="J7" s="9"/>
      <c r="K7" s="59">
        <v>1</v>
      </c>
      <c r="L7" s="59"/>
      <c r="M7" s="59">
        <v>2</v>
      </c>
      <c r="N7" s="59">
        <v>1</v>
      </c>
      <c r="O7" s="65"/>
      <c r="P7" s="66"/>
      <c r="Q7" s="66"/>
      <c r="R7" s="9"/>
      <c r="S7" s="59">
        <v>1</v>
      </c>
      <c r="T7" s="59"/>
      <c r="U7" s="59"/>
      <c r="V7" s="58" t="e">
        <f>SUM($D$5:$D7)/(COUNTA($D$5:$D7)-COUNTA($E$5:$E7))</f>
        <v>#DIV/0!</v>
      </c>
      <c r="W7" s="289" t="s">
        <v>51</v>
      </c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11"/>
      <c r="AK7" s="81" t="s">
        <v>50</v>
      </c>
      <c r="AL7" s="82" t="str">
        <f t="shared" ref="AL7:AL14" si="0">IF(COUNTIF($C$5:$C$34,$AK7)=0,"-",COUNTIF($C$5:$C$34,$AK7))</f>
        <v>-</v>
      </c>
      <c r="AM7" s="90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.100000000000001" customHeight="1">
      <c r="A8" s="210"/>
      <c r="B8" s="47"/>
      <c r="C8" s="91"/>
      <c r="D8" s="60"/>
      <c r="E8" s="61"/>
      <c r="F8" s="59"/>
      <c r="G8" s="62"/>
      <c r="H8" s="59"/>
      <c r="I8" s="59"/>
      <c r="J8" s="9"/>
      <c r="K8" s="59"/>
      <c r="L8" s="59"/>
      <c r="M8" s="59"/>
      <c r="N8" s="59"/>
      <c r="O8" s="67"/>
      <c r="P8" s="68"/>
      <c r="Q8" s="68"/>
      <c r="R8" s="9"/>
      <c r="S8" s="59"/>
      <c r="T8" s="59"/>
      <c r="U8" s="59"/>
      <c r="V8" s="58" t="e">
        <f>SUM($D$5:$D8)/(COUNTA($D$5:$D8)-COUNTA($E$5:$E8))</f>
        <v>#DIV/0!</v>
      </c>
      <c r="W8" s="77" t="s">
        <v>16</v>
      </c>
      <c r="X8" s="77" t="s">
        <v>15</v>
      </c>
      <c r="Y8" s="77" t="s">
        <v>14</v>
      </c>
      <c r="Z8" s="77" t="s">
        <v>13</v>
      </c>
      <c r="AA8" s="289" t="s">
        <v>12</v>
      </c>
      <c r="AB8" s="289"/>
      <c r="AC8" s="289" t="s">
        <v>11</v>
      </c>
      <c r="AD8" s="289"/>
      <c r="AE8" s="77" t="s">
        <v>10</v>
      </c>
      <c r="AF8" s="77" t="s">
        <v>69</v>
      </c>
      <c r="AG8" s="77" t="s">
        <v>9</v>
      </c>
      <c r="AH8" s="13"/>
      <c r="AK8" s="81" t="s">
        <v>49</v>
      </c>
      <c r="AL8" s="82" t="str">
        <f t="shared" si="0"/>
        <v>-</v>
      </c>
      <c r="AM8" s="90" t="str">
        <f t="shared" si="1"/>
        <v>-</v>
      </c>
    </row>
    <row r="9" spans="1:39" ht="17.100000000000001" customHeight="1">
      <c r="A9" s="210" t="s">
        <v>193</v>
      </c>
      <c r="B9" s="47">
        <v>1</v>
      </c>
      <c r="C9" s="92">
        <v>9</v>
      </c>
      <c r="D9" s="63"/>
      <c r="E9" s="61"/>
      <c r="F9" s="59"/>
      <c r="G9" s="62"/>
      <c r="H9" s="59"/>
      <c r="I9" s="59"/>
      <c r="J9" s="9"/>
      <c r="K9" s="59">
        <v>4</v>
      </c>
      <c r="L9" s="59"/>
      <c r="M9" s="59">
        <v>10</v>
      </c>
      <c r="N9" s="59">
        <v>2</v>
      </c>
      <c r="O9" s="65"/>
      <c r="P9" s="66"/>
      <c r="Q9" s="66"/>
      <c r="R9" s="9"/>
      <c r="S9" s="59">
        <v>1</v>
      </c>
      <c r="T9" s="59"/>
      <c r="U9" s="59"/>
      <c r="V9" s="57" t="e">
        <f>SUM($D$5:$D9)/(COUNTA($D$5:$D9)-COUNTA($E$5:$E9))</f>
        <v>#DIV/0!</v>
      </c>
      <c r="W9" s="85">
        <f t="array" ref="W9">IF(SUM(K5:K34)=0,"-",SUM(INT(K5:K34))+INT(ROUND(SUM(K5:K34-INT(K5:K34)),1)/0.6)+MOD(ROUND(SUM(K5:K34-INT(K5:K34)),1),0.6))</f>
        <v>18.100000000000001</v>
      </c>
      <c r="X9" s="86">
        <f>IF($W$9="-","-",SUM(L5:L34))</f>
        <v>0</v>
      </c>
      <c r="Y9" s="86">
        <f>IF($W$9="-","-",SUM(M5:M34))</f>
        <v>57</v>
      </c>
      <c r="Z9" s="83">
        <f>IF($W$9="-","-",SUM(N5:N34))</f>
        <v>7</v>
      </c>
      <c r="AA9" s="305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2/8(3.1)</v>
      </c>
      <c r="AB9" s="306"/>
      <c r="AC9" s="303">
        <f>IF($Z$9="-","-",IF($Z$9=0,"-",$Y$9/$Z$9))</f>
        <v>8.1428571428571423</v>
      </c>
      <c r="AD9" s="304"/>
      <c r="AE9" s="87">
        <f>IF(ISERROR(ROUND((INT(W9)*6+((W9-INT(W9))*10))/Z9,2)),"-",ROUND((INT(W9)*6+((W9-INT(W9))*10))/Z9,2))</f>
        <v>15.57</v>
      </c>
      <c r="AF9" s="84">
        <f>IF(ISERROR(ROUND(Y9/(INT(W9)*6+((W9-INT(W9))*10))*6,2)),"-",ROUND(Y9/(INT(W9)*6+((W9-INT(W9))*10))*6,2))</f>
        <v>3.14</v>
      </c>
      <c r="AG9" s="93">
        <f>COUNTIF(N5:N34,"&gt;=5")</f>
        <v>0</v>
      </c>
      <c r="AH9" s="10"/>
      <c r="AK9" s="81" t="s">
        <v>48</v>
      </c>
      <c r="AL9" s="82" t="str">
        <f t="shared" si="0"/>
        <v>-</v>
      </c>
      <c r="AM9" s="90" t="str">
        <f t="shared" si="1"/>
        <v>-</v>
      </c>
    </row>
    <row r="10" spans="1:39" ht="17.100000000000001" customHeight="1">
      <c r="A10" s="199" t="s">
        <v>194</v>
      </c>
      <c r="B10" s="47">
        <v>1</v>
      </c>
      <c r="C10" s="91">
        <v>11</v>
      </c>
      <c r="D10" s="63"/>
      <c r="E10" s="61"/>
      <c r="F10" s="59"/>
      <c r="G10" s="62"/>
      <c r="H10" s="59"/>
      <c r="I10" s="59"/>
      <c r="J10" s="9"/>
      <c r="K10" s="59">
        <v>3.1</v>
      </c>
      <c r="L10" s="59"/>
      <c r="M10" s="59">
        <v>8</v>
      </c>
      <c r="N10" s="59">
        <v>2</v>
      </c>
      <c r="O10" s="65"/>
      <c r="P10" s="66"/>
      <c r="Q10" s="66">
        <v>2</v>
      </c>
      <c r="R10" s="9"/>
      <c r="S10" s="59"/>
      <c r="T10" s="59"/>
      <c r="U10" s="59"/>
      <c r="V10" s="58" t="e">
        <f>SUM($D$5:$D10)/(COUNTA($D$5:$D10)-COUNTA($E$5:$E10))</f>
        <v>#DIV/0!</v>
      </c>
      <c r="W10" s="12"/>
      <c r="AK10" s="81" t="s">
        <v>47</v>
      </c>
      <c r="AL10" s="82" t="str">
        <f t="shared" si="0"/>
        <v>-</v>
      </c>
      <c r="AM10" s="90" t="str">
        <f t="shared" si="1"/>
        <v>-</v>
      </c>
    </row>
    <row r="11" spans="1:39" ht="17.100000000000001" customHeight="1">
      <c r="A11" s="199" t="s">
        <v>199</v>
      </c>
      <c r="B11" s="47">
        <v>1</v>
      </c>
      <c r="C11" s="91">
        <v>9</v>
      </c>
      <c r="D11" s="63"/>
      <c r="E11" s="61"/>
      <c r="F11" s="59"/>
      <c r="G11" s="62"/>
      <c r="H11" s="59"/>
      <c r="I11" s="59"/>
      <c r="J11" s="9"/>
      <c r="K11" s="59">
        <v>4</v>
      </c>
      <c r="L11" s="59"/>
      <c r="M11" s="59">
        <v>19</v>
      </c>
      <c r="N11" s="59">
        <v>0</v>
      </c>
      <c r="O11" s="65"/>
      <c r="P11" s="66"/>
      <c r="Q11" s="66">
        <v>1</v>
      </c>
      <c r="R11" s="9"/>
      <c r="S11" s="59"/>
      <c r="T11" s="59"/>
      <c r="U11" s="59"/>
      <c r="V11" s="58" t="e">
        <f>SUM($D$5:$D11)/(COUNTA($D$5:$D11)-COUNTA($E$5:$E11))</f>
        <v>#DIV/0!</v>
      </c>
      <c r="W11" s="292" t="s">
        <v>46</v>
      </c>
      <c r="X11" s="292"/>
      <c r="Y11" s="292"/>
      <c r="Z11" s="11"/>
      <c r="AA11" s="11"/>
      <c r="AB11" s="11"/>
      <c r="AK11" s="81" t="s">
        <v>45</v>
      </c>
      <c r="AL11" s="82" t="str">
        <f t="shared" si="0"/>
        <v>-</v>
      </c>
      <c r="AM11" s="90" t="str">
        <f t="shared" si="1"/>
        <v>-</v>
      </c>
    </row>
    <row r="12" spans="1:39" ht="17.100000000000001" customHeight="1">
      <c r="A12" s="243"/>
      <c r="B12" s="47"/>
      <c r="C12" s="91"/>
      <c r="D12" s="63"/>
      <c r="E12" s="61"/>
      <c r="F12" s="59"/>
      <c r="G12" s="62"/>
      <c r="H12" s="59"/>
      <c r="I12" s="59"/>
      <c r="J12" s="9"/>
      <c r="K12" s="59"/>
      <c r="L12" s="59"/>
      <c r="M12" s="59"/>
      <c r="N12" s="59"/>
      <c r="O12" s="65"/>
      <c r="P12" s="66"/>
      <c r="Q12" s="66"/>
      <c r="R12" s="9"/>
      <c r="S12" s="59"/>
      <c r="T12" s="59"/>
      <c r="U12" s="59"/>
      <c r="V12" s="58" t="e">
        <f>SUM($D$5:$D12)/(COUNTA($D$5:$D12)-COUNTA($E$5:$E12))</f>
        <v>#DIV/0!</v>
      </c>
      <c r="W12" s="77" t="s">
        <v>8</v>
      </c>
      <c r="X12" s="77" t="s">
        <v>7</v>
      </c>
      <c r="Y12" s="77" t="s">
        <v>6</v>
      </c>
      <c r="Z12" s="47"/>
      <c r="AK12" s="81" t="s">
        <v>44</v>
      </c>
      <c r="AL12" s="82">
        <f t="shared" si="0"/>
        <v>3</v>
      </c>
      <c r="AM12" s="90">
        <f t="shared" si="1"/>
        <v>0</v>
      </c>
    </row>
    <row r="13" spans="1:39" ht="17.100000000000001" customHeight="1">
      <c r="A13" s="243"/>
      <c r="B13" s="47"/>
      <c r="C13" s="91"/>
      <c r="D13" s="63"/>
      <c r="E13" s="61"/>
      <c r="F13" s="59"/>
      <c r="G13" s="62"/>
      <c r="H13" s="59"/>
      <c r="I13" s="59"/>
      <c r="J13" s="9"/>
      <c r="K13" s="59"/>
      <c r="L13" s="59"/>
      <c r="M13" s="59"/>
      <c r="N13" s="59"/>
      <c r="O13" s="65"/>
      <c r="P13" s="66"/>
      <c r="Q13" s="66"/>
      <c r="R13" s="9"/>
      <c r="S13" s="59"/>
      <c r="T13" s="59"/>
      <c r="U13" s="59"/>
      <c r="V13" s="57" t="e">
        <f>SUM($D$5:$D13)/(COUNTA($D$5:$D13)-COUNTA($E$5:$E13))</f>
        <v>#DIV/0!</v>
      </c>
      <c r="W13" s="76">
        <f>SUM(S5:S34)</f>
        <v>2</v>
      </c>
      <c r="X13" s="76">
        <f>SUM(T5:T34)</f>
        <v>0</v>
      </c>
      <c r="Y13" s="76">
        <f>SUM(U5:U34)</f>
        <v>0</v>
      </c>
      <c r="Z13" s="10"/>
      <c r="AK13" s="81" t="s">
        <v>43</v>
      </c>
      <c r="AL13" s="82">
        <f t="shared" si="0"/>
        <v>1</v>
      </c>
      <c r="AM13" s="90">
        <f t="shared" si="1"/>
        <v>0</v>
      </c>
    </row>
    <row r="14" spans="1:39" ht="17.100000000000001" customHeight="1">
      <c r="A14" s="243"/>
      <c r="B14" s="47"/>
      <c r="C14" s="92"/>
      <c r="D14" s="60"/>
      <c r="E14" s="61"/>
      <c r="F14" s="59"/>
      <c r="G14" s="62"/>
      <c r="H14" s="59"/>
      <c r="I14" s="59"/>
      <c r="J14" s="9"/>
      <c r="K14" s="64"/>
      <c r="L14" s="59"/>
      <c r="M14" s="59"/>
      <c r="N14" s="59"/>
      <c r="O14" s="65"/>
      <c r="P14" s="66"/>
      <c r="Q14" s="66"/>
      <c r="R14" s="9"/>
      <c r="S14" s="59"/>
      <c r="T14" s="59"/>
      <c r="U14" s="59"/>
      <c r="V14" s="58" t="e">
        <f>SUM($D$5:$D14)/(COUNTA($D$5:$D14)-COUNTA($E$5:$E14))</f>
        <v>#DIV/0!</v>
      </c>
      <c r="AK14" s="81" t="s">
        <v>42</v>
      </c>
      <c r="AL14" s="82">
        <f t="shared" si="0"/>
        <v>2</v>
      </c>
      <c r="AM14" s="90">
        <f t="shared" si="1"/>
        <v>0</v>
      </c>
    </row>
    <row r="15" spans="1:39" ht="17.100000000000001" customHeight="1">
      <c r="A15" s="243"/>
      <c r="B15" s="47"/>
      <c r="C15" s="92"/>
      <c r="D15" s="63"/>
      <c r="E15" s="61"/>
      <c r="F15" s="59"/>
      <c r="G15" s="62"/>
      <c r="H15" s="59"/>
      <c r="I15" s="59"/>
      <c r="J15" s="9"/>
      <c r="K15" s="64"/>
      <c r="L15" s="59"/>
      <c r="M15" s="59"/>
      <c r="N15" s="59"/>
      <c r="O15" s="65"/>
      <c r="P15" s="66"/>
      <c r="Q15" s="66"/>
      <c r="R15" s="9"/>
      <c r="S15" s="59"/>
      <c r="T15" s="59"/>
      <c r="U15" s="59"/>
      <c r="V15" s="58" t="e">
        <f>SUM($D$5:$D15)/(COUNTA($D$5:$D15)-COUNTA($E$5:$E15))</f>
        <v>#DIV/0!</v>
      </c>
      <c r="W15" s="289" t="s">
        <v>41</v>
      </c>
      <c r="X15" s="289"/>
      <c r="Y15" s="289"/>
      <c r="Z15" s="289"/>
      <c r="AA15" s="289"/>
      <c r="AB15" s="289"/>
    </row>
    <row r="16" spans="1:39" ht="17.100000000000001" customHeight="1">
      <c r="A16" s="243"/>
      <c r="B16" s="47"/>
      <c r="C16" s="92"/>
      <c r="D16" s="63"/>
      <c r="E16" s="61"/>
      <c r="F16" s="59"/>
      <c r="G16" s="62"/>
      <c r="H16" s="59"/>
      <c r="I16" s="59"/>
      <c r="J16" s="9"/>
      <c r="K16" s="64"/>
      <c r="L16" s="59"/>
      <c r="M16" s="59"/>
      <c r="N16" s="59"/>
      <c r="O16" s="65"/>
      <c r="P16" s="66"/>
      <c r="Q16" s="66"/>
      <c r="R16" s="9"/>
      <c r="S16" s="59"/>
      <c r="T16" s="59"/>
      <c r="U16" s="59"/>
      <c r="V16" s="57" t="e">
        <f>SUM($D$5:$D16)/(COUNTA($D$5:$D16)-COUNTA($E$5:$E16))</f>
        <v>#DIV/0!</v>
      </c>
      <c r="W16" s="293" t="s">
        <v>40</v>
      </c>
      <c r="X16" s="294"/>
      <c r="Y16" s="295"/>
      <c r="Z16" s="76">
        <f>COUNTIF($G$5:$G$34,W16)</f>
        <v>0</v>
      </c>
      <c r="AA16" s="296">
        <f>$Z16/MAX(1,$X$5)</f>
        <v>0</v>
      </c>
      <c r="AB16" s="297"/>
    </row>
    <row r="17" spans="1:34" ht="17.100000000000001" customHeight="1">
      <c r="A17" s="228"/>
      <c r="B17" s="47"/>
      <c r="C17" s="92"/>
      <c r="D17" s="63"/>
      <c r="E17" s="61"/>
      <c r="F17" s="59"/>
      <c r="G17" s="62"/>
      <c r="H17" s="59"/>
      <c r="I17" s="59"/>
      <c r="J17" s="9"/>
      <c r="K17" s="64"/>
      <c r="L17" s="59"/>
      <c r="M17" s="59"/>
      <c r="N17" s="59"/>
      <c r="O17" s="65"/>
      <c r="P17" s="66"/>
      <c r="Q17" s="66"/>
      <c r="R17" s="9"/>
      <c r="S17" s="59"/>
      <c r="T17" s="59"/>
      <c r="U17" s="59"/>
      <c r="V17" s="57" t="e">
        <f>SUM($D$5:$D17)/(COUNTA($D$5:$D17)-COUNTA($E$5:$E17))</f>
        <v>#DIV/0!</v>
      </c>
      <c r="W17" s="298" t="s">
        <v>39</v>
      </c>
      <c r="X17" s="299"/>
      <c r="Y17" s="300"/>
      <c r="Z17" s="76">
        <f>COUNTIF($G$5:$G$34,W17)</f>
        <v>0</v>
      </c>
      <c r="AA17" s="287">
        <f t="shared" ref="AA17:AA25" si="2">$Z17/MAX(1,$X$5)</f>
        <v>0</v>
      </c>
      <c r="AB17" s="288"/>
      <c r="AG17" s="1"/>
      <c r="AH17" s="1"/>
    </row>
    <row r="18" spans="1:34" ht="17.100000000000001" customHeight="1">
      <c r="A18" s="228"/>
      <c r="B18" s="47"/>
      <c r="C18" s="92"/>
      <c r="D18" s="63"/>
      <c r="E18" s="61"/>
      <c r="F18" s="59"/>
      <c r="G18" s="62"/>
      <c r="H18" s="59"/>
      <c r="I18" s="59"/>
      <c r="J18" s="9"/>
      <c r="K18" s="64"/>
      <c r="L18" s="59"/>
      <c r="M18" s="59"/>
      <c r="N18" s="59"/>
      <c r="O18" s="65"/>
      <c r="P18" s="66"/>
      <c r="Q18" s="66"/>
      <c r="R18" s="9"/>
      <c r="S18" s="59"/>
      <c r="T18" s="59"/>
      <c r="U18" s="59"/>
      <c r="V18" s="57" t="e">
        <f>SUM($D$5:$D18)/(COUNTA($D$5:$D18)-COUNTA($E$5:$E18))</f>
        <v>#DIV/0!</v>
      </c>
      <c r="W18" s="284" t="s">
        <v>90</v>
      </c>
      <c r="X18" s="285"/>
      <c r="Y18" s="286"/>
      <c r="Z18" s="76">
        <f>COUNTIF($G$5:$G$34,W18)</f>
        <v>0</v>
      </c>
      <c r="AA18" s="287">
        <f t="shared" si="2"/>
        <v>0</v>
      </c>
      <c r="AB18" s="288"/>
      <c r="AG18" s="1"/>
      <c r="AH18" s="1"/>
    </row>
    <row r="19" spans="1:34" ht="17.100000000000001" customHeight="1">
      <c r="A19" s="228"/>
      <c r="B19" s="47"/>
      <c r="C19" s="92"/>
      <c r="D19" s="60"/>
      <c r="E19" s="61"/>
      <c r="F19" s="59"/>
      <c r="G19" s="59"/>
      <c r="H19" s="59"/>
      <c r="I19" s="59"/>
      <c r="J19" s="9"/>
      <c r="K19" s="64"/>
      <c r="L19" s="59"/>
      <c r="M19" s="59"/>
      <c r="N19" s="59"/>
      <c r="O19" s="65"/>
      <c r="P19" s="66"/>
      <c r="Q19" s="66"/>
      <c r="R19" s="9"/>
      <c r="S19" s="59"/>
      <c r="T19" s="59"/>
      <c r="U19" s="59"/>
      <c r="V19" s="57" t="e">
        <f>SUM($D$5:$D19)/(COUNTA($D$5:$D19)-COUNTA($E$5:$E19))</f>
        <v>#DIV/0!</v>
      </c>
      <c r="W19" s="284" t="s">
        <v>89</v>
      </c>
      <c r="X19" s="285"/>
      <c r="Y19" s="286"/>
      <c r="Z19" s="76">
        <f t="shared" ref="Z19:Z25" si="3">COUNTIF($G$5:$G$34,W19)</f>
        <v>0</v>
      </c>
      <c r="AA19" s="287">
        <f t="shared" si="2"/>
        <v>0</v>
      </c>
      <c r="AB19" s="288"/>
      <c r="AG19" s="1"/>
      <c r="AH19" s="1"/>
    </row>
    <row r="20" spans="1:34" ht="17.100000000000001" customHeight="1">
      <c r="A20" s="228"/>
      <c r="B20" s="47"/>
      <c r="C20" s="91"/>
      <c r="D20" s="60"/>
      <c r="E20" s="61"/>
      <c r="F20" s="59"/>
      <c r="G20" s="62"/>
      <c r="H20" s="59"/>
      <c r="I20" s="59"/>
      <c r="J20" s="9"/>
      <c r="K20" s="64"/>
      <c r="L20" s="59"/>
      <c r="M20" s="59"/>
      <c r="N20" s="59"/>
      <c r="O20" s="65"/>
      <c r="P20" s="66"/>
      <c r="Q20" s="66"/>
      <c r="R20" s="9"/>
      <c r="S20" s="59"/>
      <c r="T20" s="59"/>
      <c r="U20" s="59"/>
      <c r="V20" s="57" t="e">
        <f>SUM($D$5:$D20)/(COUNTA($D$5:$D20)-COUNTA($E$5:$E20))</f>
        <v>#DIV/0!</v>
      </c>
      <c r="W20" s="284" t="s">
        <v>38</v>
      </c>
      <c r="X20" s="285"/>
      <c r="Y20" s="286"/>
      <c r="Z20" s="76">
        <f t="shared" si="3"/>
        <v>0</v>
      </c>
      <c r="AA20" s="287">
        <f t="shared" si="2"/>
        <v>0</v>
      </c>
      <c r="AB20" s="288"/>
      <c r="AG20" s="1"/>
      <c r="AH20" s="1"/>
    </row>
    <row r="21" spans="1:34" ht="17.100000000000001" customHeight="1">
      <c r="A21" s="247"/>
      <c r="B21" s="47"/>
      <c r="C21" s="92"/>
      <c r="D21" s="60"/>
      <c r="E21" s="61"/>
      <c r="F21" s="59"/>
      <c r="G21" s="62"/>
      <c r="H21" s="59"/>
      <c r="I21" s="59"/>
      <c r="J21" s="9"/>
      <c r="K21" s="64"/>
      <c r="L21" s="59"/>
      <c r="M21" s="59"/>
      <c r="N21" s="59"/>
      <c r="O21" s="65"/>
      <c r="P21" s="66"/>
      <c r="Q21" s="66"/>
      <c r="R21" s="9"/>
      <c r="S21" s="59"/>
      <c r="T21" s="59"/>
      <c r="U21" s="59"/>
      <c r="V21" s="57" t="e">
        <f>SUM($D$5:$D21)/(COUNTA($D$5:$D21)-COUNTA($E$5:$E21))</f>
        <v>#DIV/0!</v>
      </c>
      <c r="W21" s="284" t="s">
        <v>37</v>
      </c>
      <c r="X21" s="285"/>
      <c r="Y21" s="286"/>
      <c r="Z21" s="76">
        <f t="shared" si="3"/>
        <v>0</v>
      </c>
      <c r="AA21" s="287">
        <f t="shared" si="2"/>
        <v>0</v>
      </c>
      <c r="AB21" s="288"/>
      <c r="AG21" s="1"/>
      <c r="AH21" s="1"/>
    </row>
    <row r="22" spans="1:34" ht="17.100000000000001" customHeight="1">
      <c r="A22" s="247"/>
      <c r="B22" s="47"/>
      <c r="C22" s="91"/>
      <c r="D22" s="60"/>
      <c r="E22" s="61"/>
      <c r="F22" s="59"/>
      <c r="G22" s="59"/>
      <c r="H22" s="59"/>
      <c r="I22" s="59"/>
      <c r="J22" s="9"/>
      <c r="K22" s="64"/>
      <c r="L22" s="59"/>
      <c r="M22" s="59"/>
      <c r="N22" s="59"/>
      <c r="O22" s="65"/>
      <c r="P22" s="66"/>
      <c r="Q22" s="66"/>
      <c r="R22" s="9"/>
      <c r="S22" s="59"/>
      <c r="T22" s="59"/>
      <c r="U22" s="59"/>
      <c r="V22" s="57" t="e">
        <f>SUM($D$5:$D22)/(COUNTA($D$5:$D22)-COUNTA($E$5:$E22))</f>
        <v>#DIV/0!</v>
      </c>
      <c r="W22" s="284" t="s">
        <v>36</v>
      </c>
      <c r="X22" s="285"/>
      <c r="Y22" s="286"/>
      <c r="Z22" s="76">
        <f t="shared" si="3"/>
        <v>0</v>
      </c>
      <c r="AA22" s="287">
        <f t="shared" si="2"/>
        <v>0</v>
      </c>
      <c r="AB22" s="288"/>
      <c r="AG22" s="1"/>
      <c r="AH22" s="1"/>
    </row>
    <row r="23" spans="1:34" ht="17.100000000000001" customHeight="1">
      <c r="A23" s="248"/>
      <c r="B23" s="47"/>
      <c r="C23" s="91"/>
      <c r="D23" s="60"/>
      <c r="E23" s="61"/>
      <c r="F23" s="59"/>
      <c r="G23" s="62"/>
      <c r="H23" s="59"/>
      <c r="I23" s="59"/>
      <c r="J23" s="9"/>
      <c r="K23" s="64"/>
      <c r="L23" s="59"/>
      <c r="M23" s="59"/>
      <c r="N23" s="64"/>
      <c r="O23" s="67"/>
      <c r="P23" s="68"/>
      <c r="Q23" s="68"/>
      <c r="R23" s="9"/>
      <c r="S23" s="59"/>
      <c r="T23" s="59"/>
      <c r="U23" s="59"/>
      <c r="V23" s="57" t="e">
        <f>SUM($D$5:$D23)/(COUNTA($D$5:$D23)-COUNTA($E$5:$E23))</f>
        <v>#DIV/0!</v>
      </c>
      <c r="W23" s="284" t="s">
        <v>35</v>
      </c>
      <c r="X23" s="285"/>
      <c r="Y23" s="286"/>
      <c r="Z23" s="76">
        <f t="shared" si="3"/>
        <v>0</v>
      </c>
      <c r="AA23" s="287">
        <f t="shared" si="2"/>
        <v>0</v>
      </c>
      <c r="AB23" s="288"/>
      <c r="AG23" s="1"/>
      <c r="AH23" s="1"/>
    </row>
    <row r="24" spans="1:34" ht="17.100000000000001" customHeight="1">
      <c r="A24" s="248"/>
      <c r="B24" s="47"/>
      <c r="C24" s="92"/>
      <c r="D24" s="63"/>
      <c r="E24" s="61"/>
      <c r="F24" s="59"/>
      <c r="G24" s="62"/>
      <c r="H24" s="59"/>
      <c r="I24" s="59"/>
      <c r="J24" s="9"/>
      <c r="K24" s="64"/>
      <c r="L24" s="59"/>
      <c r="M24" s="59"/>
      <c r="N24" s="59"/>
      <c r="O24" s="65"/>
      <c r="P24" s="66"/>
      <c r="Q24" s="66"/>
      <c r="R24" s="25"/>
      <c r="S24" s="62"/>
      <c r="T24" s="62"/>
      <c r="U24" s="62"/>
      <c r="V24" s="57" t="e">
        <f>SUM($D$5:$D24)/(COUNTA($D$5:$D24)-COUNTA($E$5:$E24))</f>
        <v>#DIV/0!</v>
      </c>
      <c r="W24" s="284" t="s">
        <v>34</v>
      </c>
      <c r="X24" s="290"/>
      <c r="Y24" s="291"/>
      <c r="Z24" s="76">
        <f t="shared" si="3"/>
        <v>0</v>
      </c>
      <c r="AA24" s="287">
        <f t="shared" si="2"/>
        <v>0</v>
      </c>
      <c r="AB24" s="288"/>
      <c r="AG24" s="1"/>
      <c r="AH24" s="1"/>
    </row>
    <row r="25" spans="1:34" ht="17.100000000000001" customHeight="1">
      <c r="A25" s="248"/>
      <c r="B25" s="47"/>
      <c r="C25" s="91"/>
      <c r="D25" s="63"/>
      <c r="E25" s="61"/>
      <c r="F25" s="59"/>
      <c r="G25" s="62"/>
      <c r="H25" s="59"/>
      <c r="I25" s="59"/>
      <c r="J25" s="9"/>
      <c r="K25" s="64"/>
      <c r="L25" s="59"/>
      <c r="M25" s="59"/>
      <c r="N25" s="59"/>
      <c r="O25" s="65"/>
      <c r="P25" s="66"/>
      <c r="Q25" s="66"/>
      <c r="R25" s="50"/>
      <c r="S25" s="59"/>
      <c r="T25" s="59"/>
      <c r="U25" s="59"/>
      <c r="V25" s="57" t="e">
        <f>SUM($D$5:$D25)/(COUNTA($D$5:$D25)-COUNTA($E$5:$E25))</f>
        <v>#DIV/0!</v>
      </c>
      <c r="W25" s="284" t="s">
        <v>33</v>
      </c>
      <c r="X25" s="285"/>
      <c r="Y25" s="286"/>
      <c r="Z25" s="76">
        <f t="shared" si="3"/>
        <v>0</v>
      </c>
      <c r="AA25" s="287">
        <f t="shared" si="2"/>
        <v>0</v>
      </c>
      <c r="AB25" s="288"/>
      <c r="AG25" s="1"/>
      <c r="AH25" s="1"/>
    </row>
    <row r="26" spans="1:34" ht="17.100000000000001" customHeight="1">
      <c r="A26" s="200"/>
      <c r="B26" s="2"/>
      <c r="C26" s="91"/>
      <c r="D26" s="60"/>
      <c r="E26" s="61"/>
      <c r="F26" s="59"/>
      <c r="G26" s="59"/>
      <c r="H26" s="59"/>
      <c r="I26" s="59"/>
      <c r="J26" s="9"/>
      <c r="K26" s="64"/>
      <c r="L26" s="59"/>
      <c r="M26" s="59"/>
      <c r="N26" s="59"/>
      <c r="O26" s="65"/>
      <c r="P26" s="66"/>
      <c r="Q26" s="66"/>
      <c r="R26" s="50"/>
      <c r="S26" s="59"/>
      <c r="T26" s="59"/>
      <c r="U26" s="59"/>
      <c r="V26" s="58" t="e">
        <f>SUM($D$5:$D26)/(COUNTA($D$5:$D26)-COUNTA($E$5:$E26))</f>
        <v>#DIV/0!</v>
      </c>
      <c r="W26" s="88"/>
    </row>
    <row r="27" spans="1:34" ht="17.100000000000001" customHeight="1">
      <c r="A27" s="200"/>
      <c r="B27" s="2"/>
      <c r="C27" s="91"/>
      <c r="D27" s="60"/>
      <c r="E27" s="61"/>
      <c r="F27" s="59"/>
      <c r="G27" s="59"/>
      <c r="H27" s="59"/>
      <c r="I27" s="59"/>
      <c r="J27" s="9"/>
      <c r="K27" s="64"/>
      <c r="L27" s="59"/>
      <c r="M27" s="59"/>
      <c r="N27" s="59"/>
      <c r="O27" s="65"/>
      <c r="P27" s="66"/>
      <c r="Q27" s="66"/>
      <c r="R27" s="50"/>
      <c r="S27" s="59"/>
      <c r="T27" s="59"/>
      <c r="U27" s="59"/>
      <c r="V27" s="58" t="e">
        <f>SUM($D$5:$D27)/(COUNTA($D$5:$D27)-COUNTA($E$5:$E27))</f>
        <v>#DIV/0!</v>
      </c>
      <c r="W27" s="289" t="s">
        <v>32</v>
      </c>
      <c r="X27" s="289"/>
      <c r="Y27" s="289"/>
      <c r="Z27" s="289"/>
      <c r="AA27" s="289"/>
      <c r="AB27" s="289"/>
      <c r="AC27" s="8"/>
      <c r="AD27" s="8"/>
      <c r="AE27" s="8"/>
      <c r="AG27" s="1"/>
      <c r="AH27" s="1"/>
    </row>
    <row r="28" spans="1:34" ht="17.100000000000001" customHeight="1">
      <c r="A28" s="200"/>
      <c r="B28" s="2"/>
      <c r="C28" s="91"/>
      <c r="D28" s="60"/>
      <c r="E28" s="61"/>
      <c r="F28" s="59"/>
      <c r="G28" s="59"/>
      <c r="H28" s="59"/>
      <c r="I28" s="59"/>
      <c r="J28" s="9"/>
      <c r="K28" s="64"/>
      <c r="L28" s="59"/>
      <c r="M28" s="59"/>
      <c r="N28" s="59"/>
      <c r="O28" s="65"/>
      <c r="P28" s="66"/>
      <c r="Q28" s="66"/>
      <c r="R28" s="50"/>
      <c r="S28" s="59"/>
      <c r="T28" s="59"/>
      <c r="U28" s="59"/>
      <c r="V28" s="57" t="e">
        <f>SUM($D$5:$D28)/(COUNTA($D$5:$D28)-COUNTA($E$5:$E28))</f>
        <v>#DIV/0!</v>
      </c>
      <c r="W28" s="69" t="s">
        <v>31</v>
      </c>
      <c r="X28" s="70"/>
      <c r="Y28" s="70"/>
      <c r="Z28" s="71"/>
      <c r="AA28" s="282">
        <f>IF(W5=0,"-",$W$13/$W$5)</f>
        <v>0.33333333333333331</v>
      </c>
      <c r="AB28" s="283"/>
      <c r="AG28" s="1"/>
      <c r="AH28" s="1"/>
    </row>
    <row r="29" spans="1:34" ht="17.100000000000001" customHeight="1">
      <c r="A29" s="200"/>
      <c r="B29" s="2"/>
      <c r="C29" s="91"/>
      <c r="D29" s="60"/>
      <c r="E29" s="61"/>
      <c r="F29" s="59"/>
      <c r="G29" s="59"/>
      <c r="H29" s="59"/>
      <c r="I29" s="59"/>
      <c r="J29" s="9"/>
      <c r="K29" s="64"/>
      <c r="L29" s="59"/>
      <c r="M29" s="59"/>
      <c r="N29" s="59"/>
      <c r="O29" s="65"/>
      <c r="P29" s="66"/>
      <c r="Q29" s="66"/>
      <c r="R29" s="50"/>
      <c r="S29" s="59"/>
      <c r="T29" s="59"/>
      <c r="U29" s="59"/>
      <c r="V29" s="57" t="e">
        <f>SUM($D$5:$D29)/(COUNTA($D$5:$D29)-COUNTA($E$5:$E29))</f>
        <v>#DIV/0!</v>
      </c>
      <c r="W29" s="72" t="s">
        <v>30</v>
      </c>
      <c r="X29" s="73"/>
      <c r="Y29" s="276">
        <v>20</v>
      </c>
      <c r="Z29" s="279"/>
      <c r="AA29" s="280" t="str">
        <f>IF(ISERROR(SUMIF(D5:D34,"&gt;="&amp;Y29)/SUMPRODUCT(--(D5:D34&gt;=Y29),--(E5:E34&lt;&gt;"*"))),"-",SUMIF(D5:D34,"&gt;="&amp;Y29)/SUMPRODUCT(--(D5:D34&gt;=Y29),--(E5:E34&lt;&gt;"*")))</f>
        <v>-</v>
      </c>
      <c r="AB29" s="281"/>
      <c r="AG29" s="1"/>
      <c r="AH29" s="1"/>
    </row>
    <row r="30" spans="1:34" ht="17.100000000000001" customHeight="1">
      <c r="A30" s="200"/>
      <c r="B30" s="2"/>
      <c r="C30" s="91"/>
      <c r="D30" s="60"/>
      <c r="E30" s="61"/>
      <c r="F30" s="59"/>
      <c r="G30" s="59"/>
      <c r="H30" s="59"/>
      <c r="I30" s="59"/>
      <c r="J30" s="9"/>
      <c r="K30" s="64"/>
      <c r="L30" s="59"/>
      <c r="M30" s="59"/>
      <c r="N30" s="59"/>
      <c r="O30" s="65"/>
      <c r="P30" s="66"/>
      <c r="Q30" s="66"/>
      <c r="R30" s="50"/>
      <c r="S30" s="59"/>
      <c r="T30" s="59"/>
      <c r="U30" s="59"/>
      <c r="V30" s="57" t="e">
        <f>SUM($D$5:$D30)/(COUNTA($D$5:$D30)-COUNTA($E$5:$E30))</f>
        <v>#DIV/0!</v>
      </c>
      <c r="W30" s="274" t="s">
        <v>29</v>
      </c>
      <c r="X30" s="275"/>
      <c r="Y30" s="275"/>
      <c r="Z30" s="276"/>
      <c r="AA30" s="277" t="str">
        <f>IF($Z$5="-","-",IF($Z$5=0,"-",($AF$5*4+$AG$5*6)/$Z$5))</f>
        <v>-</v>
      </c>
      <c r="AB30" s="278"/>
      <c r="AG30" s="1"/>
      <c r="AH30" s="1"/>
    </row>
    <row r="31" spans="1:34" ht="17.100000000000001" customHeight="1">
      <c r="A31" s="200"/>
      <c r="B31" s="2"/>
      <c r="C31" s="91"/>
      <c r="D31" s="60"/>
      <c r="E31" s="61"/>
      <c r="F31" s="59"/>
      <c r="G31" s="59"/>
      <c r="H31" s="59"/>
      <c r="I31" s="59"/>
      <c r="J31" s="9"/>
      <c r="K31" s="64"/>
      <c r="L31" s="59"/>
      <c r="M31" s="59"/>
      <c r="N31" s="59"/>
      <c r="O31" s="65"/>
      <c r="P31" s="66"/>
      <c r="Q31" s="66"/>
      <c r="R31" s="50"/>
      <c r="S31" s="59"/>
      <c r="T31" s="59"/>
      <c r="U31" s="59"/>
      <c r="V31" s="57" t="e">
        <f>SUM($D$5:$D31)/(COUNTA($D$5:$D31)-COUNTA($E$5:$E31))</f>
        <v>#DIV/0!</v>
      </c>
      <c r="W31" s="274" t="s">
        <v>28</v>
      </c>
      <c r="X31" s="275"/>
      <c r="Y31" s="275"/>
      <c r="Z31" s="276"/>
      <c r="AA31" s="277" t="str">
        <f>IF(SUM($AF5:$AG5),$AG5/SUM($AF5:$AG5),"-")</f>
        <v>-</v>
      </c>
      <c r="AB31" s="278"/>
      <c r="AG31" s="1"/>
      <c r="AH31" s="1"/>
    </row>
    <row r="32" spans="1:34" ht="17.100000000000001" customHeight="1">
      <c r="A32" s="200"/>
      <c r="B32" s="2"/>
      <c r="C32" s="91"/>
      <c r="D32" s="60"/>
      <c r="E32" s="61"/>
      <c r="F32" s="59"/>
      <c r="G32" s="59"/>
      <c r="H32" s="59"/>
      <c r="I32" s="59"/>
      <c r="J32" s="9"/>
      <c r="K32" s="64"/>
      <c r="L32" s="59"/>
      <c r="M32" s="59"/>
      <c r="N32" s="59"/>
      <c r="O32" s="65"/>
      <c r="P32" s="66"/>
      <c r="Q32" s="66"/>
      <c r="R32" s="50"/>
      <c r="S32" s="59"/>
      <c r="T32" s="59"/>
      <c r="U32" s="59"/>
      <c r="V32" s="57" t="e">
        <f>SUM($D$5:$D32)/(COUNTA($D$5:$D32)-COUNTA($E$5:$E32))</f>
        <v>#DIV/0!</v>
      </c>
      <c r="W32" s="274" t="s">
        <v>27</v>
      </c>
      <c r="X32" s="275"/>
      <c r="Y32" s="275"/>
      <c r="Z32" s="276"/>
      <c r="AA32" s="277" t="str">
        <f>IF(SUM($AH5:$AI5),$AI5/SUM($AH5:$AI5),"-")</f>
        <v>-</v>
      </c>
      <c r="AB32" s="278"/>
      <c r="AG32" s="1"/>
      <c r="AH32" s="1"/>
    </row>
    <row r="33" spans="1:34" ht="17.100000000000001" customHeight="1">
      <c r="A33" s="199"/>
      <c r="B33" s="2"/>
      <c r="C33" s="91"/>
      <c r="D33" s="60"/>
      <c r="E33" s="61"/>
      <c r="F33" s="59"/>
      <c r="G33" s="59"/>
      <c r="H33" s="59"/>
      <c r="I33" s="59"/>
      <c r="J33" s="50"/>
      <c r="K33" s="59"/>
      <c r="L33" s="59"/>
      <c r="M33" s="59"/>
      <c r="N33" s="59"/>
      <c r="O33" s="65"/>
      <c r="P33" s="66"/>
      <c r="Q33" s="66"/>
      <c r="R33" s="50"/>
      <c r="S33" s="59"/>
      <c r="T33" s="59"/>
      <c r="U33" s="59"/>
      <c r="V33" s="57" t="e">
        <f>SUM($D$5:$D33)/(COUNTA($D$5:$D33)-COUNTA($E$5:$E33))</f>
        <v>#DIV/0!</v>
      </c>
      <c r="W33" s="274" t="s">
        <v>64</v>
      </c>
      <c r="X33" s="275"/>
      <c r="Y33" s="275"/>
      <c r="Z33" s="276"/>
      <c r="AA33" s="74">
        <f>SUMPRODUCT((D5:D34=0)*(D5:D34&lt;&gt;"")*(E5:E34&lt;&gt;"*"))</f>
        <v>0</v>
      </c>
      <c r="AB33" s="75">
        <f>SUMPRODUCT((D5:D34=0)*(D5:D34&lt;&gt;"")*(E5:E34&lt;&gt;"*")*(F5:F34=1))</f>
        <v>0</v>
      </c>
      <c r="AG33" s="1"/>
      <c r="AH33" s="1"/>
    </row>
    <row r="34" spans="1:34" ht="17.100000000000001" customHeight="1">
      <c r="A34" s="199"/>
      <c r="B34" s="2"/>
      <c r="C34" s="91"/>
      <c r="D34" s="60"/>
      <c r="E34" s="61"/>
      <c r="F34" s="59"/>
      <c r="G34" s="59"/>
      <c r="H34" s="59"/>
      <c r="I34" s="59"/>
      <c r="J34" s="50"/>
      <c r="K34" s="59"/>
      <c r="L34" s="59"/>
      <c r="M34" s="59"/>
      <c r="N34" s="59"/>
      <c r="O34" s="65"/>
      <c r="P34" s="66"/>
      <c r="Q34" s="66"/>
      <c r="R34" s="50"/>
      <c r="S34" s="59"/>
      <c r="T34" s="59"/>
      <c r="U34" s="59"/>
      <c r="V34" s="57" t="e">
        <f>SUM($D$5:$D34)/(COUNTA($D$5:$D34)-COUNTA($E$5:$E34))</f>
        <v>#DIV/0!</v>
      </c>
      <c r="W34" s="274" t="s">
        <v>65</v>
      </c>
      <c r="X34" s="275"/>
      <c r="Y34" s="275"/>
      <c r="Z34" s="276"/>
      <c r="AA34" s="74">
        <f>SUM(P5:P34)</f>
        <v>0</v>
      </c>
      <c r="AB34" s="75">
        <f>SUM(Q5:Q34)</f>
        <v>3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AK3:AM3"/>
    <mergeCell ref="AA4:AB4"/>
    <mergeCell ref="AC4:AD4"/>
    <mergeCell ref="AA9:AB9"/>
    <mergeCell ref="AC9:AD9"/>
    <mergeCell ref="W7:AG7"/>
    <mergeCell ref="AA8:AB8"/>
    <mergeCell ref="AC8:AD8"/>
    <mergeCell ref="C3:I3"/>
    <mergeCell ref="K3:Q3"/>
    <mergeCell ref="S3:U3"/>
    <mergeCell ref="W3:AI3"/>
    <mergeCell ref="AA5:AB5"/>
    <mergeCell ref="AC5:AD5"/>
  </mergeCells>
  <phoneticPr fontId="30" type="noConversion"/>
  <conditionalFormatting sqref="AH5:AI5 AG9">
    <cfRule type="cellIs" dxfId="60" priority="1" operator="greaterThan">
      <formula>0</formula>
    </cfRule>
  </conditionalFormatting>
  <dataValidations disablePrompts="1" count="1">
    <dataValidation type="list" allowBlank="1" showInputMessage="1" showErrorMessage="1" sqref="G5:G34" xr:uid="{00000000-0002-0000-0E00-000000000000}">
      <formula1>$W$16:$W$25</formula1>
    </dataValidation>
  </dataValidations>
  <hyperlinks>
    <hyperlink ref="A2" location="'Player Summary'!A1" display="Player Summary" xr:uid="{00000000-0004-0000-0E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17" sqref="A17"/>
      <selection pane="topRight" activeCell="A17" sqref="A17"/>
      <selection pane="bottomLeft" activeCell="A17" sqref="A17"/>
      <selection pane="bottomRight" activeCell="B12" sqref="B12"/>
    </sheetView>
  </sheetViews>
  <sheetFormatPr defaultColWidth="8.855468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85546875" style="2" customWidth="1"/>
    <col min="8" max="8" width="2.5703125" style="2" customWidth="1"/>
    <col min="9" max="9" width="2.42578125" style="2" customWidth="1"/>
    <col min="10" max="10" width="2.85546875" style="33" customWidth="1"/>
    <col min="11" max="11" width="5" style="5" customWidth="1"/>
    <col min="12" max="14" width="5" style="2" customWidth="1"/>
    <col min="15" max="15" width="0.5703125" style="2" customWidth="1"/>
    <col min="16" max="18" width="2.85546875" style="2" customWidth="1"/>
    <col min="19" max="21" width="4.42578125" style="2" customWidth="1"/>
    <col min="22" max="22" width="2.85546875" style="1" customWidth="1"/>
    <col min="23" max="25" width="5.5703125" style="1" customWidth="1"/>
    <col min="26" max="26" width="5.570312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5703125" style="1" customWidth="1"/>
    <col min="33" max="34" width="5.5703125" style="2" customWidth="1"/>
    <col min="35" max="35" width="5.5703125" style="1" customWidth="1"/>
    <col min="36" max="36" width="2.85546875" style="1" customWidth="1"/>
    <col min="37" max="38" width="5.5703125" style="1" customWidth="1"/>
    <col min="39" max="39" width="6.85546875" style="1" customWidth="1"/>
    <col min="40" max="256" width="11.42578125" style="1" customWidth="1"/>
    <col min="257" max="16384" width="8.85546875" style="1"/>
  </cols>
  <sheetData>
    <row r="1" spans="1:39" ht="15.75">
      <c r="A1" s="46" t="s">
        <v>79</v>
      </c>
      <c r="D1" s="13" t="s">
        <v>75</v>
      </c>
      <c r="E1" s="13"/>
      <c r="F1" s="13"/>
      <c r="G1" s="209" t="s">
        <v>76</v>
      </c>
      <c r="H1" s="13"/>
      <c r="I1" s="13"/>
      <c r="J1" s="13"/>
      <c r="K1" s="202" t="s">
        <v>77</v>
      </c>
      <c r="L1" s="13"/>
      <c r="M1" s="204" t="s">
        <v>78</v>
      </c>
      <c r="N1" s="20"/>
      <c r="O1" s="33"/>
      <c r="P1" s="33"/>
      <c r="Q1" s="33"/>
      <c r="R1" s="33"/>
      <c r="S1" s="20"/>
      <c r="T1" s="20"/>
      <c r="U1" s="20"/>
      <c r="V1" s="15"/>
      <c r="W1" s="15"/>
      <c r="X1" s="15"/>
      <c r="Y1" s="15"/>
      <c r="Z1" s="33"/>
    </row>
    <row r="2" spans="1:39">
      <c r="A2" s="226" t="s">
        <v>107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33"/>
      <c r="S2" s="47"/>
      <c r="T2" s="47"/>
      <c r="U2" s="47"/>
      <c r="V2" s="15"/>
      <c r="W2" s="15"/>
      <c r="X2" s="15"/>
      <c r="Y2" s="15"/>
      <c r="Z2" s="47"/>
      <c r="AA2" s="15"/>
      <c r="AB2" s="15"/>
      <c r="AC2" s="15"/>
      <c r="AD2" s="15"/>
      <c r="AE2" s="15"/>
      <c r="AF2" s="15"/>
      <c r="AG2" s="33"/>
      <c r="AH2" s="33"/>
      <c r="AI2" s="15"/>
      <c r="AJ2" s="15"/>
    </row>
    <row r="3" spans="1:39">
      <c r="A3" s="255" t="s">
        <v>73</v>
      </c>
      <c r="B3" s="15"/>
      <c r="C3" s="257" t="s">
        <v>63</v>
      </c>
      <c r="D3" s="257"/>
      <c r="E3" s="257"/>
      <c r="F3" s="257"/>
      <c r="G3" s="257"/>
      <c r="H3" s="257"/>
      <c r="I3" s="257"/>
      <c r="J3" s="13"/>
      <c r="K3" s="257" t="s">
        <v>62</v>
      </c>
      <c r="L3" s="257"/>
      <c r="M3" s="257"/>
      <c r="N3" s="257"/>
      <c r="O3" s="301"/>
      <c r="P3" s="257"/>
      <c r="Q3" s="257"/>
      <c r="R3" s="14"/>
      <c r="S3" s="257" t="s">
        <v>61</v>
      </c>
      <c r="T3" s="257"/>
      <c r="U3" s="257"/>
      <c r="V3" s="15"/>
      <c r="W3" s="289" t="s">
        <v>60</v>
      </c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K3" s="289" t="s">
        <v>59</v>
      </c>
      <c r="AL3" s="289"/>
      <c r="AM3" s="289"/>
    </row>
    <row r="4" spans="1:39" ht="17.100000000000001" customHeight="1">
      <c r="A4" s="256"/>
      <c r="B4" s="54" t="s">
        <v>93</v>
      </c>
      <c r="C4" s="52" t="s">
        <v>54</v>
      </c>
      <c r="D4" s="53" t="s">
        <v>21</v>
      </c>
      <c r="E4" s="53" t="s">
        <v>58</v>
      </c>
      <c r="F4" s="53" t="s">
        <v>57</v>
      </c>
      <c r="G4" s="53" t="s">
        <v>71</v>
      </c>
      <c r="H4" s="53">
        <v>4</v>
      </c>
      <c r="I4" s="53">
        <v>6</v>
      </c>
      <c r="J4" s="13"/>
      <c r="K4" s="55" t="s">
        <v>16</v>
      </c>
      <c r="L4" s="53" t="s">
        <v>15</v>
      </c>
      <c r="M4" s="53" t="s">
        <v>14</v>
      </c>
      <c r="N4" s="53" t="s">
        <v>13</v>
      </c>
      <c r="O4" s="56"/>
      <c r="P4" s="52" t="s">
        <v>56</v>
      </c>
      <c r="Q4" s="52" t="s">
        <v>55</v>
      </c>
      <c r="R4" s="13"/>
      <c r="S4" s="53" t="s">
        <v>8</v>
      </c>
      <c r="T4" s="53" t="s">
        <v>7</v>
      </c>
      <c r="U4" s="53" t="s">
        <v>6</v>
      </c>
      <c r="W4" s="77" t="s">
        <v>15</v>
      </c>
      <c r="X4" s="77" t="s">
        <v>23</v>
      </c>
      <c r="Y4" s="77" t="s">
        <v>22</v>
      </c>
      <c r="Z4" s="77" t="s">
        <v>21</v>
      </c>
      <c r="AA4" s="289" t="s">
        <v>20</v>
      </c>
      <c r="AB4" s="289"/>
      <c r="AC4" s="289" t="s">
        <v>11</v>
      </c>
      <c r="AD4" s="289"/>
      <c r="AE4" s="77" t="s">
        <v>10</v>
      </c>
      <c r="AF4" s="77">
        <v>4</v>
      </c>
      <c r="AG4" s="77">
        <v>6</v>
      </c>
      <c r="AH4" s="77" t="s">
        <v>19</v>
      </c>
      <c r="AI4" s="77" t="s">
        <v>18</v>
      </c>
      <c r="AK4" s="77" t="s">
        <v>54</v>
      </c>
      <c r="AL4" s="77" t="s">
        <v>23</v>
      </c>
      <c r="AM4" s="78" t="s">
        <v>11</v>
      </c>
    </row>
    <row r="5" spans="1:39" ht="17.100000000000001" customHeight="1">
      <c r="A5" s="210" t="s">
        <v>189</v>
      </c>
      <c r="B5" s="47">
        <v>1</v>
      </c>
      <c r="C5" s="91">
        <v>11</v>
      </c>
      <c r="D5" s="60"/>
      <c r="E5" s="61"/>
      <c r="F5" s="59"/>
      <c r="G5" s="62"/>
      <c r="H5" s="59"/>
      <c r="I5" s="59"/>
      <c r="J5" s="9"/>
      <c r="K5" s="59">
        <v>4</v>
      </c>
      <c r="L5" s="59"/>
      <c r="M5" s="59">
        <v>12</v>
      </c>
      <c r="N5" s="59">
        <v>1</v>
      </c>
      <c r="O5" s="65"/>
      <c r="P5" s="66"/>
      <c r="Q5" s="66"/>
      <c r="R5" s="9"/>
      <c r="S5" s="59"/>
      <c r="T5" s="59"/>
      <c r="U5" s="59"/>
      <c r="V5" s="57" t="e">
        <f>SUM($D$5:$D5)/(COUNTA($D$5:$D5)-COUNTA($E$5:$E5))</f>
        <v>#DIV/0!</v>
      </c>
      <c r="W5" s="76">
        <f>COUNTA(A5:A34)</f>
        <v>8</v>
      </c>
      <c r="X5" s="76">
        <f>COUNTA(D5:D34)</f>
        <v>4</v>
      </c>
      <c r="Y5" s="76">
        <f>COUNTA(E5:E34)</f>
        <v>2</v>
      </c>
      <c r="Z5" s="83">
        <f>IF(X5=0,"-",SUM(D5:D34))</f>
        <v>19</v>
      </c>
      <c r="AA5" s="302" t="str">
        <f t="array" ref="AA5">IF(X5,(MAX(D5:D34)&amp;IF(SUM((D5:D34=MAX(D5:D34))*(E5:E34&lt;&gt;"")),"*","")&amp;"("&amp;MIN(IF(D5:D34&amp;E5:E34=MAX(D5:D34)&amp;IF(SUM((D5:D34=MAX(D5:D34))*(E5:E34&lt;&gt;"")),"*",""),F5:F34))&amp;")"),0)</f>
        <v>13(11)</v>
      </c>
      <c r="AB5" s="302"/>
      <c r="AC5" s="303">
        <f>IF($X5-$Y5,$Z5/($X5-$Y5),"-")</f>
        <v>9.5</v>
      </c>
      <c r="AD5" s="304"/>
      <c r="AE5" s="84">
        <f>IF(SUM($F$5:$F$43),($Z5/(SUM($F$5:$F$43))*100),"-")</f>
        <v>105.55555555555556</v>
      </c>
      <c r="AF5" s="76">
        <f>SUM(H5:H34)</f>
        <v>1</v>
      </c>
      <c r="AG5" s="76">
        <f>SUM(I5:I34)</f>
        <v>0</v>
      </c>
      <c r="AH5" s="76">
        <f>COUNTIF($D$5:$D$34,"&gt;=50")-$AI5</f>
        <v>0</v>
      </c>
      <c r="AI5" s="76">
        <f>COUNTIF(D5:D34,"&gt;=100")</f>
        <v>0</v>
      </c>
      <c r="AK5" s="79" t="s">
        <v>53</v>
      </c>
      <c r="AL5" s="80" t="str">
        <f>IF(SUM(COUNTIF($C$5:$C$34,{1,2}))=0,"-",SUM(COUNTIF($C$5:$C$34,{1,2})))</f>
        <v>-</v>
      </c>
      <c r="AM5" s="89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.100000000000001" customHeight="1">
      <c r="A6" s="210" t="s">
        <v>190</v>
      </c>
      <c r="B6" s="47">
        <v>1</v>
      </c>
      <c r="C6" s="91">
        <v>8</v>
      </c>
      <c r="D6" s="60"/>
      <c r="E6" s="61"/>
      <c r="F6" s="59"/>
      <c r="G6" s="59"/>
      <c r="H6" s="59"/>
      <c r="I6" s="59"/>
      <c r="J6" s="9"/>
      <c r="K6" s="59">
        <v>3</v>
      </c>
      <c r="L6" s="59"/>
      <c r="M6" s="59">
        <v>12</v>
      </c>
      <c r="N6" s="59"/>
      <c r="O6" s="65"/>
      <c r="P6" s="66"/>
      <c r="Q6" s="66"/>
      <c r="R6" s="9"/>
      <c r="S6" s="59"/>
      <c r="T6" s="59"/>
      <c r="U6" s="59"/>
      <c r="V6" s="58" t="e">
        <f>SUM($D$5:$D6)/(COUNTA($D$5:$D6)-COUNTA($E$5:$E6))</f>
        <v>#DIV/0!</v>
      </c>
      <c r="Z6" s="47"/>
      <c r="AK6" s="81" t="s">
        <v>52</v>
      </c>
      <c r="AL6" s="82" t="str">
        <f>IF(COUNTIF($C$5:$C$34,$AK6)=0,"-",COUNTIF($C$5:$C$34,$AK6))</f>
        <v>-</v>
      </c>
      <c r="AM6" s="90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.100000000000001" customHeight="1">
      <c r="A7" s="210" t="s">
        <v>191</v>
      </c>
      <c r="B7" s="47">
        <v>1</v>
      </c>
      <c r="C7" s="91">
        <v>7</v>
      </c>
      <c r="D7" s="60">
        <v>13</v>
      </c>
      <c r="E7" s="61"/>
      <c r="F7" s="59">
        <v>11</v>
      </c>
      <c r="G7" s="62" t="s">
        <v>89</v>
      </c>
      <c r="H7" s="59">
        <v>1</v>
      </c>
      <c r="I7" s="59"/>
      <c r="J7" s="9"/>
      <c r="K7" s="59">
        <v>3</v>
      </c>
      <c r="L7" s="59"/>
      <c r="M7" s="59">
        <v>14</v>
      </c>
      <c r="N7" s="59"/>
      <c r="O7" s="67"/>
      <c r="P7" s="68"/>
      <c r="Q7" s="68"/>
      <c r="R7" s="9"/>
      <c r="S7" s="59">
        <v>1</v>
      </c>
      <c r="T7" s="59"/>
      <c r="U7" s="59"/>
      <c r="V7" s="58">
        <f>SUM($D$5:$D7)/(COUNTA($D$5:$D7)-COUNTA($E$5:$E7))</f>
        <v>13</v>
      </c>
      <c r="W7" s="289" t="s">
        <v>51</v>
      </c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11"/>
      <c r="AK7" s="81" t="s">
        <v>50</v>
      </c>
      <c r="AL7" s="82" t="str">
        <f t="shared" ref="AL7:AL14" si="0">IF(COUNTIF($C$5:$C$34,$AK7)=0,"-",COUNTIF($C$5:$C$34,$AK7))</f>
        <v>-</v>
      </c>
      <c r="AM7" s="90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.100000000000001" customHeight="1">
      <c r="A8" s="210" t="s">
        <v>192</v>
      </c>
      <c r="B8" s="47">
        <v>1</v>
      </c>
      <c r="C8" s="92">
        <v>9</v>
      </c>
      <c r="D8" s="63">
        <v>2</v>
      </c>
      <c r="E8" s="61" t="s">
        <v>58</v>
      </c>
      <c r="F8" s="59">
        <v>6</v>
      </c>
      <c r="G8" s="62" t="s">
        <v>115</v>
      </c>
      <c r="H8" s="59"/>
      <c r="I8" s="59"/>
      <c r="J8" s="9"/>
      <c r="K8" s="59">
        <v>4</v>
      </c>
      <c r="L8" s="59"/>
      <c r="M8" s="59">
        <v>19</v>
      </c>
      <c r="N8" s="59">
        <v>2</v>
      </c>
      <c r="O8" s="65"/>
      <c r="P8" s="66"/>
      <c r="Q8" s="66"/>
      <c r="R8" s="9"/>
      <c r="S8" s="59">
        <v>1</v>
      </c>
      <c r="T8" s="59"/>
      <c r="U8" s="59"/>
      <c r="V8" s="58">
        <f>SUM($D$5:$D8)/(COUNTA($D$5:$D8)-COUNTA($E$5:$E8))</f>
        <v>15</v>
      </c>
      <c r="W8" s="77" t="s">
        <v>16</v>
      </c>
      <c r="X8" s="77" t="s">
        <v>15</v>
      </c>
      <c r="Y8" s="77" t="s">
        <v>14</v>
      </c>
      <c r="Z8" s="77" t="s">
        <v>13</v>
      </c>
      <c r="AA8" s="289" t="s">
        <v>12</v>
      </c>
      <c r="AB8" s="289"/>
      <c r="AC8" s="289" t="s">
        <v>11</v>
      </c>
      <c r="AD8" s="289"/>
      <c r="AE8" s="77" t="s">
        <v>10</v>
      </c>
      <c r="AF8" s="77" t="s">
        <v>69</v>
      </c>
      <c r="AG8" s="77" t="s">
        <v>9</v>
      </c>
      <c r="AH8" s="13"/>
      <c r="AK8" s="81" t="s">
        <v>49</v>
      </c>
      <c r="AL8" s="82" t="str">
        <f t="shared" si="0"/>
        <v>-</v>
      </c>
      <c r="AM8" s="90" t="str">
        <f t="shared" si="1"/>
        <v>-</v>
      </c>
    </row>
    <row r="9" spans="1:39" ht="17.100000000000001" customHeight="1">
      <c r="A9" s="210" t="s">
        <v>193</v>
      </c>
      <c r="B9" s="47">
        <v>1</v>
      </c>
      <c r="C9" s="91">
        <v>11</v>
      </c>
      <c r="D9" s="63"/>
      <c r="E9" s="61"/>
      <c r="F9" s="59"/>
      <c r="G9" s="59"/>
      <c r="H9" s="59"/>
      <c r="I9" s="59"/>
      <c r="J9" s="9"/>
      <c r="K9" s="59">
        <v>4</v>
      </c>
      <c r="L9" s="59">
        <v>1</v>
      </c>
      <c r="M9" s="59">
        <v>13</v>
      </c>
      <c r="N9" s="59">
        <v>1</v>
      </c>
      <c r="O9" s="65"/>
      <c r="P9" s="66"/>
      <c r="Q9" s="66"/>
      <c r="R9" s="9"/>
      <c r="S9" s="59"/>
      <c r="T9" s="59"/>
      <c r="U9" s="59"/>
      <c r="V9" s="57">
        <f>SUM($D$5:$D9)/(COUNTA($D$5:$D9)-COUNTA($E$5:$E9))</f>
        <v>15</v>
      </c>
      <c r="W9" s="85">
        <f t="array" ref="W9">IF(SUM(K5:K34)=0,"-",SUM(INT(K5:K34))+INT(ROUND(SUM(K5:K34-INT(K5:K34)),1)/0.6)+MOD(ROUND(SUM(K5:K34-INT(K5:K34)),1),0.6))</f>
        <v>26</v>
      </c>
      <c r="X9" s="86">
        <f>IF($W$9="-","-",SUM(L5:L34))</f>
        <v>1</v>
      </c>
      <c r="Y9" s="86">
        <f>IF($W$9="-","-",SUM(M5:M34))</f>
        <v>106</v>
      </c>
      <c r="Z9" s="83">
        <f>IF($W$9="-","-",SUM(N5:N34))</f>
        <v>9</v>
      </c>
      <c r="AA9" s="305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3/13(4)</v>
      </c>
      <c r="AB9" s="306"/>
      <c r="AC9" s="303">
        <f>IF($Z$9="-","-",IF($Z$9=0,"-",$Y$9/$Z$9))</f>
        <v>11.777777777777779</v>
      </c>
      <c r="AD9" s="304"/>
      <c r="AE9" s="87">
        <f>IF(ISERROR(ROUND((INT(W9)*6+((W9-INT(W9))*10))/Z9,2)),"-",ROUND((INT(W9)*6+((W9-INT(W9))*10))/Z9,2))</f>
        <v>17.329999999999998</v>
      </c>
      <c r="AF9" s="84">
        <f>IF(ISERROR(ROUND(Y9/(INT(W9)*6+((W9-INT(W9))*10))*6,2)),"-",ROUND(Y9/(INT(W9)*6+((W9-INT(W9))*10))*6,2))</f>
        <v>4.08</v>
      </c>
      <c r="AG9" s="93">
        <f>COUNTIF(N5:N34,"&gt;=5")</f>
        <v>0</v>
      </c>
      <c r="AH9" s="10"/>
      <c r="AK9" s="81" t="s">
        <v>48</v>
      </c>
      <c r="AL9" s="82">
        <f t="shared" si="0"/>
        <v>1</v>
      </c>
      <c r="AM9" s="90">
        <f t="shared" si="1"/>
        <v>3</v>
      </c>
    </row>
    <row r="10" spans="1:39" ht="17.100000000000001" customHeight="1">
      <c r="A10" s="199" t="s">
        <v>194</v>
      </c>
      <c r="B10" s="47">
        <v>1</v>
      </c>
      <c r="C10" s="91">
        <v>9</v>
      </c>
      <c r="D10" s="63">
        <v>1</v>
      </c>
      <c r="E10" s="61" t="s">
        <v>58</v>
      </c>
      <c r="F10" s="59">
        <v>1</v>
      </c>
      <c r="G10" s="62" t="s">
        <v>115</v>
      </c>
      <c r="H10" s="59"/>
      <c r="I10" s="59"/>
      <c r="J10" s="9"/>
      <c r="K10" s="59">
        <v>2</v>
      </c>
      <c r="L10" s="59"/>
      <c r="M10" s="59">
        <v>6</v>
      </c>
      <c r="N10" s="59">
        <v>2</v>
      </c>
      <c r="O10" s="65"/>
      <c r="P10" s="66"/>
      <c r="Q10" s="66">
        <v>2</v>
      </c>
      <c r="R10" s="9"/>
      <c r="S10" s="59"/>
      <c r="T10" s="59"/>
      <c r="U10" s="59"/>
      <c r="V10" s="58">
        <f>SUM($D$5:$D10)/(COUNTA($D$5:$D10)-COUNTA($E$5:$E10))</f>
        <v>16</v>
      </c>
      <c r="W10" s="12"/>
      <c r="AK10" s="81" t="s">
        <v>47</v>
      </c>
      <c r="AL10" s="82">
        <f t="shared" si="0"/>
        <v>1</v>
      </c>
      <c r="AM10" s="90">
        <f t="shared" si="1"/>
        <v>13</v>
      </c>
    </row>
    <row r="11" spans="1:39" ht="17.100000000000001" customHeight="1">
      <c r="A11" s="199" t="s">
        <v>199</v>
      </c>
      <c r="B11" s="47">
        <v>1</v>
      </c>
      <c r="C11" s="91">
        <v>10</v>
      </c>
      <c r="D11" s="63"/>
      <c r="E11" s="61"/>
      <c r="F11" s="59"/>
      <c r="G11" s="62"/>
      <c r="H11" s="59"/>
      <c r="I11" s="59"/>
      <c r="J11" s="9"/>
      <c r="K11" s="59">
        <v>2</v>
      </c>
      <c r="L11" s="59"/>
      <c r="M11" s="59">
        <v>17</v>
      </c>
      <c r="N11" s="59"/>
      <c r="O11" s="65"/>
      <c r="P11" s="66"/>
      <c r="Q11" s="66"/>
      <c r="R11" s="9"/>
      <c r="S11" s="59"/>
      <c r="T11" s="59"/>
      <c r="U11" s="59"/>
      <c r="V11" s="58">
        <f>SUM($D$5:$D11)/(COUNTA($D$5:$D11)-COUNTA($E$5:$E11))</f>
        <v>16</v>
      </c>
      <c r="W11" s="292" t="s">
        <v>46</v>
      </c>
      <c r="X11" s="292"/>
      <c r="Y11" s="292"/>
      <c r="Z11" s="11"/>
      <c r="AA11" s="11"/>
      <c r="AB11" s="11"/>
      <c r="AK11" s="81" t="s">
        <v>45</v>
      </c>
      <c r="AL11" s="82">
        <f t="shared" si="0"/>
        <v>1</v>
      </c>
      <c r="AM11" s="90">
        <f t="shared" si="1"/>
        <v>0</v>
      </c>
    </row>
    <row r="12" spans="1:39" ht="17.100000000000001" customHeight="1">
      <c r="A12" s="243" t="s">
        <v>203</v>
      </c>
      <c r="B12" s="47">
        <v>2</v>
      </c>
      <c r="C12" s="91">
        <v>6</v>
      </c>
      <c r="D12" s="63">
        <v>3</v>
      </c>
      <c r="E12" s="61"/>
      <c r="F12" s="59"/>
      <c r="G12" s="59" t="s">
        <v>38</v>
      </c>
      <c r="H12" s="59"/>
      <c r="I12" s="59"/>
      <c r="J12" s="9"/>
      <c r="K12" s="59">
        <v>4</v>
      </c>
      <c r="L12" s="59"/>
      <c r="M12" s="59">
        <v>13</v>
      </c>
      <c r="N12" s="59">
        <v>3</v>
      </c>
      <c r="O12" s="65"/>
      <c r="P12" s="66"/>
      <c r="Q12" s="66"/>
      <c r="R12" s="9"/>
      <c r="S12" s="59"/>
      <c r="T12" s="59"/>
      <c r="U12" s="59"/>
      <c r="V12" s="58">
        <f>SUM($D$5:$D12)/(COUNTA($D$5:$D12)-COUNTA($E$5:$E12))</f>
        <v>9.5</v>
      </c>
      <c r="W12" s="77" t="s">
        <v>8</v>
      </c>
      <c r="X12" s="77" t="s">
        <v>7</v>
      </c>
      <c r="Y12" s="77" t="s">
        <v>6</v>
      </c>
      <c r="Z12" s="47"/>
      <c r="AK12" s="81" t="s">
        <v>44</v>
      </c>
      <c r="AL12" s="82">
        <f t="shared" si="0"/>
        <v>2</v>
      </c>
      <c r="AM12" s="90" t="str">
        <f t="shared" si="1"/>
        <v>-</v>
      </c>
    </row>
    <row r="13" spans="1:39" ht="17.100000000000001" customHeight="1">
      <c r="A13" s="243"/>
      <c r="B13" s="47"/>
      <c r="C13" s="92"/>
      <c r="D13" s="60"/>
      <c r="E13" s="61"/>
      <c r="F13" s="59"/>
      <c r="G13" s="59"/>
      <c r="H13" s="59"/>
      <c r="I13" s="59"/>
      <c r="J13" s="9"/>
      <c r="K13" s="64"/>
      <c r="L13" s="59"/>
      <c r="M13" s="59"/>
      <c r="N13" s="59"/>
      <c r="O13" s="65"/>
      <c r="P13" s="66"/>
      <c r="Q13" s="66"/>
      <c r="R13" s="9"/>
      <c r="S13" s="59"/>
      <c r="T13" s="59"/>
      <c r="U13" s="59"/>
      <c r="V13" s="57">
        <f>SUM($D$5:$D13)/(COUNTA($D$5:$D13)-COUNTA($E$5:$E13))</f>
        <v>9.5</v>
      </c>
      <c r="W13" s="76">
        <f>SUM(S5:S34)</f>
        <v>2</v>
      </c>
      <c r="X13" s="76">
        <f>SUM(T5:T34)</f>
        <v>0</v>
      </c>
      <c r="Y13" s="76">
        <f>SUM(U5:U34)</f>
        <v>0</v>
      </c>
      <c r="Z13" s="10"/>
      <c r="AK13" s="81" t="s">
        <v>43</v>
      </c>
      <c r="AL13" s="82">
        <f t="shared" si="0"/>
        <v>1</v>
      </c>
      <c r="AM13" s="90">
        <f t="shared" si="1"/>
        <v>0</v>
      </c>
    </row>
    <row r="14" spans="1:39" ht="17.100000000000001" customHeight="1">
      <c r="A14" s="243"/>
      <c r="B14" s="47"/>
      <c r="C14" s="92"/>
      <c r="D14" s="63"/>
      <c r="E14" s="61"/>
      <c r="F14" s="59"/>
      <c r="G14" s="59"/>
      <c r="H14" s="59"/>
      <c r="I14" s="59"/>
      <c r="J14" s="9"/>
      <c r="K14" s="64"/>
      <c r="L14" s="59"/>
      <c r="M14" s="59"/>
      <c r="N14" s="59"/>
      <c r="O14" s="65"/>
      <c r="P14" s="66"/>
      <c r="Q14" s="66"/>
      <c r="R14" s="9"/>
      <c r="S14" s="59"/>
      <c r="T14" s="59"/>
      <c r="U14" s="59"/>
      <c r="V14" s="58">
        <f>SUM($D$5:$D14)/(COUNTA($D$5:$D14)-COUNTA($E$5:$E14))</f>
        <v>9.5</v>
      </c>
      <c r="AK14" s="81" t="s">
        <v>42</v>
      </c>
      <c r="AL14" s="82">
        <f t="shared" si="0"/>
        <v>2</v>
      </c>
      <c r="AM14" s="90">
        <f t="shared" si="1"/>
        <v>0</v>
      </c>
    </row>
    <row r="15" spans="1:39" ht="17.100000000000001" customHeight="1">
      <c r="A15" s="243"/>
      <c r="B15" s="47"/>
      <c r="C15" s="92"/>
      <c r="D15" s="63"/>
      <c r="E15" s="61"/>
      <c r="F15" s="59"/>
      <c r="G15" s="62"/>
      <c r="H15" s="59"/>
      <c r="I15" s="59"/>
      <c r="J15" s="9"/>
      <c r="K15" s="64"/>
      <c r="L15" s="59"/>
      <c r="M15" s="59"/>
      <c r="N15" s="59"/>
      <c r="O15" s="65"/>
      <c r="P15" s="66"/>
      <c r="Q15" s="66"/>
      <c r="R15" s="9"/>
      <c r="S15" s="59"/>
      <c r="T15" s="59"/>
      <c r="U15" s="59"/>
      <c r="V15" s="58">
        <f>SUM($D$5:$D15)/(COUNTA($D$5:$D15)-COUNTA($E$5:$E15))</f>
        <v>9.5</v>
      </c>
      <c r="W15" s="289" t="s">
        <v>41</v>
      </c>
      <c r="X15" s="289"/>
      <c r="Y15" s="289"/>
      <c r="Z15" s="289"/>
      <c r="AA15" s="289"/>
      <c r="AB15" s="289"/>
    </row>
    <row r="16" spans="1:39" ht="17.100000000000001" customHeight="1">
      <c r="A16" s="243"/>
      <c r="B16" s="47"/>
      <c r="C16" s="92"/>
      <c r="D16" s="63"/>
      <c r="E16" s="61"/>
      <c r="F16" s="59"/>
      <c r="G16" s="59"/>
      <c r="H16" s="59"/>
      <c r="I16" s="59"/>
      <c r="J16" s="9"/>
      <c r="K16" s="64"/>
      <c r="L16" s="59"/>
      <c r="M16" s="59"/>
      <c r="N16" s="59"/>
      <c r="O16" s="65"/>
      <c r="P16" s="66"/>
      <c r="Q16" s="66"/>
      <c r="R16" s="9"/>
      <c r="S16" s="59"/>
      <c r="T16" s="59"/>
      <c r="U16" s="59"/>
      <c r="V16" s="57">
        <f>SUM($D$5:$D16)/(COUNTA($D$5:$D16)-COUNTA($E$5:$E16))</f>
        <v>9.5</v>
      </c>
      <c r="W16" s="293" t="s">
        <v>40</v>
      </c>
      <c r="X16" s="294"/>
      <c r="Y16" s="295"/>
      <c r="Z16" s="76">
        <f>COUNTIF($G$5:$G$34,W16)</f>
        <v>2</v>
      </c>
      <c r="AA16" s="296">
        <f>$Z16/MAX(1,$X$5)</f>
        <v>0.5</v>
      </c>
      <c r="AB16" s="297"/>
    </row>
    <row r="17" spans="1:34" ht="17.100000000000001" customHeight="1">
      <c r="A17" s="228"/>
      <c r="B17" s="47"/>
      <c r="C17" s="92"/>
      <c r="D17" s="63"/>
      <c r="E17" s="61"/>
      <c r="F17" s="59"/>
      <c r="G17" s="59"/>
      <c r="H17" s="59"/>
      <c r="I17" s="59"/>
      <c r="J17" s="9"/>
      <c r="K17" s="64"/>
      <c r="L17" s="59"/>
      <c r="M17" s="59"/>
      <c r="N17" s="59"/>
      <c r="O17" s="65"/>
      <c r="P17" s="66"/>
      <c r="Q17" s="66"/>
      <c r="R17" s="9"/>
      <c r="S17" s="59"/>
      <c r="T17" s="59"/>
      <c r="U17" s="59"/>
      <c r="V17" s="57">
        <f>SUM($D$5:$D17)/(COUNTA($D$5:$D17)-COUNTA($E$5:$E17))</f>
        <v>9.5</v>
      </c>
      <c r="W17" s="298" t="s">
        <v>39</v>
      </c>
      <c r="X17" s="299"/>
      <c r="Y17" s="300"/>
      <c r="Z17" s="76">
        <f>COUNTIF($G$5:$G$34,W17)</f>
        <v>0</v>
      </c>
      <c r="AA17" s="287">
        <f t="shared" ref="AA17:AA25" si="2">$Z17/MAX(1,$X$5)</f>
        <v>0</v>
      </c>
      <c r="AB17" s="288"/>
      <c r="AG17" s="1"/>
      <c r="AH17" s="1"/>
    </row>
    <row r="18" spans="1:34" ht="17.100000000000001" customHeight="1">
      <c r="A18" s="228"/>
      <c r="B18" s="47"/>
      <c r="C18" s="92"/>
      <c r="D18" s="60"/>
      <c r="E18" s="61"/>
      <c r="F18" s="59"/>
      <c r="G18" s="59"/>
      <c r="H18" s="59"/>
      <c r="I18" s="59"/>
      <c r="J18" s="9"/>
      <c r="K18" s="64"/>
      <c r="L18" s="59"/>
      <c r="M18" s="59"/>
      <c r="N18" s="59"/>
      <c r="O18" s="65"/>
      <c r="P18" s="66"/>
      <c r="Q18" s="66"/>
      <c r="R18" s="9"/>
      <c r="S18" s="59"/>
      <c r="T18" s="59"/>
      <c r="U18" s="59"/>
      <c r="V18" s="57">
        <f>SUM($D$5:$D18)/(COUNTA($D$5:$D18)-COUNTA($E$5:$E18))</f>
        <v>9.5</v>
      </c>
      <c r="W18" s="284" t="s">
        <v>90</v>
      </c>
      <c r="X18" s="285"/>
      <c r="Y18" s="286"/>
      <c r="Z18" s="76">
        <f>COUNTIF($G$5:$G$34,W18)</f>
        <v>0</v>
      </c>
      <c r="AA18" s="287">
        <f t="shared" si="2"/>
        <v>0</v>
      </c>
      <c r="AB18" s="288"/>
      <c r="AG18" s="1"/>
      <c r="AH18" s="1"/>
    </row>
    <row r="19" spans="1:34" ht="17.100000000000001" customHeight="1">
      <c r="A19" s="228"/>
      <c r="B19" s="47"/>
      <c r="C19" s="91"/>
      <c r="D19" s="60"/>
      <c r="E19" s="61"/>
      <c r="F19" s="59"/>
      <c r="G19" s="59"/>
      <c r="H19" s="59"/>
      <c r="I19" s="59"/>
      <c r="J19" s="9"/>
      <c r="K19" s="64"/>
      <c r="L19" s="59"/>
      <c r="M19" s="59"/>
      <c r="N19" s="59"/>
      <c r="O19" s="65"/>
      <c r="P19" s="66"/>
      <c r="Q19" s="66"/>
      <c r="R19" s="9"/>
      <c r="S19" s="59"/>
      <c r="T19" s="59"/>
      <c r="U19" s="59"/>
      <c r="V19" s="57">
        <f>SUM($D$5:$D19)/(COUNTA($D$5:$D19)-COUNTA($E$5:$E19))</f>
        <v>9.5</v>
      </c>
      <c r="W19" s="284" t="s">
        <v>89</v>
      </c>
      <c r="X19" s="285"/>
      <c r="Y19" s="286"/>
      <c r="Z19" s="76">
        <f t="shared" ref="Z19:Z25" si="3">COUNTIF($G$5:$G$34,W19)</f>
        <v>1</v>
      </c>
      <c r="AA19" s="287">
        <f t="shared" si="2"/>
        <v>0.25</v>
      </c>
      <c r="AB19" s="288"/>
      <c r="AG19" s="1"/>
      <c r="AH19" s="1"/>
    </row>
    <row r="20" spans="1:34" ht="17.100000000000001" customHeight="1">
      <c r="A20" s="228"/>
      <c r="B20" s="47"/>
      <c r="C20" s="92"/>
      <c r="D20" s="60"/>
      <c r="E20" s="61"/>
      <c r="F20" s="59"/>
      <c r="G20" s="62"/>
      <c r="H20" s="59"/>
      <c r="I20" s="59"/>
      <c r="J20" s="9"/>
      <c r="K20" s="64"/>
      <c r="L20" s="59"/>
      <c r="M20" s="59"/>
      <c r="N20" s="59"/>
      <c r="O20" s="65"/>
      <c r="P20" s="66"/>
      <c r="Q20" s="66"/>
      <c r="R20" s="9"/>
      <c r="S20" s="59"/>
      <c r="T20" s="59"/>
      <c r="U20" s="59"/>
      <c r="V20" s="57">
        <f>SUM($D$5:$D20)/(COUNTA($D$5:$D20)-COUNTA($E$5:$E20))</f>
        <v>9.5</v>
      </c>
      <c r="W20" s="284" t="s">
        <v>38</v>
      </c>
      <c r="X20" s="285"/>
      <c r="Y20" s="286"/>
      <c r="Z20" s="76">
        <f t="shared" si="3"/>
        <v>1</v>
      </c>
      <c r="AA20" s="287">
        <f t="shared" si="2"/>
        <v>0.25</v>
      </c>
      <c r="AB20" s="288"/>
      <c r="AG20" s="1"/>
      <c r="AH20" s="1"/>
    </row>
    <row r="21" spans="1:34" ht="17.100000000000001" customHeight="1">
      <c r="A21" s="228"/>
      <c r="B21" s="47"/>
      <c r="C21" s="91"/>
      <c r="D21" s="60"/>
      <c r="E21" s="61"/>
      <c r="F21" s="59"/>
      <c r="G21" s="62"/>
      <c r="H21" s="59"/>
      <c r="I21" s="59"/>
      <c r="J21" s="9"/>
      <c r="K21" s="64"/>
      <c r="L21" s="59"/>
      <c r="M21" s="59"/>
      <c r="N21" s="59"/>
      <c r="O21" s="65"/>
      <c r="P21" s="66"/>
      <c r="Q21" s="66"/>
      <c r="R21" s="9"/>
      <c r="S21" s="59"/>
      <c r="T21" s="59"/>
      <c r="U21" s="59"/>
      <c r="V21" s="57">
        <f>SUM($D$5:$D21)/(COUNTA($D$5:$D21)-COUNTA($E$5:$E21))</f>
        <v>9.5</v>
      </c>
      <c r="W21" s="284" t="s">
        <v>37</v>
      </c>
      <c r="X21" s="285"/>
      <c r="Y21" s="286"/>
      <c r="Z21" s="76">
        <f t="shared" si="3"/>
        <v>0</v>
      </c>
      <c r="AA21" s="287">
        <f t="shared" si="2"/>
        <v>0</v>
      </c>
      <c r="AB21" s="288"/>
      <c r="AG21" s="1"/>
      <c r="AH21" s="1"/>
    </row>
    <row r="22" spans="1:34" ht="17.100000000000001" customHeight="1">
      <c r="A22" s="247"/>
      <c r="B22" s="47"/>
      <c r="C22" s="91"/>
      <c r="D22" s="60"/>
      <c r="E22" s="61"/>
      <c r="F22" s="59"/>
      <c r="G22" s="59"/>
      <c r="H22" s="59"/>
      <c r="I22" s="59"/>
      <c r="J22" s="9"/>
      <c r="K22" s="64"/>
      <c r="L22" s="59"/>
      <c r="M22" s="59"/>
      <c r="N22" s="64"/>
      <c r="O22" s="67"/>
      <c r="P22" s="68"/>
      <c r="Q22" s="68"/>
      <c r="R22" s="9"/>
      <c r="S22" s="59"/>
      <c r="T22" s="59"/>
      <c r="U22" s="59"/>
      <c r="V22" s="57">
        <f>SUM($D$5:$D22)/(COUNTA($D$5:$D22)-COUNTA($E$5:$E22))</f>
        <v>9.5</v>
      </c>
      <c r="W22" s="284" t="s">
        <v>36</v>
      </c>
      <c r="X22" s="285"/>
      <c r="Y22" s="286"/>
      <c r="Z22" s="76">
        <f t="shared" si="3"/>
        <v>0</v>
      </c>
      <c r="AA22" s="287">
        <f t="shared" si="2"/>
        <v>0</v>
      </c>
      <c r="AB22" s="288"/>
      <c r="AG22" s="1"/>
      <c r="AH22" s="1"/>
    </row>
    <row r="23" spans="1:34" ht="17.100000000000001" customHeight="1">
      <c r="A23" s="228"/>
      <c r="B23" s="47"/>
      <c r="C23" s="92"/>
      <c r="D23" s="63"/>
      <c r="E23" s="61"/>
      <c r="F23" s="59"/>
      <c r="G23" s="59"/>
      <c r="H23" s="59"/>
      <c r="I23" s="59"/>
      <c r="J23" s="9"/>
      <c r="K23" s="64"/>
      <c r="L23" s="59"/>
      <c r="M23" s="59"/>
      <c r="N23" s="59"/>
      <c r="O23" s="65"/>
      <c r="P23" s="66"/>
      <c r="Q23" s="66"/>
      <c r="R23" s="25"/>
      <c r="S23" s="62"/>
      <c r="T23" s="62"/>
      <c r="U23" s="62"/>
      <c r="V23" s="57">
        <f>SUM($D$5:$D23)/(COUNTA($D$5:$D23)-COUNTA($E$5:$E23))</f>
        <v>9.5</v>
      </c>
      <c r="W23" s="284" t="s">
        <v>35</v>
      </c>
      <c r="X23" s="285"/>
      <c r="Y23" s="286"/>
      <c r="Z23" s="76">
        <f t="shared" si="3"/>
        <v>0</v>
      </c>
      <c r="AA23" s="287">
        <f t="shared" si="2"/>
        <v>0</v>
      </c>
      <c r="AB23" s="288"/>
      <c r="AG23" s="1"/>
      <c r="AH23" s="1"/>
    </row>
    <row r="24" spans="1:34" ht="17.100000000000001" customHeight="1">
      <c r="A24" s="248"/>
      <c r="B24" s="47"/>
      <c r="C24" s="91"/>
      <c r="D24" s="63"/>
      <c r="E24" s="61"/>
      <c r="F24" s="59"/>
      <c r="G24" s="62"/>
      <c r="H24" s="59"/>
      <c r="I24" s="59"/>
      <c r="J24" s="9"/>
      <c r="K24" s="64"/>
      <c r="L24" s="59"/>
      <c r="M24" s="59"/>
      <c r="N24" s="59"/>
      <c r="O24" s="65"/>
      <c r="P24" s="66"/>
      <c r="Q24" s="66"/>
      <c r="R24" s="50"/>
      <c r="S24" s="59"/>
      <c r="T24" s="59"/>
      <c r="U24" s="59"/>
      <c r="V24" s="57">
        <f>SUM($D$5:$D24)/(COUNTA($D$5:$D24)-COUNTA($E$5:$E24))</f>
        <v>9.5</v>
      </c>
      <c r="W24" s="284" t="s">
        <v>34</v>
      </c>
      <c r="X24" s="290"/>
      <c r="Y24" s="291"/>
      <c r="Z24" s="76">
        <f t="shared" si="3"/>
        <v>0</v>
      </c>
      <c r="AA24" s="287">
        <f t="shared" si="2"/>
        <v>0</v>
      </c>
      <c r="AB24" s="288"/>
      <c r="AG24" s="1"/>
      <c r="AH24" s="1"/>
    </row>
    <row r="25" spans="1:34" ht="17.100000000000001" customHeight="1">
      <c r="A25" s="248"/>
      <c r="B25" s="2"/>
      <c r="C25" s="91"/>
      <c r="D25" s="60"/>
      <c r="E25" s="61"/>
      <c r="F25" s="59"/>
      <c r="G25" s="59"/>
      <c r="H25" s="59"/>
      <c r="I25" s="59"/>
      <c r="J25" s="9"/>
      <c r="K25" s="64"/>
      <c r="L25" s="59"/>
      <c r="M25" s="59"/>
      <c r="N25" s="59"/>
      <c r="O25" s="65"/>
      <c r="P25" s="66"/>
      <c r="Q25" s="66"/>
      <c r="R25" s="50"/>
      <c r="S25" s="59"/>
      <c r="T25" s="59"/>
      <c r="U25" s="59"/>
      <c r="V25" s="57">
        <f>SUM($D$5:$D25)/(COUNTA($D$5:$D25)-COUNTA($E$5:$E25))</f>
        <v>9.5</v>
      </c>
      <c r="W25" s="284" t="s">
        <v>33</v>
      </c>
      <c r="X25" s="285"/>
      <c r="Y25" s="286"/>
      <c r="Z25" s="76">
        <f t="shared" si="3"/>
        <v>0</v>
      </c>
      <c r="AA25" s="287">
        <f t="shared" si="2"/>
        <v>0</v>
      </c>
      <c r="AB25" s="288"/>
      <c r="AG25" s="1"/>
      <c r="AH25" s="1"/>
    </row>
    <row r="26" spans="1:34" ht="17.100000000000001" customHeight="1">
      <c r="A26" s="200"/>
      <c r="B26" s="2"/>
      <c r="C26" s="91"/>
      <c r="D26" s="60"/>
      <c r="E26" s="61"/>
      <c r="F26" s="59"/>
      <c r="G26" s="59"/>
      <c r="H26" s="59"/>
      <c r="I26" s="59"/>
      <c r="J26" s="9"/>
      <c r="K26" s="64"/>
      <c r="L26" s="59"/>
      <c r="M26" s="59"/>
      <c r="N26" s="59"/>
      <c r="O26" s="65"/>
      <c r="P26" s="66"/>
      <c r="Q26" s="66"/>
      <c r="R26" s="50"/>
      <c r="S26" s="59"/>
      <c r="T26" s="59"/>
      <c r="U26" s="59"/>
      <c r="V26" s="58">
        <f>SUM($D$5:$D26)/(COUNTA($D$5:$D26)-COUNTA($E$5:$E26))</f>
        <v>9.5</v>
      </c>
      <c r="W26" s="88"/>
    </row>
    <row r="27" spans="1:34" ht="17.100000000000001" customHeight="1">
      <c r="A27" s="200"/>
      <c r="B27" s="2"/>
      <c r="C27" s="91"/>
      <c r="D27" s="60"/>
      <c r="E27" s="61"/>
      <c r="F27" s="59"/>
      <c r="G27" s="59"/>
      <c r="H27" s="59"/>
      <c r="I27" s="59"/>
      <c r="J27" s="9"/>
      <c r="K27" s="64"/>
      <c r="L27" s="59"/>
      <c r="M27" s="59"/>
      <c r="N27" s="59"/>
      <c r="O27" s="65"/>
      <c r="P27" s="66"/>
      <c r="Q27" s="66"/>
      <c r="R27" s="50"/>
      <c r="S27" s="59"/>
      <c r="T27" s="59"/>
      <c r="U27" s="59"/>
      <c r="V27" s="58">
        <f>SUM($D$5:$D27)/(COUNTA($D$5:$D27)-COUNTA($E$5:$E27))</f>
        <v>9.5</v>
      </c>
      <c r="W27" s="289" t="s">
        <v>32</v>
      </c>
      <c r="X27" s="289"/>
      <c r="Y27" s="289"/>
      <c r="Z27" s="289"/>
      <c r="AA27" s="289"/>
      <c r="AB27" s="289"/>
      <c r="AC27" s="8"/>
      <c r="AD27" s="8"/>
      <c r="AE27" s="8"/>
      <c r="AG27" s="1"/>
      <c r="AH27" s="1"/>
    </row>
    <row r="28" spans="1:34" ht="17.100000000000001" customHeight="1">
      <c r="A28" s="200"/>
      <c r="B28" s="2"/>
      <c r="C28" s="91"/>
      <c r="D28" s="60"/>
      <c r="E28" s="61"/>
      <c r="F28" s="59"/>
      <c r="G28" s="59"/>
      <c r="H28" s="59"/>
      <c r="I28" s="59"/>
      <c r="J28" s="9"/>
      <c r="K28" s="64"/>
      <c r="L28" s="59"/>
      <c r="M28" s="59"/>
      <c r="N28" s="59"/>
      <c r="O28" s="65"/>
      <c r="P28" s="66"/>
      <c r="Q28" s="66"/>
      <c r="R28" s="50"/>
      <c r="S28" s="59"/>
      <c r="T28" s="59"/>
      <c r="U28" s="59"/>
      <c r="V28" s="57">
        <f>SUM($D$5:$D28)/(COUNTA($D$5:$D28)-COUNTA($E$5:$E28))</f>
        <v>9.5</v>
      </c>
      <c r="W28" s="69" t="s">
        <v>31</v>
      </c>
      <c r="X28" s="70"/>
      <c r="Y28" s="70"/>
      <c r="Z28" s="71"/>
      <c r="AA28" s="282">
        <f>IF(W5=0,"-",$W$13/$W$5)</f>
        <v>0.25</v>
      </c>
      <c r="AB28" s="283"/>
      <c r="AG28" s="1"/>
      <c r="AH28" s="1"/>
    </row>
    <row r="29" spans="1:34" ht="17.100000000000001" customHeight="1">
      <c r="A29" s="200"/>
      <c r="B29" s="2"/>
      <c r="C29" s="91"/>
      <c r="D29" s="60"/>
      <c r="E29" s="61"/>
      <c r="F29" s="59"/>
      <c r="G29" s="59"/>
      <c r="H29" s="59"/>
      <c r="I29" s="59"/>
      <c r="J29" s="9"/>
      <c r="K29" s="64"/>
      <c r="L29" s="59"/>
      <c r="M29" s="59"/>
      <c r="N29" s="59"/>
      <c r="O29" s="65"/>
      <c r="P29" s="66"/>
      <c r="Q29" s="66"/>
      <c r="R29" s="50"/>
      <c r="S29" s="59"/>
      <c r="T29" s="59"/>
      <c r="U29" s="59"/>
      <c r="V29" s="57">
        <f>SUM($D$5:$D29)/(COUNTA($D$5:$D29)-COUNTA($E$5:$E29))</f>
        <v>9.5</v>
      </c>
      <c r="W29" s="72" t="s">
        <v>30</v>
      </c>
      <c r="X29" s="73"/>
      <c r="Y29" s="276">
        <v>20</v>
      </c>
      <c r="Z29" s="279"/>
      <c r="AA29" s="280" t="str">
        <f>IF(ISERROR(SUMIF(D5:D34,"&gt;="&amp;Y29)/SUMPRODUCT(--(D5:D34&gt;=Y29),--(E5:E34&lt;&gt;"*"))),"-",SUMIF(D5:D34,"&gt;="&amp;Y29)/SUMPRODUCT(--(D5:D34&gt;=Y29),--(E5:E34&lt;&gt;"*")))</f>
        <v>-</v>
      </c>
      <c r="AB29" s="281"/>
      <c r="AG29" s="1"/>
      <c r="AH29" s="1"/>
    </row>
    <row r="30" spans="1:34" ht="17.100000000000001" customHeight="1">
      <c r="A30" s="200"/>
      <c r="B30" s="2"/>
      <c r="C30" s="91"/>
      <c r="D30" s="60"/>
      <c r="E30" s="61"/>
      <c r="F30" s="59"/>
      <c r="G30" s="59"/>
      <c r="H30" s="59"/>
      <c r="I30" s="59"/>
      <c r="J30" s="9"/>
      <c r="K30" s="64"/>
      <c r="L30" s="59"/>
      <c r="M30" s="59"/>
      <c r="N30" s="59"/>
      <c r="O30" s="65"/>
      <c r="P30" s="66"/>
      <c r="Q30" s="66"/>
      <c r="R30" s="50"/>
      <c r="S30" s="59"/>
      <c r="T30" s="59"/>
      <c r="U30" s="59"/>
      <c r="V30" s="57">
        <f>SUM($D$5:$D30)/(COUNTA($D$5:$D30)-COUNTA($E$5:$E30))</f>
        <v>9.5</v>
      </c>
      <c r="W30" s="274" t="s">
        <v>29</v>
      </c>
      <c r="X30" s="275"/>
      <c r="Y30" s="275"/>
      <c r="Z30" s="276"/>
      <c r="AA30" s="277">
        <f>IF($Z$5="-","-",IF($Z$5=0,"-",($AF$5*4+$AG$5*6)/$Z$5))</f>
        <v>0.21052631578947367</v>
      </c>
      <c r="AB30" s="278"/>
      <c r="AG30" s="1"/>
      <c r="AH30" s="1"/>
    </row>
    <row r="31" spans="1:34" ht="17.100000000000001" customHeight="1">
      <c r="A31" s="200"/>
      <c r="B31" s="2"/>
      <c r="C31" s="91"/>
      <c r="D31" s="60"/>
      <c r="E31" s="61"/>
      <c r="F31" s="59"/>
      <c r="G31" s="59"/>
      <c r="H31" s="59"/>
      <c r="I31" s="59"/>
      <c r="J31" s="9"/>
      <c r="K31" s="64"/>
      <c r="L31" s="59"/>
      <c r="M31" s="59"/>
      <c r="N31" s="59"/>
      <c r="O31" s="65"/>
      <c r="P31" s="66"/>
      <c r="Q31" s="66"/>
      <c r="R31" s="50"/>
      <c r="S31" s="59"/>
      <c r="T31" s="59"/>
      <c r="U31" s="59"/>
      <c r="V31" s="57">
        <f>SUM($D$5:$D31)/(COUNTA($D$5:$D31)-COUNTA($E$5:$E31))</f>
        <v>9.5</v>
      </c>
      <c r="W31" s="274" t="s">
        <v>28</v>
      </c>
      <c r="X31" s="275"/>
      <c r="Y31" s="275"/>
      <c r="Z31" s="276"/>
      <c r="AA31" s="277">
        <f>IF(SUM($AF5:$AG5),$AG5/SUM($AF5:$AG5),"-")</f>
        <v>0</v>
      </c>
      <c r="AB31" s="278"/>
      <c r="AG31" s="1"/>
      <c r="AH31" s="1"/>
    </row>
    <row r="32" spans="1:34" ht="17.100000000000001" customHeight="1">
      <c r="A32" s="200"/>
      <c r="B32" s="2"/>
      <c r="C32" s="91"/>
      <c r="D32" s="60"/>
      <c r="E32" s="61"/>
      <c r="F32" s="59"/>
      <c r="G32" s="59"/>
      <c r="H32" s="59"/>
      <c r="I32" s="59"/>
      <c r="J32" s="9"/>
      <c r="K32" s="64"/>
      <c r="L32" s="59"/>
      <c r="M32" s="59"/>
      <c r="N32" s="59"/>
      <c r="O32" s="65"/>
      <c r="P32" s="66"/>
      <c r="Q32" s="66"/>
      <c r="R32" s="50"/>
      <c r="S32" s="59"/>
      <c r="T32" s="59"/>
      <c r="U32" s="59"/>
      <c r="V32" s="57">
        <f>SUM($D$5:$D32)/(COUNTA($D$5:$D32)-COUNTA($E$5:$E32))</f>
        <v>9.5</v>
      </c>
      <c r="W32" s="274" t="s">
        <v>27</v>
      </c>
      <c r="X32" s="275"/>
      <c r="Y32" s="275"/>
      <c r="Z32" s="276"/>
      <c r="AA32" s="277" t="str">
        <f>IF(SUM($AH5:$AI5),$AI5/SUM($AH5:$AI5),"-")</f>
        <v>-</v>
      </c>
      <c r="AB32" s="278"/>
      <c r="AG32" s="1"/>
      <c r="AH32" s="1"/>
    </row>
    <row r="33" spans="1:34" ht="17.100000000000001" customHeight="1">
      <c r="A33" s="199"/>
      <c r="B33" s="2"/>
      <c r="C33" s="91"/>
      <c r="D33" s="60"/>
      <c r="E33" s="61"/>
      <c r="F33" s="59"/>
      <c r="G33" s="59"/>
      <c r="H33" s="59"/>
      <c r="I33" s="59"/>
      <c r="J33" s="50"/>
      <c r="K33" s="59"/>
      <c r="L33" s="59"/>
      <c r="M33" s="59"/>
      <c r="N33" s="59"/>
      <c r="O33" s="65"/>
      <c r="P33" s="66"/>
      <c r="Q33" s="66"/>
      <c r="R33" s="50"/>
      <c r="S33" s="59"/>
      <c r="T33" s="59"/>
      <c r="U33" s="59"/>
      <c r="V33" s="57">
        <f>SUM($D$5:$D33)/(COUNTA($D$5:$D33)-COUNTA($E$5:$E33))</f>
        <v>9.5</v>
      </c>
      <c r="W33" s="274" t="s">
        <v>64</v>
      </c>
      <c r="X33" s="275"/>
      <c r="Y33" s="275"/>
      <c r="Z33" s="276"/>
      <c r="AA33" s="74">
        <f>SUMPRODUCT((D5:D34=0)*(D5:D34&lt;&gt;"")*(E5:E34&lt;&gt;"*"))</f>
        <v>0</v>
      </c>
      <c r="AB33" s="75">
        <f>SUMPRODUCT((D5:D34=0)*(D5:D34&lt;&gt;"")*(E5:E34&lt;&gt;"*")*(F5:F34=1))</f>
        <v>0</v>
      </c>
      <c r="AG33" s="1"/>
      <c r="AH33" s="1"/>
    </row>
    <row r="34" spans="1:34" ht="17.100000000000001" customHeight="1">
      <c r="A34" s="199"/>
      <c r="B34" s="2"/>
      <c r="C34" s="91"/>
      <c r="D34" s="60"/>
      <c r="E34" s="61"/>
      <c r="F34" s="59"/>
      <c r="G34" s="59"/>
      <c r="H34" s="59"/>
      <c r="I34" s="59"/>
      <c r="J34" s="50"/>
      <c r="K34" s="59"/>
      <c r="L34" s="59"/>
      <c r="M34" s="59"/>
      <c r="N34" s="59"/>
      <c r="O34" s="65"/>
      <c r="P34" s="66"/>
      <c r="Q34" s="66"/>
      <c r="R34" s="50"/>
      <c r="S34" s="59"/>
      <c r="T34" s="59"/>
      <c r="U34" s="59"/>
      <c r="V34" s="57">
        <f>SUM($D$5:$D34)/(COUNTA($D$5:$D34)-COUNTA($E$5:$E34))</f>
        <v>9.5</v>
      </c>
      <c r="W34" s="274" t="s">
        <v>65</v>
      </c>
      <c r="X34" s="275"/>
      <c r="Y34" s="275"/>
      <c r="Z34" s="276"/>
      <c r="AA34" s="74">
        <f>SUM(P5:P34)</f>
        <v>0</v>
      </c>
      <c r="AB34" s="75">
        <f>SUM(Q5:Q34)</f>
        <v>2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AK3:AM3"/>
    <mergeCell ref="AA4:AB4"/>
    <mergeCell ref="AC4:AD4"/>
    <mergeCell ref="AA9:AB9"/>
    <mergeCell ref="AC9:AD9"/>
    <mergeCell ref="W7:AG7"/>
    <mergeCell ref="AA8:AB8"/>
    <mergeCell ref="AC8:AD8"/>
    <mergeCell ref="C3:I3"/>
    <mergeCell ref="K3:Q3"/>
    <mergeCell ref="S3:U3"/>
    <mergeCell ref="W3:AI3"/>
    <mergeCell ref="AA5:AB5"/>
    <mergeCell ref="AC5:AD5"/>
  </mergeCells>
  <phoneticPr fontId="30" type="noConversion"/>
  <conditionalFormatting sqref="AH5:AI5 AG9">
    <cfRule type="cellIs" dxfId="59" priority="1" operator="greaterThan">
      <formula>0</formula>
    </cfRule>
  </conditionalFormatting>
  <dataValidations count="1">
    <dataValidation type="list" allowBlank="1" showInputMessage="1" showErrorMessage="1" sqref="G5:G34" xr:uid="{00000000-0002-0000-0F00-000000000000}">
      <formula1>$W$16:$W$25</formula1>
    </dataValidation>
  </dataValidations>
  <hyperlinks>
    <hyperlink ref="A2" location="'Player Summary'!A1" display="Player Summary" xr:uid="{00000000-0004-0000-0F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17" sqref="A17"/>
      <selection pane="topRight" activeCell="A17" sqref="A17"/>
      <selection pane="bottomLeft" activeCell="A17" sqref="A17"/>
      <selection pane="bottomRight" activeCell="C11" sqref="C11:N11"/>
    </sheetView>
  </sheetViews>
  <sheetFormatPr defaultColWidth="8.855468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85546875" style="2" customWidth="1"/>
    <col min="8" max="8" width="2.5703125" style="2" customWidth="1"/>
    <col min="9" max="9" width="2.42578125" style="2" customWidth="1"/>
    <col min="10" max="10" width="2.85546875" style="47" customWidth="1"/>
    <col min="11" max="11" width="5" style="5" customWidth="1"/>
    <col min="12" max="14" width="5" style="2" customWidth="1"/>
    <col min="15" max="15" width="0.5703125" style="2" customWidth="1"/>
    <col min="16" max="18" width="2.85546875" style="2" customWidth="1"/>
    <col min="19" max="21" width="4.42578125" style="2" customWidth="1"/>
    <col min="22" max="22" width="2.85546875" style="1" customWidth="1"/>
    <col min="23" max="25" width="5.5703125" style="1" customWidth="1"/>
    <col min="26" max="26" width="5.570312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5703125" style="1" customWidth="1"/>
    <col min="33" max="34" width="5.5703125" style="2" customWidth="1"/>
    <col min="35" max="35" width="5.5703125" style="1" customWidth="1"/>
    <col min="36" max="36" width="2.85546875" style="1" customWidth="1"/>
    <col min="37" max="38" width="5.5703125" style="1" customWidth="1"/>
    <col min="39" max="39" width="6.85546875" style="1" customWidth="1"/>
    <col min="40" max="256" width="11.42578125" style="1" customWidth="1"/>
    <col min="257" max="16384" width="8.85546875" style="1"/>
  </cols>
  <sheetData>
    <row r="1" spans="1:39" ht="15.75">
      <c r="A1" s="46" t="s">
        <v>87</v>
      </c>
      <c r="D1" s="205" t="s">
        <v>75</v>
      </c>
      <c r="E1" s="13"/>
      <c r="F1" s="13"/>
      <c r="G1" s="209" t="s">
        <v>76</v>
      </c>
      <c r="H1" s="13"/>
      <c r="I1" s="13"/>
      <c r="J1" s="13"/>
      <c r="K1" s="206" t="s">
        <v>77</v>
      </c>
      <c r="L1" s="13"/>
      <c r="M1" s="207" t="s">
        <v>78</v>
      </c>
      <c r="N1" s="20"/>
      <c r="O1" s="47"/>
      <c r="P1" s="47"/>
      <c r="Q1" s="47"/>
      <c r="R1" s="47"/>
      <c r="S1" s="20"/>
      <c r="T1" s="20"/>
      <c r="U1" s="20"/>
      <c r="V1" s="15"/>
      <c r="W1" s="15"/>
      <c r="X1" s="15"/>
      <c r="Y1" s="15"/>
      <c r="Z1" s="47"/>
    </row>
    <row r="2" spans="1:39">
      <c r="A2" s="226" t="s">
        <v>107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7"/>
      <c r="S2" s="47"/>
      <c r="T2" s="47"/>
      <c r="U2" s="47"/>
      <c r="V2" s="15"/>
      <c r="W2" s="15"/>
      <c r="X2" s="15"/>
      <c r="Y2" s="15"/>
      <c r="Z2" s="47"/>
      <c r="AA2" s="15"/>
      <c r="AB2" s="15"/>
      <c r="AC2" s="15"/>
      <c r="AD2" s="15"/>
      <c r="AE2" s="15"/>
      <c r="AF2" s="15"/>
      <c r="AG2" s="47"/>
      <c r="AH2" s="47"/>
      <c r="AI2" s="15"/>
      <c r="AJ2" s="15"/>
    </row>
    <row r="3" spans="1:39">
      <c r="A3" s="255" t="s">
        <v>73</v>
      </c>
      <c r="B3" s="15"/>
      <c r="C3" s="257" t="s">
        <v>63</v>
      </c>
      <c r="D3" s="257"/>
      <c r="E3" s="257"/>
      <c r="F3" s="257"/>
      <c r="G3" s="257"/>
      <c r="H3" s="257"/>
      <c r="I3" s="257"/>
      <c r="J3" s="13"/>
      <c r="K3" s="257" t="s">
        <v>62</v>
      </c>
      <c r="L3" s="257"/>
      <c r="M3" s="257"/>
      <c r="N3" s="257"/>
      <c r="O3" s="301"/>
      <c r="P3" s="257"/>
      <c r="Q3" s="257"/>
      <c r="R3" s="14"/>
      <c r="S3" s="257" t="s">
        <v>61</v>
      </c>
      <c r="T3" s="257"/>
      <c r="U3" s="257"/>
      <c r="V3" s="15"/>
      <c r="W3" s="289" t="s">
        <v>60</v>
      </c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K3" s="289" t="s">
        <v>59</v>
      </c>
      <c r="AL3" s="289"/>
      <c r="AM3" s="289"/>
    </row>
    <row r="4" spans="1:39" ht="17.100000000000001" customHeight="1">
      <c r="A4" s="256"/>
      <c r="B4" s="54" t="s">
        <v>93</v>
      </c>
      <c r="C4" s="52" t="s">
        <v>54</v>
      </c>
      <c r="D4" s="103" t="s">
        <v>21</v>
      </c>
      <c r="E4" s="103" t="s">
        <v>58</v>
      </c>
      <c r="F4" s="103" t="s">
        <v>57</v>
      </c>
      <c r="G4" s="103" t="s">
        <v>71</v>
      </c>
      <c r="H4" s="103">
        <v>4</v>
      </c>
      <c r="I4" s="103">
        <v>6</v>
      </c>
      <c r="J4" s="13"/>
      <c r="K4" s="55" t="s">
        <v>16</v>
      </c>
      <c r="L4" s="103" t="s">
        <v>15</v>
      </c>
      <c r="M4" s="103" t="s">
        <v>14</v>
      </c>
      <c r="N4" s="103" t="s">
        <v>13</v>
      </c>
      <c r="O4" s="56"/>
      <c r="P4" s="52" t="s">
        <v>56</v>
      </c>
      <c r="Q4" s="52" t="s">
        <v>55</v>
      </c>
      <c r="R4" s="13"/>
      <c r="S4" s="103" t="s">
        <v>8</v>
      </c>
      <c r="T4" s="103" t="s">
        <v>7</v>
      </c>
      <c r="U4" s="103" t="s">
        <v>6</v>
      </c>
      <c r="W4" s="102" t="s">
        <v>15</v>
      </c>
      <c r="X4" s="102" t="s">
        <v>23</v>
      </c>
      <c r="Y4" s="102" t="s">
        <v>22</v>
      </c>
      <c r="Z4" s="102" t="s">
        <v>21</v>
      </c>
      <c r="AA4" s="289" t="s">
        <v>20</v>
      </c>
      <c r="AB4" s="289"/>
      <c r="AC4" s="289" t="s">
        <v>11</v>
      </c>
      <c r="AD4" s="289"/>
      <c r="AE4" s="102" t="s">
        <v>10</v>
      </c>
      <c r="AF4" s="102">
        <v>4</v>
      </c>
      <c r="AG4" s="102">
        <v>6</v>
      </c>
      <c r="AH4" s="102" t="s">
        <v>19</v>
      </c>
      <c r="AI4" s="102" t="s">
        <v>18</v>
      </c>
      <c r="AK4" s="102" t="s">
        <v>54</v>
      </c>
      <c r="AL4" s="102" t="s">
        <v>23</v>
      </c>
      <c r="AM4" s="78" t="s">
        <v>11</v>
      </c>
    </row>
    <row r="5" spans="1:39" ht="17.100000000000001" customHeight="1">
      <c r="A5" s="210"/>
      <c r="B5" s="47"/>
      <c r="C5" s="91"/>
      <c r="D5" s="60"/>
      <c r="E5" s="61"/>
      <c r="F5" s="59"/>
      <c r="G5" s="62"/>
      <c r="H5" s="59"/>
      <c r="I5" s="59"/>
      <c r="J5" s="9"/>
      <c r="K5" s="59"/>
      <c r="L5" s="59"/>
      <c r="M5" s="59"/>
      <c r="N5" s="59"/>
      <c r="O5" s="65"/>
      <c r="P5" s="66"/>
      <c r="Q5" s="66"/>
      <c r="R5" s="9"/>
      <c r="S5" s="59"/>
      <c r="T5" s="59"/>
      <c r="U5" s="59"/>
      <c r="V5" s="57" t="e">
        <f>SUM($D$5:$D5)/(COUNTA($D$5:$D5)-COUNTA($E$5:$E5))</f>
        <v>#DIV/0!</v>
      </c>
      <c r="W5" s="76">
        <f>COUNTA(A5:A34)</f>
        <v>6</v>
      </c>
      <c r="X5" s="76">
        <f>COUNTA(D5:D34)</f>
        <v>3</v>
      </c>
      <c r="Y5" s="76">
        <f>COUNTA(E5:E34)</f>
        <v>0</v>
      </c>
      <c r="Z5" s="83">
        <f>IF(X5=0,"-",SUM(D5:D34))</f>
        <v>29</v>
      </c>
      <c r="AA5" s="302" t="str">
        <f t="array" ref="AA5">IF(X5,(MAX(D5:D34)&amp;IF(SUM((D5:D34=MAX(D5:D34))*(E5:E34&lt;&gt;"")),"*","")&amp;"("&amp;MIN(IF(D5:D34&amp;E5:E34=MAX(D5:D34)&amp;IF(SUM((D5:D34=MAX(D5:D34))*(E5:E34&lt;&gt;"")),"*",""),F5:F34))&amp;")"),0)</f>
        <v>23(30)</v>
      </c>
      <c r="AB5" s="302"/>
      <c r="AC5" s="303">
        <f>IF($X5-$Y5,$Z5/($X5-$Y5),"-")</f>
        <v>9.6666666666666661</v>
      </c>
      <c r="AD5" s="304"/>
      <c r="AE5" s="84">
        <f>IF(SUM($F$5:$F$43),($Z5/(SUM($F$5:$F$43))*100),"-")</f>
        <v>69.047619047619051</v>
      </c>
      <c r="AF5" s="76">
        <f>SUM(H5:H34)</f>
        <v>3</v>
      </c>
      <c r="AG5" s="76">
        <f>SUM(I5:I34)</f>
        <v>1</v>
      </c>
      <c r="AH5" s="76">
        <f>COUNTIF($D$5:$D$34,"&gt;=50")-$AI5</f>
        <v>0</v>
      </c>
      <c r="AI5" s="76">
        <f>COUNTIF(D5:D34,"&gt;=100")</f>
        <v>0</v>
      </c>
      <c r="AK5" s="79" t="s">
        <v>53</v>
      </c>
      <c r="AL5" s="80">
        <f>IF(SUM(COUNTIF($C$5:$C$34,{1,2}))=0,"-",SUM(COUNTIF($C$5:$C$34,{1,2})))</f>
        <v>1</v>
      </c>
      <c r="AM5" s="89">
        <f>IF(ISERROR(IF($AL5="-","-",SUM(SUMIF($C$5:$C$34,{1,2},$D$5:$D$34))/($AL5-SUMPRODUCT(($C$5:$C$34={1,2})*($E$5:$E$34="*"))))),"-",IF($AL5="-","-",SUM(SUMIF($C$5:$C$34,{1,2},$D$5:$D$34))/($AL5-SUMPRODUCT(($C$5:$C$34={1,2})*($E$5:$E$34="*")))))</f>
        <v>6</v>
      </c>
    </row>
    <row r="6" spans="1:39" ht="17.100000000000001" customHeight="1">
      <c r="A6" s="210" t="s">
        <v>190</v>
      </c>
      <c r="B6" s="47">
        <v>1</v>
      </c>
      <c r="C6" s="91">
        <v>7</v>
      </c>
      <c r="D6" s="60"/>
      <c r="E6" s="61"/>
      <c r="F6" s="59"/>
      <c r="G6" s="59"/>
      <c r="H6" s="59"/>
      <c r="I6" s="59"/>
      <c r="J6" s="9"/>
      <c r="K6" s="59">
        <v>3</v>
      </c>
      <c r="L6" s="59">
        <v>1</v>
      </c>
      <c r="M6" s="59">
        <v>4</v>
      </c>
      <c r="N6" s="59">
        <v>1</v>
      </c>
      <c r="O6" s="67"/>
      <c r="P6" s="68"/>
      <c r="Q6" s="68"/>
      <c r="R6" s="9"/>
      <c r="S6" s="59"/>
      <c r="T6" s="59"/>
      <c r="U6" s="59"/>
      <c r="V6" s="58" t="e">
        <f>SUM($D$5:$D6)/(COUNTA($D$5:$D6)-COUNTA($E$5:$E6))</f>
        <v>#DIV/0!</v>
      </c>
      <c r="Z6" s="47"/>
      <c r="AK6" s="81" t="s">
        <v>52</v>
      </c>
      <c r="AL6" s="82" t="str">
        <f>IF(COUNTIF($C$5:$C$34,$AK6)=0,"-",COUNTIF($C$5:$C$34,$AK6))</f>
        <v>-</v>
      </c>
      <c r="AM6" s="90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.100000000000001" customHeight="1">
      <c r="A7" s="210" t="s">
        <v>191</v>
      </c>
      <c r="B7" s="47">
        <v>1</v>
      </c>
      <c r="C7" s="91">
        <v>1</v>
      </c>
      <c r="D7" s="60">
        <v>6</v>
      </c>
      <c r="E7" s="61"/>
      <c r="F7" s="59">
        <v>6</v>
      </c>
      <c r="G7" s="62" t="s">
        <v>38</v>
      </c>
      <c r="H7" s="59">
        <v>1</v>
      </c>
      <c r="I7" s="59"/>
      <c r="J7" s="9"/>
      <c r="K7" s="64">
        <v>1.2</v>
      </c>
      <c r="L7" s="59"/>
      <c r="M7" s="59">
        <v>5</v>
      </c>
      <c r="N7" s="59">
        <v>2</v>
      </c>
      <c r="O7" s="65"/>
      <c r="P7" s="66"/>
      <c r="Q7" s="66"/>
      <c r="R7" s="9"/>
      <c r="S7" s="59"/>
      <c r="T7" s="59"/>
      <c r="U7" s="59"/>
      <c r="V7" s="58">
        <f>SUM($D$5:$D7)/(COUNTA($D$5:$D7)-COUNTA($E$5:$E7))</f>
        <v>6</v>
      </c>
      <c r="W7" s="289" t="s">
        <v>51</v>
      </c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11"/>
      <c r="AK7" s="81" t="s">
        <v>50</v>
      </c>
      <c r="AL7" s="82" t="str">
        <f t="shared" ref="AL7:AL14" si="0">IF(COUNTIF($C$5:$C$34,$AK7)=0,"-",COUNTIF($C$5:$C$34,$AK7))</f>
        <v>-</v>
      </c>
      <c r="AM7" s="90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.100000000000001" customHeight="1">
      <c r="A8" s="218" t="s">
        <v>192</v>
      </c>
      <c r="B8" s="47">
        <v>1</v>
      </c>
      <c r="C8" s="91">
        <v>7</v>
      </c>
      <c r="D8" s="60">
        <v>23</v>
      </c>
      <c r="E8" s="61"/>
      <c r="F8" s="59">
        <v>30</v>
      </c>
      <c r="G8" s="62" t="s">
        <v>38</v>
      </c>
      <c r="H8" s="59">
        <v>2</v>
      </c>
      <c r="I8" s="59">
        <v>1</v>
      </c>
      <c r="J8" s="9"/>
      <c r="K8" s="64">
        <v>4</v>
      </c>
      <c r="L8" s="59"/>
      <c r="M8" s="59">
        <v>9</v>
      </c>
      <c r="N8" s="64">
        <v>1</v>
      </c>
      <c r="O8" s="67"/>
      <c r="P8" s="68"/>
      <c r="Q8" s="68"/>
      <c r="R8" s="9"/>
      <c r="S8" s="59">
        <v>1</v>
      </c>
      <c r="T8" s="59"/>
      <c r="U8" s="59"/>
      <c r="V8" s="58">
        <f>SUM($D$5:$D8)/(COUNTA($D$5:$D8)-COUNTA($E$5:$E8))</f>
        <v>14.5</v>
      </c>
      <c r="W8" s="102" t="s">
        <v>16</v>
      </c>
      <c r="X8" s="102" t="s">
        <v>15</v>
      </c>
      <c r="Y8" s="102" t="s">
        <v>14</v>
      </c>
      <c r="Z8" s="102" t="s">
        <v>13</v>
      </c>
      <c r="AA8" s="289" t="s">
        <v>12</v>
      </c>
      <c r="AB8" s="289"/>
      <c r="AC8" s="289" t="s">
        <v>11</v>
      </c>
      <c r="AD8" s="289"/>
      <c r="AE8" s="102" t="s">
        <v>10</v>
      </c>
      <c r="AF8" s="102" t="s">
        <v>69</v>
      </c>
      <c r="AG8" s="102" t="s">
        <v>9</v>
      </c>
      <c r="AH8" s="13"/>
      <c r="AK8" s="81" t="s">
        <v>49</v>
      </c>
      <c r="AL8" s="82">
        <f t="shared" si="0"/>
        <v>1</v>
      </c>
      <c r="AM8" s="90">
        <f t="shared" si="1"/>
        <v>0</v>
      </c>
    </row>
    <row r="9" spans="1:39" ht="17.100000000000001" customHeight="1">
      <c r="A9" s="208" t="s">
        <v>193</v>
      </c>
      <c r="B9" s="51">
        <v>1</v>
      </c>
      <c r="C9" s="92">
        <v>7</v>
      </c>
      <c r="D9" s="63"/>
      <c r="E9" s="61"/>
      <c r="F9" s="59"/>
      <c r="G9" s="62"/>
      <c r="H9" s="59"/>
      <c r="I9" s="59"/>
      <c r="J9" s="9"/>
      <c r="K9" s="59">
        <v>3</v>
      </c>
      <c r="L9" s="59"/>
      <c r="M9" s="59">
        <v>6</v>
      </c>
      <c r="N9" s="59">
        <v>2</v>
      </c>
      <c r="O9" s="65"/>
      <c r="P9" s="66"/>
      <c r="Q9" s="66"/>
      <c r="R9" s="9"/>
      <c r="S9" s="59"/>
      <c r="T9" s="59"/>
      <c r="U9" s="59"/>
      <c r="V9" s="57">
        <f>SUM($D$5:$D9)/(COUNTA($D$5:$D9)-COUNTA($E$5:$E9))</f>
        <v>14.5</v>
      </c>
      <c r="W9" s="85">
        <f t="array" ref="W9">IF(SUM(K5:K34)=0,"-",SUM(INT(K5:K34))+INT(ROUND(SUM(K5:K34-INT(K5:K34)),1)/0.6)+MOD(ROUND(SUM(K5:K34-INT(K5:K34)),1),0.6))</f>
        <v>18.2</v>
      </c>
      <c r="X9" s="86">
        <f>IF($W$9="-","-",SUM(L5:L34))</f>
        <v>2</v>
      </c>
      <c r="Y9" s="86">
        <f>IF($W$9="-","-",SUM(M5:M34))</f>
        <v>51</v>
      </c>
      <c r="Z9" s="83">
        <f>IF($W$9="-","-",SUM(N5:N34))</f>
        <v>7</v>
      </c>
      <c r="AA9" s="305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2/5(1.2)</v>
      </c>
      <c r="AB9" s="306"/>
      <c r="AC9" s="303">
        <f>IF($Z$9="-","-",IF($Z$9=0,"-",$Y$9/$Z$9))</f>
        <v>7.2857142857142856</v>
      </c>
      <c r="AD9" s="304"/>
      <c r="AE9" s="87">
        <f>IF(ISERROR(ROUND((INT(W9)*6+((W9-INT(W9))*10))/Z9,2)),"-",ROUND((INT(W9)*6+((W9-INT(W9))*10))/Z9,2))</f>
        <v>15.71</v>
      </c>
      <c r="AF9" s="84">
        <f>IF(ISERROR(ROUND(Y9/(INT(W9)*6+((W9-INT(W9))*10))*6,2)),"-",ROUND(Y9/(INT(W9)*6+((W9-INT(W9))*10))*6,2))</f>
        <v>2.78</v>
      </c>
      <c r="AG9" s="93">
        <f>COUNTIF(N5:N34,"&gt;=5")</f>
        <v>0</v>
      </c>
      <c r="AH9" s="10"/>
      <c r="AK9" s="81" t="s">
        <v>48</v>
      </c>
      <c r="AL9" s="82" t="str">
        <f t="shared" si="0"/>
        <v>-</v>
      </c>
      <c r="AM9" s="90" t="str">
        <f t="shared" si="1"/>
        <v>-</v>
      </c>
    </row>
    <row r="10" spans="1:39" ht="17.100000000000001" customHeight="1">
      <c r="A10" s="200" t="s">
        <v>194</v>
      </c>
      <c r="B10" s="47">
        <v>1</v>
      </c>
      <c r="C10" s="91">
        <v>5</v>
      </c>
      <c r="D10" s="63">
        <v>0</v>
      </c>
      <c r="E10" s="61"/>
      <c r="F10" s="59">
        <v>6</v>
      </c>
      <c r="G10" s="62" t="s">
        <v>89</v>
      </c>
      <c r="H10" s="59"/>
      <c r="I10" s="59"/>
      <c r="J10" s="9"/>
      <c r="K10" s="64">
        <v>3</v>
      </c>
      <c r="L10" s="59">
        <v>1</v>
      </c>
      <c r="M10" s="59">
        <v>4</v>
      </c>
      <c r="N10" s="59">
        <v>1</v>
      </c>
      <c r="O10" s="65"/>
      <c r="P10" s="66"/>
      <c r="Q10" s="66">
        <v>2</v>
      </c>
      <c r="R10" s="50"/>
      <c r="S10" s="59">
        <v>1</v>
      </c>
      <c r="T10" s="59"/>
      <c r="U10" s="59"/>
      <c r="V10" s="58">
        <f>SUM($D$5:$D10)/(COUNTA($D$5:$D10)-COUNTA($E$5:$E10))</f>
        <v>9.6666666666666661</v>
      </c>
      <c r="W10" s="12"/>
      <c r="AK10" s="81" t="s">
        <v>47</v>
      </c>
      <c r="AL10" s="82">
        <f t="shared" si="0"/>
        <v>3</v>
      </c>
      <c r="AM10" s="90">
        <f t="shared" si="1"/>
        <v>7.666666666666667</v>
      </c>
    </row>
    <row r="11" spans="1:39" ht="17.100000000000001" customHeight="1">
      <c r="A11" s="199" t="s">
        <v>199</v>
      </c>
      <c r="B11" s="2">
        <v>1</v>
      </c>
      <c r="C11" s="91">
        <v>11</v>
      </c>
      <c r="D11" s="60"/>
      <c r="E11" s="61"/>
      <c r="F11" s="59"/>
      <c r="G11" s="59"/>
      <c r="H11" s="59"/>
      <c r="I11" s="59"/>
      <c r="J11" s="9"/>
      <c r="K11" s="64">
        <v>4</v>
      </c>
      <c r="L11" s="59">
        <v>0</v>
      </c>
      <c r="M11" s="59">
        <v>23</v>
      </c>
      <c r="N11" s="59">
        <v>0</v>
      </c>
      <c r="O11" s="65"/>
      <c r="P11" s="66"/>
      <c r="Q11" s="66"/>
      <c r="R11" s="50"/>
      <c r="S11" s="59"/>
      <c r="T11" s="59"/>
      <c r="U11" s="59"/>
      <c r="V11" s="58">
        <f>SUM($D$5:$D11)/(COUNTA($D$5:$D11)-COUNTA($E$5:$E11))</f>
        <v>9.6666666666666661</v>
      </c>
      <c r="W11" s="292" t="s">
        <v>46</v>
      </c>
      <c r="X11" s="292"/>
      <c r="Y11" s="292"/>
      <c r="Z11" s="11"/>
      <c r="AA11" s="11"/>
      <c r="AB11" s="11"/>
      <c r="AK11" s="81" t="s">
        <v>45</v>
      </c>
      <c r="AL11" s="82" t="str">
        <f t="shared" si="0"/>
        <v>-</v>
      </c>
      <c r="AM11" s="90" t="str">
        <f t="shared" si="1"/>
        <v>-</v>
      </c>
    </row>
    <row r="12" spans="1:39" ht="17.100000000000001" customHeight="1">
      <c r="A12" s="244"/>
      <c r="B12" s="47"/>
      <c r="C12" s="91"/>
      <c r="D12" s="63"/>
      <c r="E12" s="61"/>
      <c r="F12" s="59"/>
      <c r="G12" s="62"/>
      <c r="H12" s="59"/>
      <c r="I12" s="59"/>
      <c r="J12" s="9"/>
      <c r="K12" s="64"/>
      <c r="L12" s="59"/>
      <c r="M12" s="59"/>
      <c r="N12" s="59"/>
      <c r="O12" s="65"/>
      <c r="P12" s="66"/>
      <c r="Q12" s="66"/>
      <c r="R12" s="50"/>
      <c r="S12" s="59"/>
      <c r="T12" s="59"/>
      <c r="U12" s="59"/>
      <c r="V12" s="58">
        <f>SUM($D$5:$D12)/(COUNTA($D$5:$D12)-COUNTA($E$5:$E12))</f>
        <v>9.6666666666666661</v>
      </c>
      <c r="W12" s="102" t="s">
        <v>8</v>
      </c>
      <c r="X12" s="102" t="s">
        <v>7</v>
      </c>
      <c r="Y12" s="102" t="s">
        <v>6</v>
      </c>
      <c r="Z12" s="47"/>
      <c r="AK12" s="81" t="s">
        <v>44</v>
      </c>
      <c r="AL12" s="82" t="str">
        <f t="shared" si="0"/>
        <v>-</v>
      </c>
      <c r="AM12" s="90" t="str">
        <f t="shared" si="1"/>
        <v>-</v>
      </c>
    </row>
    <row r="13" spans="1:39" ht="17.100000000000001" customHeight="1">
      <c r="A13" s="244"/>
      <c r="B13" s="2"/>
      <c r="C13" s="91"/>
      <c r="D13" s="60"/>
      <c r="E13" s="61"/>
      <c r="F13" s="59"/>
      <c r="G13" s="59"/>
      <c r="H13" s="59"/>
      <c r="I13" s="59"/>
      <c r="J13" s="9"/>
      <c r="K13" s="64"/>
      <c r="L13" s="59"/>
      <c r="M13" s="59"/>
      <c r="N13" s="59"/>
      <c r="O13" s="65"/>
      <c r="P13" s="66"/>
      <c r="Q13" s="66"/>
      <c r="R13" s="50"/>
      <c r="S13" s="59"/>
      <c r="T13" s="59"/>
      <c r="U13" s="59"/>
      <c r="V13" s="57">
        <f>SUM($D$5:$D13)/(COUNTA($D$5:$D13)-COUNTA($E$5:$E13))</f>
        <v>9.6666666666666661</v>
      </c>
      <c r="W13" s="76">
        <f>SUM(S5:S34)</f>
        <v>2</v>
      </c>
      <c r="X13" s="76">
        <f>SUM(T5:T34)</f>
        <v>0</v>
      </c>
      <c r="Y13" s="76">
        <f>SUM(U5:U34)</f>
        <v>0</v>
      </c>
      <c r="Z13" s="10"/>
      <c r="AK13" s="81" t="s">
        <v>43</v>
      </c>
      <c r="AL13" s="82" t="str">
        <f t="shared" si="0"/>
        <v>-</v>
      </c>
      <c r="AM13" s="90" t="str">
        <f t="shared" si="1"/>
        <v>-</v>
      </c>
    </row>
    <row r="14" spans="1:39" ht="17.100000000000001" customHeight="1">
      <c r="A14" s="244"/>
      <c r="B14" s="2"/>
      <c r="C14" s="91"/>
      <c r="D14" s="60"/>
      <c r="E14" s="61"/>
      <c r="F14" s="59"/>
      <c r="G14" s="59"/>
      <c r="H14" s="59"/>
      <c r="I14" s="59"/>
      <c r="J14" s="9"/>
      <c r="K14" s="64"/>
      <c r="L14" s="59"/>
      <c r="M14" s="59"/>
      <c r="N14" s="59"/>
      <c r="O14" s="65"/>
      <c r="P14" s="66"/>
      <c r="Q14" s="66"/>
      <c r="R14" s="50"/>
      <c r="S14" s="59"/>
      <c r="T14" s="59"/>
      <c r="U14" s="59"/>
      <c r="V14" s="58">
        <f>SUM($D$5:$D14)/(COUNTA($D$5:$D14)-COUNTA($E$5:$E14))</f>
        <v>9.6666666666666661</v>
      </c>
      <c r="AK14" s="81" t="s">
        <v>42</v>
      </c>
      <c r="AL14" s="82">
        <f t="shared" si="0"/>
        <v>1</v>
      </c>
      <c r="AM14" s="90">
        <f t="shared" si="1"/>
        <v>0</v>
      </c>
    </row>
    <row r="15" spans="1:39" ht="17.100000000000001" customHeight="1">
      <c r="A15" s="244"/>
      <c r="B15" s="2"/>
      <c r="C15" s="91"/>
      <c r="D15" s="60"/>
      <c r="E15" s="61"/>
      <c r="F15" s="59"/>
      <c r="G15" s="59"/>
      <c r="H15" s="59"/>
      <c r="I15" s="59"/>
      <c r="J15" s="9"/>
      <c r="K15" s="64"/>
      <c r="L15" s="59"/>
      <c r="M15" s="59"/>
      <c r="N15" s="59"/>
      <c r="O15" s="65"/>
      <c r="P15" s="66"/>
      <c r="Q15" s="66"/>
      <c r="R15" s="50"/>
      <c r="S15" s="59"/>
      <c r="T15" s="59"/>
      <c r="U15" s="59"/>
      <c r="V15" s="58">
        <f>SUM($D$5:$D15)/(COUNTA($D$5:$D15)-COUNTA($E$5:$E15))</f>
        <v>9.6666666666666661</v>
      </c>
      <c r="W15" s="289" t="s">
        <v>41</v>
      </c>
      <c r="X15" s="289"/>
      <c r="Y15" s="289"/>
      <c r="Z15" s="289"/>
      <c r="AA15" s="289"/>
      <c r="AB15" s="289"/>
    </row>
    <row r="16" spans="1:39" ht="17.100000000000001" customHeight="1">
      <c r="A16" s="244"/>
      <c r="B16" s="2"/>
      <c r="C16" s="91"/>
      <c r="D16" s="60"/>
      <c r="E16" s="61"/>
      <c r="F16" s="59"/>
      <c r="G16" s="59"/>
      <c r="H16" s="59"/>
      <c r="I16" s="59"/>
      <c r="J16" s="9"/>
      <c r="K16" s="64"/>
      <c r="L16" s="59"/>
      <c r="M16" s="59"/>
      <c r="N16" s="59"/>
      <c r="O16" s="65"/>
      <c r="P16" s="66"/>
      <c r="Q16" s="66"/>
      <c r="R16" s="50"/>
      <c r="S16" s="59"/>
      <c r="T16" s="59"/>
      <c r="U16" s="59"/>
      <c r="V16" s="57">
        <f>SUM($D$5:$D16)/(COUNTA($D$5:$D16)-COUNTA($E$5:$E16))</f>
        <v>9.6666666666666661</v>
      </c>
      <c r="W16" s="293" t="s">
        <v>40</v>
      </c>
      <c r="X16" s="294"/>
      <c r="Y16" s="295"/>
      <c r="Z16" s="76">
        <f>COUNTIF($G$5:$G$34,W16)</f>
        <v>0</v>
      </c>
      <c r="AA16" s="296">
        <f>$Z16/MAX(1,$X$5)</f>
        <v>0</v>
      </c>
      <c r="AB16" s="297"/>
    </row>
    <row r="17" spans="1:34" ht="17.100000000000001" customHeight="1">
      <c r="A17" s="247"/>
      <c r="B17" s="2"/>
      <c r="C17" s="91"/>
      <c r="D17" s="60"/>
      <c r="E17" s="61"/>
      <c r="F17" s="59"/>
      <c r="G17" s="59"/>
      <c r="H17" s="59"/>
      <c r="I17" s="59"/>
      <c r="J17" s="9"/>
      <c r="K17" s="64"/>
      <c r="L17" s="59"/>
      <c r="M17" s="59"/>
      <c r="N17" s="59"/>
      <c r="O17" s="65"/>
      <c r="P17" s="66"/>
      <c r="Q17" s="66"/>
      <c r="R17" s="50"/>
      <c r="S17" s="59"/>
      <c r="T17" s="59"/>
      <c r="U17" s="59"/>
      <c r="V17" s="57">
        <f>SUM($D$5:$D17)/(COUNTA($D$5:$D17)-COUNTA($E$5:$E17))</f>
        <v>9.6666666666666661</v>
      </c>
      <c r="W17" s="298" t="s">
        <v>39</v>
      </c>
      <c r="X17" s="299"/>
      <c r="Y17" s="300"/>
      <c r="Z17" s="76">
        <f>COUNTIF($G$5:$G$34,W17)</f>
        <v>0</v>
      </c>
      <c r="AA17" s="287">
        <f t="shared" ref="AA17:AA25" si="2">$Z17/MAX(1,$X$5)</f>
        <v>0</v>
      </c>
      <c r="AB17" s="288"/>
      <c r="AG17" s="1"/>
      <c r="AH17" s="1"/>
    </row>
    <row r="18" spans="1:34" ht="17.100000000000001" customHeight="1">
      <c r="A18" s="247"/>
      <c r="B18" s="2"/>
      <c r="C18" s="91"/>
      <c r="D18" s="60"/>
      <c r="E18" s="61"/>
      <c r="F18" s="59"/>
      <c r="G18" s="59"/>
      <c r="H18" s="59"/>
      <c r="I18" s="59"/>
      <c r="J18" s="9"/>
      <c r="K18" s="64"/>
      <c r="L18" s="59"/>
      <c r="M18" s="59"/>
      <c r="N18" s="59"/>
      <c r="O18" s="65"/>
      <c r="P18" s="66"/>
      <c r="Q18" s="66"/>
      <c r="R18" s="50"/>
      <c r="S18" s="59"/>
      <c r="T18" s="59"/>
      <c r="U18" s="59"/>
      <c r="V18" s="57">
        <f>SUM($D$5:$D18)/(COUNTA($D$5:$D18)-COUNTA($E$5:$E18))</f>
        <v>9.6666666666666661</v>
      </c>
      <c r="W18" s="284" t="s">
        <v>90</v>
      </c>
      <c r="X18" s="285"/>
      <c r="Y18" s="286"/>
      <c r="Z18" s="76">
        <f>COUNTIF($G$5:$G$34,W18)</f>
        <v>0</v>
      </c>
      <c r="AA18" s="287">
        <f t="shared" si="2"/>
        <v>0</v>
      </c>
      <c r="AB18" s="288"/>
      <c r="AG18" s="1"/>
      <c r="AH18" s="1"/>
    </row>
    <row r="19" spans="1:34" ht="17.100000000000001" customHeight="1">
      <c r="A19" s="247"/>
      <c r="B19" s="2"/>
      <c r="C19" s="91"/>
      <c r="D19" s="60"/>
      <c r="E19" s="61"/>
      <c r="F19" s="59"/>
      <c r="G19" s="59"/>
      <c r="H19" s="59"/>
      <c r="I19" s="59"/>
      <c r="J19" s="9"/>
      <c r="K19" s="64"/>
      <c r="L19" s="59"/>
      <c r="M19" s="59"/>
      <c r="N19" s="59"/>
      <c r="O19" s="65"/>
      <c r="P19" s="66"/>
      <c r="Q19" s="66"/>
      <c r="R19" s="50"/>
      <c r="S19" s="59"/>
      <c r="T19" s="59"/>
      <c r="U19" s="59"/>
      <c r="V19" s="57">
        <f>SUM($D$5:$D19)/(COUNTA($D$5:$D19)-COUNTA($E$5:$E19))</f>
        <v>9.6666666666666661</v>
      </c>
      <c r="W19" s="284" t="s">
        <v>89</v>
      </c>
      <c r="X19" s="285"/>
      <c r="Y19" s="286"/>
      <c r="Z19" s="76">
        <f t="shared" ref="Z19:Z25" si="3">COUNTIF($G$5:$G$34,W19)</f>
        <v>1</v>
      </c>
      <c r="AA19" s="287">
        <f t="shared" si="2"/>
        <v>0.33333333333333331</v>
      </c>
      <c r="AB19" s="288"/>
      <c r="AG19" s="1"/>
      <c r="AH19" s="1"/>
    </row>
    <row r="20" spans="1:34" ht="17.100000000000001" customHeight="1">
      <c r="A20" s="247"/>
      <c r="B20" s="2"/>
      <c r="C20" s="91"/>
      <c r="D20" s="60"/>
      <c r="E20" s="61"/>
      <c r="F20" s="59"/>
      <c r="G20" s="59"/>
      <c r="H20" s="59"/>
      <c r="I20" s="59"/>
      <c r="J20" s="9"/>
      <c r="K20" s="64"/>
      <c r="L20" s="59"/>
      <c r="M20" s="59"/>
      <c r="N20" s="59"/>
      <c r="O20" s="65"/>
      <c r="P20" s="66"/>
      <c r="Q20" s="66"/>
      <c r="R20" s="50"/>
      <c r="S20" s="59"/>
      <c r="T20" s="59"/>
      <c r="U20" s="59"/>
      <c r="V20" s="57">
        <f>SUM($D$5:$D20)/(COUNTA($D$5:$D20)-COUNTA($E$5:$E20))</f>
        <v>9.6666666666666661</v>
      </c>
      <c r="W20" s="284" t="s">
        <v>38</v>
      </c>
      <c r="X20" s="285"/>
      <c r="Y20" s="286"/>
      <c r="Z20" s="76">
        <f t="shared" si="3"/>
        <v>2</v>
      </c>
      <c r="AA20" s="287">
        <f t="shared" si="2"/>
        <v>0.66666666666666663</v>
      </c>
      <c r="AB20" s="288"/>
      <c r="AG20" s="1"/>
      <c r="AH20" s="1"/>
    </row>
    <row r="21" spans="1:34" ht="17.100000000000001" customHeight="1">
      <c r="A21" s="247"/>
      <c r="B21" s="2"/>
      <c r="C21" s="91"/>
      <c r="D21" s="60"/>
      <c r="E21" s="61"/>
      <c r="F21" s="59"/>
      <c r="G21" s="59"/>
      <c r="H21" s="59"/>
      <c r="I21" s="59"/>
      <c r="J21" s="9"/>
      <c r="K21" s="64"/>
      <c r="L21" s="59"/>
      <c r="M21" s="59"/>
      <c r="N21" s="59"/>
      <c r="O21" s="65"/>
      <c r="P21" s="66"/>
      <c r="Q21" s="66"/>
      <c r="R21" s="50"/>
      <c r="S21" s="59"/>
      <c r="T21" s="59"/>
      <c r="U21" s="59"/>
      <c r="V21" s="57">
        <f>SUM($D$5:$D21)/(COUNTA($D$5:$D21)-COUNTA($E$5:$E21))</f>
        <v>9.6666666666666661</v>
      </c>
      <c r="W21" s="284" t="s">
        <v>37</v>
      </c>
      <c r="X21" s="285"/>
      <c r="Y21" s="286"/>
      <c r="Z21" s="76">
        <f t="shared" si="3"/>
        <v>0</v>
      </c>
      <c r="AA21" s="287">
        <f t="shared" si="2"/>
        <v>0</v>
      </c>
      <c r="AB21" s="288"/>
      <c r="AG21" s="1"/>
      <c r="AH21" s="1"/>
    </row>
    <row r="22" spans="1:34" ht="17.100000000000001" customHeight="1">
      <c r="A22" s="247"/>
      <c r="B22" s="2"/>
      <c r="C22" s="91"/>
      <c r="D22" s="60"/>
      <c r="E22" s="61"/>
      <c r="F22" s="59"/>
      <c r="G22" s="59"/>
      <c r="H22" s="59"/>
      <c r="I22" s="59"/>
      <c r="J22" s="9"/>
      <c r="K22" s="64"/>
      <c r="L22" s="59"/>
      <c r="M22" s="59"/>
      <c r="N22" s="59"/>
      <c r="O22" s="65"/>
      <c r="P22" s="66"/>
      <c r="Q22" s="66"/>
      <c r="R22" s="50"/>
      <c r="S22" s="59"/>
      <c r="T22" s="59"/>
      <c r="U22" s="59"/>
      <c r="V22" s="57">
        <f>SUM($D$5:$D22)/(COUNTA($D$5:$D22)-COUNTA($E$5:$E22))</f>
        <v>9.6666666666666661</v>
      </c>
      <c r="W22" s="284" t="s">
        <v>36</v>
      </c>
      <c r="X22" s="285"/>
      <c r="Y22" s="286"/>
      <c r="Z22" s="76">
        <f t="shared" si="3"/>
        <v>0</v>
      </c>
      <c r="AA22" s="287">
        <f t="shared" si="2"/>
        <v>0</v>
      </c>
      <c r="AB22" s="288"/>
      <c r="AG22" s="1"/>
      <c r="AH22" s="1"/>
    </row>
    <row r="23" spans="1:34" ht="17.100000000000001" customHeight="1">
      <c r="A23" s="248"/>
      <c r="B23" s="2"/>
      <c r="C23" s="91"/>
      <c r="D23" s="60"/>
      <c r="E23" s="61"/>
      <c r="F23" s="59"/>
      <c r="G23" s="59"/>
      <c r="H23" s="59"/>
      <c r="I23" s="59"/>
      <c r="J23" s="9"/>
      <c r="K23" s="64"/>
      <c r="L23" s="59"/>
      <c r="M23" s="59"/>
      <c r="N23" s="59"/>
      <c r="O23" s="65"/>
      <c r="P23" s="66"/>
      <c r="Q23" s="66"/>
      <c r="R23" s="50"/>
      <c r="S23" s="59"/>
      <c r="T23" s="59"/>
      <c r="U23" s="59"/>
      <c r="V23" s="57">
        <f>SUM($D$5:$D23)/(COUNTA($D$5:$D23)-COUNTA($E$5:$E23))</f>
        <v>9.6666666666666661</v>
      </c>
      <c r="W23" s="284" t="s">
        <v>35</v>
      </c>
      <c r="X23" s="285"/>
      <c r="Y23" s="286"/>
      <c r="Z23" s="76">
        <f t="shared" si="3"/>
        <v>0</v>
      </c>
      <c r="AA23" s="287">
        <f t="shared" si="2"/>
        <v>0</v>
      </c>
      <c r="AB23" s="288"/>
      <c r="AG23" s="1"/>
      <c r="AH23" s="1"/>
    </row>
    <row r="24" spans="1:34" ht="17.100000000000001" customHeight="1">
      <c r="A24" s="248"/>
      <c r="B24" s="2"/>
      <c r="C24" s="91"/>
      <c r="D24" s="60"/>
      <c r="E24" s="61"/>
      <c r="F24" s="59"/>
      <c r="G24" s="59"/>
      <c r="H24" s="59"/>
      <c r="I24" s="59"/>
      <c r="J24" s="9"/>
      <c r="K24" s="64"/>
      <c r="L24" s="59"/>
      <c r="M24" s="59"/>
      <c r="N24" s="59"/>
      <c r="O24" s="65"/>
      <c r="P24" s="66"/>
      <c r="Q24" s="66"/>
      <c r="R24" s="50"/>
      <c r="S24" s="59"/>
      <c r="T24" s="59"/>
      <c r="U24" s="59"/>
      <c r="V24" s="57">
        <f>SUM($D$5:$D24)/(COUNTA($D$5:$D24)-COUNTA($E$5:$E24))</f>
        <v>9.6666666666666661</v>
      </c>
      <c r="W24" s="284" t="s">
        <v>34</v>
      </c>
      <c r="X24" s="290"/>
      <c r="Y24" s="291"/>
      <c r="Z24" s="76">
        <f t="shared" si="3"/>
        <v>0</v>
      </c>
      <c r="AA24" s="287">
        <f t="shared" si="2"/>
        <v>0</v>
      </c>
      <c r="AB24" s="288"/>
      <c r="AG24" s="1"/>
      <c r="AH24" s="1"/>
    </row>
    <row r="25" spans="1:34" ht="17.100000000000001" customHeight="1">
      <c r="A25" s="248"/>
      <c r="B25" s="2"/>
      <c r="C25" s="91"/>
      <c r="D25" s="60"/>
      <c r="E25" s="61"/>
      <c r="F25" s="59"/>
      <c r="G25" s="59"/>
      <c r="H25" s="59"/>
      <c r="I25" s="59"/>
      <c r="J25" s="9"/>
      <c r="K25" s="64"/>
      <c r="L25" s="59"/>
      <c r="M25" s="59"/>
      <c r="N25" s="59"/>
      <c r="O25" s="65"/>
      <c r="P25" s="66"/>
      <c r="Q25" s="66"/>
      <c r="R25" s="50"/>
      <c r="S25" s="59"/>
      <c r="T25" s="59"/>
      <c r="U25" s="59"/>
      <c r="V25" s="57">
        <f>SUM($D$5:$D25)/(COUNTA($D$5:$D25)-COUNTA($E$5:$E25))</f>
        <v>9.6666666666666661</v>
      </c>
      <c r="W25" s="284" t="s">
        <v>33</v>
      </c>
      <c r="X25" s="285"/>
      <c r="Y25" s="286"/>
      <c r="Z25" s="76">
        <f t="shared" si="3"/>
        <v>0</v>
      </c>
      <c r="AA25" s="287">
        <f t="shared" si="2"/>
        <v>0</v>
      </c>
      <c r="AB25" s="288"/>
      <c r="AG25" s="1"/>
      <c r="AH25" s="1"/>
    </row>
    <row r="26" spans="1:34" ht="17.100000000000001" customHeight="1">
      <c r="A26" s="200"/>
      <c r="B26" s="2"/>
      <c r="C26" s="91"/>
      <c r="D26" s="60"/>
      <c r="E26" s="61"/>
      <c r="F26" s="59"/>
      <c r="G26" s="59"/>
      <c r="H26" s="59"/>
      <c r="I26" s="59"/>
      <c r="J26" s="9"/>
      <c r="K26" s="64"/>
      <c r="L26" s="59"/>
      <c r="M26" s="59"/>
      <c r="N26" s="59"/>
      <c r="O26" s="65"/>
      <c r="P26" s="66"/>
      <c r="Q26" s="66"/>
      <c r="R26" s="50"/>
      <c r="S26" s="59"/>
      <c r="T26" s="59"/>
      <c r="U26" s="59"/>
      <c r="V26" s="58">
        <f>SUM($D$5:$D26)/(COUNTA($D$5:$D26)-COUNTA($E$5:$E26))</f>
        <v>9.6666666666666661</v>
      </c>
      <c r="W26" s="88"/>
    </row>
    <row r="27" spans="1:34" ht="17.100000000000001" customHeight="1">
      <c r="A27" s="200"/>
      <c r="B27" s="2"/>
      <c r="C27" s="91"/>
      <c r="D27" s="60"/>
      <c r="E27" s="61"/>
      <c r="F27" s="59"/>
      <c r="G27" s="59"/>
      <c r="H27" s="59"/>
      <c r="I27" s="59"/>
      <c r="J27" s="9"/>
      <c r="K27" s="64"/>
      <c r="L27" s="59"/>
      <c r="M27" s="59"/>
      <c r="N27" s="59"/>
      <c r="O27" s="65"/>
      <c r="P27" s="66"/>
      <c r="Q27" s="66"/>
      <c r="R27" s="50"/>
      <c r="S27" s="59"/>
      <c r="T27" s="59"/>
      <c r="U27" s="59"/>
      <c r="V27" s="58">
        <f>SUM($D$5:$D27)/(COUNTA($D$5:$D27)-COUNTA($E$5:$E27))</f>
        <v>9.6666666666666661</v>
      </c>
      <c r="W27" s="289" t="s">
        <v>32</v>
      </c>
      <c r="X27" s="289"/>
      <c r="Y27" s="289"/>
      <c r="Z27" s="289"/>
      <c r="AA27" s="289"/>
      <c r="AB27" s="289"/>
      <c r="AC27" s="8"/>
      <c r="AD27" s="8"/>
      <c r="AE27" s="8"/>
      <c r="AG27" s="1"/>
      <c r="AH27" s="1"/>
    </row>
    <row r="28" spans="1:34" ht="17.100000000000001" customHeight="1">
      <c r="A28" s="200"/>
      <c r="B28" s="2"/>
      <c r="C28" s="91"/>
      <c r="D28" s="60"/>
      <c r="E28" s="61"/>
      <c r="F28" s="59"/>
      <c r="G28" s="59"/>
      <c r="H28" s="59"/>
      <c r="I28" s="59"/>
      <c r="J28" s="9"/>
      <c r="K28" s="64"/>
      <c r="L28" s="59"/>
      <c r="M28" s="59"/>
      <c r="N28" s="59"/>
      <c r="O28" s="65"/>
      <c r="P28" s="66"/>
      <c r="Q28" s="66"/>
      <c r="R28" s="50"/>
      <c r="S28" s="59"/>
      <c r="T28" s="59"/>
      <c r="U28" s="59"/>
      <c r="V28" s="57">
        <f>SUM($D$5:$D28)/(COUNTA($D$5:$D28)-COUNTA($E$5:$E28))</f>
        <v>9.6666666666666661</v>
      </c>
      <c r="W28" s="69" t="s">
        <v>31</v>
      </c>
      <c r="X28" s="70"/>
      <c r="Y28" s="70"/>
      <c r="Z28" s="71"/>
      <c r="AA28" s="282">
        <f>IF(W5=0,"-",$W$13/$W$5)</f>
        <v>0.33333333333333331</v>
      </c>
      <c r="AB28" s="283"/>
      <c r="AG28" s="1"/>
      <c r="AH28" s="1"/>
    </row>
    <row r="29" spans="1:34" ht="17.100000000000001" customHeight="1">
      <c r="A29" s="200"/>
      <c r="B29" s="2"/>
      <c r="C29" s="91"/>
      <c r="D29" s="60"/>
      <c r="E29" s="61"/>
      <c r="F29" s="59"/>
      <c r="G29" s="59"/>
      <c r="H29" s="59"/>
      <c r="I29" s="59"/>
      <c r="J29" s="9"/>
      <c r="K29" s="64"/>
      <c r="L29" s="59"/>
      <c r="M29" s="59"/>
      <c r="N29" s="59"/>
      <c r="O29" s="65"/>
      <c r="P29" s="66"/>
      <c r="Q29" s="66"/>
      <c r="R29" s="50"/>
      <c r="S29" s="59"/>
      <c r="T29" s="59"/>
      <c r="U29" s="59"/>
      <c r="V29" s="57">
        <f>SUM($D$5:$D29)/(COUNTA($D$5:$D29)-COUNTA($E$5:$E29))</f>
        <v>9.6666666666666661</v>
      </c>
      <c r="W29" s="104" t="s">
        <v>30</v>
      </c>
      <c r="X29" s="105"/>
      <c r="Y29" s="276">
        <v>20</v>
      </c>
      <c r="Z29" s="279"/>
      <c r="AA29" s="280">
        <f>IF(ISERROR(SUMIF(D5:D34,"&gt;="&amp;Y29)/SUMPRODUCT(--(D5:D34&gt;=Y29),--(E5:E34&lt;&gt;"*"))),"-",SUMIF(D5:D34,"&gt;="&amp;Y29)/SUMPRODUCT(--(D5:D34&gt;=Y29),--(E5:E34&lt;&gt;"*")))</f>
        <v>23</v>
      </c>
      <c r="AB29" s="281"/>
      <c r="AG29" s="1"/>
      <c r="AH29" s="1"/>
    </row>
    <row r="30" spans="1:34" ht="17.100000000000001" customHeight="1">
      <c r="A30" s="200"/>
      <c r="B30" s="2"/>
      <c r="C30" s="91"/>
      <c r="D30" s="60"/>
      <c r="E30" s="61"/>
      <c r="F30" s="59"/>
      <c r="G30" s="59"/>
      <c r="H30" s="59"/>
      <c r="I30" s="59"/>
      <c r="J30" s="9"/>
      <c r="K30" s="64"/>
      <c r="L30" s="59"/>
      <c r="M30" s="59"/>
      <c r="N30" s="59"/>
      <c r="O30" s="65"/>
      <c r="P30" s="66"/>
      <c r="Q30" s="66"/>
      <c r="R30" s="50"/>
      <c r="S30" s="59"/>
      <c r="T30" s="59"/>
      <c r="U30" s="59"/>
      <c r="V30" s="57">
        <f>SUM($D$5:$D30)/(COUNTA($D$5:$D30)-COUNTA($E$5:$E30))</f>
        <v>9.6666666666666661</v>
      </c>
      <c r="W30" s="274" t="s">
        <v>29</v>
      </c>
      <c r="X30" s="275"/>
      <c r="Y30" s="275"/>
      <c r="Z30" s="276"/>
      <c r="AA30" s="277">
        <f>IF($Z$5="-","-",IF($Z$5=0,"-",($AF$5*4+$AG$5*6)/$Z$5))</f>
        <v>0.62068965517241381</v>
      </c>
      <c r="AB30" s="278"/>
      <c r="AG30" s="1"/>
      <c r="AH30" s="1"/>
    </row>
    <row r="31" spans="1:34" ht="17.100000000000001" customHeight="1">
      <c r="A31" s="200"/>
      <c r="B31" s="2"/>
      <c r="C31" s="91"/>
      <c r="D31" s="60"/>
      <c r="E31" s="61"/>
      <c r="F31" s="59"/>
      <c r="G31" s="59"/>
      <c r="H31" s="59"/>
      <c r="I31" s="59"/>
      <c r="J31" s="9"/>
      <c r="K31" s="64"/>
      <c r="L31" s="59"/>
      <c r="M31" s="59"/>
      <c r="N31" s="59"/>
      <c r="O31" s="65"/>
      <c r="P31" s="66"/>
      <c r="Q31" s="66"/>
      <c r="R31" s="50"/>
      <c r="S31" s="59"/>
      <c r="T31" s="59"/>
      <c r="U31" s="59"/>
      <c r="V31" s="57">
        <f>SUM($D$5:$D31)/(COUNTA($D$5:$D31)-COUNTA($E$5:$E31))</f>
        <v>9.6666666666666661</v>
      </c>
      <c r="W31" s="274" t="s">
        <v>28</v>
      </c>
      <c r="X31" s="275"/>
      <c r="Y31" s="275"/>
      <c r="Z31" s="276"/>
      <c r="AA31" s="277">
        <f>IF(SUM($AF5:$AG5),$AG5/SUM($AF5:$AG5),"-")</f>
        <v>0.25</v>
      </c>
      <c r="AB31" s="278"/>
      <c r="AG31" s="1"/>
      <c r="AH31" s="1"/>
    </row>
    <row r="32" spans="1:34" ht="17.100000000000001" customHeight="1">
      <c r="A32" s="200"/>
      <c r="B32" s="2"/>
      <c r="C32" s="91"/>
      <c r="D32" s="60"/>
      <c r="E32" s="61"/>
      <c r="F32" s="59"/>
      <c r="G32" s="59"/>
      <c r="H32" s="59"/>
      <c r="I32" s="59"/>
      <c r="J32" s="9"/>
      <c r="K32" s="64"/>
      <c r="L32" s="59"/>
      <c r="M32" s="59"/>
      <c r="N32" s="59"/>
      <c r="O32" s="65"/>
      <c r="P32" s="66"/>
      <c r="Q32" s="66"/>
      <c r="R32" s="50"/>
      <c r="S32" s="59"/>
      <c r="T32" s="59"/>
      <c r="U32" s="59"/>
      <c r="V32" s="57">
        <f>SUM($D$5:$D32)/(COUNTA($D$5:$D32)-COUNTA($E$5:$E32))</f>
        <v>9.6666666666666661</v>
      </c>
      <c r="W32" s="274" t="s">
        <v>27</v>
      </c>
      <c r="X32" s="275"/>
      <c r="Y32" s="275"/>
      <c r="Z32" s="276"/>
      <c r="AA32" s="277" t="str">
        <f>IF(SUM($AH5:$AI5),$AI5/SUM($AH5:$AI5),"-")</f>
        <v>-</v>
      </c>
      <c r="AB32" s="278"/>
      <c r="AG32" s="1"/>
      <c r="AH32" s="1"/>
    </row>
    <row r="33" spans="1:34" ht="17.100000000000001" customHeight="1">
      <c r="A33" s="199"/>
      <c r="B33" s="2"/>
      <c r="C33" s="91"/>
      <c r="D33" s="60"/>
      <c r="E33" s="61"/>
      <c r="F33" s="59"/>
      <c r="G33" s="59"/>
      <c r="H33" s="59"/>
      <c r="I33" s="59"/>
      <c r="J33" s="50"/>
      <c r="K33" s="59"/>
      <c r="L33" s="59"/>
      <c r="M33" s="59"/>
      <c r="N33" s="59"/>
      <c r="O33" s="65"/>
      <c r="P33" s="66"/>
      <c r="Q33" s="66"/>
      <c r="R33" s="50"/>
      <c r="S33" s="59"/>
      <c r="T33" s="59"/>
      <c r="U33" s="59"/>
      <c r="V33" s="57">
        <f>SUM($D$5:$D33)/(COUNTA($D$5:$D33)-COUNTA($E$5:$E33))</f>
        <v>9.6666666666666661</v>
      </c>
      <c r="W33" s="274" t="s">
        <v>64</v>
      </c>
      <c r="X33" s="275"/>
      <c r="Y33" s="275"/>
      <c r="Z33" s="276"/>
      <c r="AA33" s="74">
        <f>SUMPRODUCT((D5:D34=0)*(D5:D34&lt;&gt;"")*(E5:E34&lt;&gt;"*"))</f>
        <v>1</v>
      </c>
      <c r="AB33" s="75">
        <f>SUMPRODUCT((D5:D34=0)*(D5:D34&lt;&gt;"")*(E5:E34&lt;&gt;"*")*(F5:F34=1))</f>
        <v>0</v>
      </c>
      <c r="AG33" s="1"/>
      <c r="AH33" s="1"/>
    </row>
    <row r="34" spans="1:34" ht="17.100000000000001" customHeight="1">
      <c r="A34" s="199"/>
      <c r="B34" s="2"/>
      <c r="C34" s="91"/>
      <c r="D34" s="60"/>
      <c r="E34" s="61"/>
      <c r="F34" s="59"/>
      <c r="G34" s="59"/>
      <c r="H34" s="59"/>
      <c r="I34" s="59"/>
      <c r="J34" s="50"/>
      <c r="K34" s="59"/>
      <c r="L34" s="59"/>
      <c r="M34" s="59"/>
      <c r="N34" s="59"/>
      <c r="O34" s="65"/>
      <c r="P34" s="66"/>
      <c r="Q34" s="66"/>
      <c r="R34" s="50"/>
      <c r="S34" s="59"/>
      <c r="T34" s="59"/>
      <c r="U34" s="59"/>
      <c r="V34" s="57">
        <f>SUM($D$5:$D34)/(COUNTA($D$5:$D34)-COUNTA($E$5:$E34))</f>
        <v>9.6666666666666661</v>
      </c>
      <c r="W34" s="274" t="s">
        <v>65</v>
      </c>
      <c r="X34" s="275"/>
      <c r="Y34" s="275"/>
      <c r="Z34" s="276"/>
      <c r="AA34" s="74">
        <f>SUM(P5:P34)</f>
        <v>0</v>
      </c>
      <c r="AB34" s="75">
        <f>SUM(Q5:Q34)</f>
        <v>2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58" priority="1" operator="greaterThan">
      <formula>0</formula>
    </cfRule>
  </conditionalFormatting>
  <dataValidations count="1">
    <dataValidation type="list" allowBlank="1" showInputMessage="1" showErrorMessage="1" sqref="G5:G34" xr:uid="{00000000-0002-0000-1000-000000000000}">
      <formula1>$W$16:$W$25</formula1>
    </dataValidation>
  </dataValidations>
  <hyperlinks>
    <hyperlink ref="A2" location="'Player Summary'!A1" display="Player Summary" xr:uid="{00000000-0004-0000-10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17" sqref="A17"/>
      <selection pane="topRight" activeCell="A17" sqref="A17"/>
      <selection pane="bottomLeft" activeCell="A17" sqref="A17"/>
      <selection pane="bottomRight" activeCell="A17" sqref="A17"/>
    </sheetView>
  </sheetViews>
  <sheetFormatPr defaultColWidth="8.855468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85546875" style="2" customWidth="1"/>
    <col min="8" max="8" width="2.5703125" style="2" customWidth="1"/>
    <col min="9" max="9" width="2.42578125" style="2" customWidth="1"/>
    <col min="10" max="10" width="2.85546875" style="33" customWidth="1"/>
    <col min="11" max="11" width="5" style="5" customWidth="1"/>
    <col min="12" max="14" width="5" style="2" customWidth="1"/>
    <col min="15" max="15" width="0.5703125" style="2" customWidth="1"/>
    <col min="16" max="18" width="2.85546875" style="2" customWidth="1"/>
    <col min="19" max="21" width="4.42578125" style="2" customWidth="1"/>
    <col min="22" max="22" width="2.85546875" style="1" customWidth="1"/>
    <col min="23" max="25" width="5.5703125" style="1" customWidth="1"/>
    <col min="26" max="26" width="5.570312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5703125" style="1" customWidth="1"/>
    <col min="33" max="34" width="5.5703125" style="2" customWidth="1"/>
    <col min="35" max="35" width="5.5703125" style="1" customWidth="1"/>
    <col min="36" max="36" width="2.85546875" style="1" customWidth="1"/>
    <col min="37" max="38" width="5.5703125" style="1" customWidth="1"/>
    <col min="39" max="39" width="6.85546875" style="1" customWidth="1"/>
    <col min="40" max="256" width="11.42578125" style="1" customWidth="1"/>
    <col min="257" max="16384" width="8.85546875" style="1"/>
  </cols>
  <sheetData>
    <row r="1" spans="1:39" ht="15.75">
      <c r="A1" s="46" t="s">
        <v>198</v>
      </c>
      <c r="D1" s="13" t="s">
        <v>75</v>
      </c>
      <c r="E1" s="13"/>
      <c r="F1" s="13"/>
      <c r="G1" s="209" t="s">
        <v>76</v>
      </c>
      <c r="H1" s="13"/>
      <c r="I1" s="13"/>
      <c r="J1" s="13"/>
      <c r="K1" s="202" t="s">
        <v>77</v>
      </c>
      <c r="L1" s="13"/>
      <c r="M1" s="204" t="s">
        <v>78</v>
      </c>
      <c r="N1" s="20"/>
      <c r="O1" s="33"/>
      <c r="P1" s="33"/>
      <c r="Q1" s="33"/>
      <c r="R1" s="33"/>
      <c r="S1" s="20"/>
      <c r="T1" s="20"/>
      <c r="U1" s="20"/>
      <c r="V1" s="15"/>
      <c r="W1" s="15"/>
      <c r="X1" s="15"/>
      <c r="Y1" s="15"/>
      <c r="Z1" s="33"/>
    </row>
    <row r="2" spans="1:39">
      <c r="A2" s="226" t="s">
        <v>107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33"/>
      <c r="S2" s="47"/>
      <c r="T2" s="47"/>
      <c r="U2" s="47"/>
      <c r="V2" s="15"/>
      <c r="W2" s="15"/>
      <c r="X2" s="15"/>
      <c r="Y2" s="15"/>
      <c r="Z2" s="47"/>
      <c r="AA2" s="15"/>
      <c r="AB2" s="15"/>
      <c r="AC2" s="15"/>
      <c r="AD2" s="15"/>
      <c r="AE2" s="15"/>
      <c r="AF2" s="15"/>
      <c r="AG2" s="33"/>
      <c r="AH2" s="33"/>
      <c r="AI2" s="15"/>
      <c r="AJ2" s="15"/>
    </row>
    <row r="3" spans="1:39">
      <c r="A3" s="255" t="s">
        <v>73</v>
      </c>
      <c r="B3" s="15"/>
      <c r="C3" s="257" t="s">
        <v>63</v>
      </c>
      <c r="D3" s="257"/>
      <c r="E3" s="257"/>
      <c r="F3" s="257"/>
      <c r="G3" s="257"/>
      <c r="H3" s="257"/>
      <c r="I3" s="257"/>
      <c r="J3" s="13"/>
      <c r="K3" s="257" t="s">
        <v>62</v>
      </c>
      <c r="L3" s="257"/>
      <c r="M3" s="257"/>
      <c r="N3" s="257"/>
      <c r="O3" s="301"/>
      <c r="P3" s="257"/>
      <c r="Q3" s="257"/>
      <c r="R3" s="14"/>
      <c r="S3" s="257" t="s">
        <v>61</v>
      </c>
      <c r="T3" s="257"/>
      <c r="U3" s="257"/>
      <c r="V3" s="15"/>
      <c r="W3" s="289" t="s">
        <v>60</v>
      </c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K3" s="289" t="s">
        <v>59</v>
      </c>
      <c r="AL3" s="289"/>
      <c r="AM3" s="289"/>
    </row>
    <row r="4" spans="1:39" ht="17.100000000000001" customHeight="1">
      <c r="A4" s="256"/>
      <c r="B4" s="54" t="s">
        <v>93</v>
      </c>
      <c r="C4" s="52" t="s">
        <v>54</v>
      </c>
      <c r="D4" s="53" t="s">
        <v>21</v>
      </c>
      <c r="E4" s="53" t="s">
        <v>58</v>
      </c>
      <c r="F4" s="53" t="s">
        <v>57</v>
      </c>
      <c r="G4" s="53" t="s">
        <v>71</v>
      </c>
      <c r="H4" s="53">
        <v>4</v>
      </c>
      <c r="I4" s="53">
        <v>6</v>
      </c>
      <c r="J4" s="13"/>
      <c r="K4" s="55" t="s">
        <v>16</v>
      </c>
      <c r="L4" s="53" t="s">
        <v>15</v>
      </c>
      <c r="M4" s="53" t="s">
        <v>14</v>
      </c>
      <c r="N4" s="53" t="s">
        <v>13</v>
      </c>
      <c r="O4" s="56"/>
      <c r="P4" s="52" t="s">
        <v>56</v>
      </c>
      <c r="Q4" s="52" t="s">
        <v>55</v>
      </c>
      <c r="R4" s="13"/>
      <c r="S4" s="53" t="s">
        <v>8</v>
      </c>
      <c r="T4" s="53" t="s">
        <v>7</v>
      </c>
      <c r="U4" s="53" t="s">
        <v>6</v>
      </c>
      <c r="W4" s="77" t="s">
        <v>15</v>
      </c>
      <c r="X4" s="77" t="s">
        <v>23</v>
      </c>
      <c r="Y4" s="77" t="s">
        <v>22</v>
      </c>
      <c r="Z4" s="77" t="s">
        <v>21</v>
      </c>
      <c r="AA4" s="289" t="s">
        <v>20</v>
      </c>
      <c r="AB4" s="289"/>
      <c r="AC4" s="289" t="s">
        <v>11</v>
      </c>
      <c r="AD4" s="289"/>
      <c r="AE4" s="77" t="s">
        <v>10</v>
      </c>
      <c r="AF4" s="77">
        <v>4</v>
      </c>
      <c r="AG4" s="77">
        <v>6</v>
      </c>
      <c r="AH4" s="77" t="s">
        <v>19</v>
      </c>
      <c r="AI4" s="77" t="s">
        <v>18</v>
      </c>
      <c r="AK4" s="77" t="s">
        <v>54</v>
      </c>
      <c r="AL4" s="77" t="s">
        <v>23</v>
      </c>
      <c r="AM4" s="78" t="s">
        <v>11</v>
      </c>
    </row>
    <row r="5" spans="1:39" ht="17.100000000000001" customHeight="1">
      <c r="A5" s="210"/>
      <c r="B5" s="47"/>
      <c r="C5" s="91"/>
      <c r="D5" s="60"/>
      <c r="E5" s="61"/>
      <c r="F5" s="59"/>
      <c r="G5" s="59"/>
      <c r="H5" s="59"/>
      <c r="I5" s="59"/>
      <c r="J5" s="9"/>
      <c r="K5" s="59"/>
      <c r="L5" s="59"/>
      <c r="M5" s="59"/>
      <c r="N5" s="59"/>
      <c r="O5" s="65"/>
      <c r="P5" s="66"/>
      <c r="Q5" s="66"/>
      <c r="R5" s="9"/>
      <c r="S5" s="59"/>
      <c r="T5" s="59"/>
      <c r="U5" s="59"/>
      <c r="V5" s="57" t="e">
        <f>SUM($D$5:$D5)/(COUNTA($D$5:$D5)-COUNTA($E$5:$E5))</f>
        <v>#DIV/0!</v>
      </c>
      <c r="W5" s="76">
        <f>COUNTA(A5:A34)</f>
        <v>5</v>
      </c>
      <c r="X5" s="76">
        <f>COUNTA(D5:D34)</f>
        <v>4</v>
      </c>
      <c r="Y5" s="76">
        <f>COUNTA(E5:E34)</f>
        <v>1</v>
      </c>
      <c r="Z5" s="83">
        <f>IF(X5=0,"-",SUM(D5:D34))</f>
        <v>4</v>
      </c>
      <c r="AA5" s="302" t="str">
        <f t="array" ref="AA5">IF(X5,(MAX(D5:D34)&amp;IF(SUM((D5:D34=MAX(D5:D34))*(E5:E34&lt;&gt;"")),"*","")&amp;"("&amp;MIN(IF(D5:D34&amp;E5:E34=MAX(D5:D34)&amp;IF(SUM((D5:D34=MAX(D5:D34))*(E5:E34&lt;&gt;"")),"*",""),F5:F34))&amp;")"),0)</f>
        <v>3(8)</v>
      </c>
      <c r="AB5" s="302"/>
      <c r="AC5" s="303">
        <f>IF($X5-$Y5,$Z5/($X5-$Y5),"-")</f>
        <v>1.3333333333333333</v>
      </c>
      <c r="AD5" s="304"/>
      <c r="AE5" s="84">
        <f>IF(SUM($F$5:$F$43),($Z5/(SUM($F$5:$F$43))*100),"-")</f>
        <v>44.444444444444443</v>
      </c>
      <c r="AF5" s="76">
        <f>SUM(H5:H34)</f>
        <v>0</v>
      </c>
      <c r="AG5" s="76">
        <f>SUM(I5:I34)</f>
        <v>0</v>
      </c>
      <c r="AH5" s="76">
        <f>COUNTIF($D$5:$D$34,"&gt;=50")-$AI5</f>
        <v>0</v>
      </c>
      <c r="AI5" s="76">
        <f>COUNTIF(D5:D34,"&gt;=100")</f>
        <v>0</v>
      </c>
      <c r="AK5" s="79" t="s">
        <v>53</v>
      </c>
      <c r="AL5" s="80" t="str">
        <f>IF(SUM(COUNTIF($C$5:$C$34,{1,2}))=0,"-",SUM(COUNTIF($C$5:$C$34,{1,2})))</f>
        <v>-</v>
      </c>
      <c r="AM5" s="89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.100000000000001" customHeight="1">
      <c r="A6" s="210"/>
      <c r="B6" s="47"/>
      <c r="C6" s="91"/>
      <c r="D6" s="63"/>
      <c r="E6" s="61"/>
      <c r="F6" s="59"/>
      <c r="G6" s="59"/>
      <c r="H6" s="59"/>
      <c r="I6" s="59"/>
      <c r="J6" s="9"/>
      <c r="K6" s="59"/>
      <c r="L6" s="59"/>
      <c r="M6" s="59"/>
      <c r="N6" s="59"/>
      <c r="O6" s="65"/>
      <c r="P6" s="66"/>
      <c r="Q6" s="66"/>
      <c r="R6" s="9"/>
      <c r="S6" s="59"/>
      <c r="T6" s="59"/>
      <c r="U6" s="59"/>
      <c r="V6" s="58" t="e">
        <f>SUM($D$5:$D6)/(COUNTA($D$5:$D6)-COUNTA($E$5:$E6))</f>
        <v>#DIV/0!</v>
      </c>
      <c r="Z6" s="47"/>
      <c r="AK6" s="81" t="s">
        <v>52</v>
      </c>
      <c r="AL6" s="82" t="str">
        <f>IF(COUNTIF($C$5:$C$34,$AK6)=0,"-",COUNTIF($C$5:$C$34,$AK6))</f>
        <v>-</v>
      </c>
      <c r="AM6" s="90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.100000000000001" customHeight="1">
      <c r="A7" s="210" t="s">
        <v>191</v>
      </c>
      <c r="B7" s="47">
        <v>1</v>
      </c>
      <c r="C7" s="92">
        <v>4</v>
      </c>
      <c r="D7" s="63">
        <v>3</v>
      </c>
      <c r="E7" s="61"/>
      <c r="F7" s="59">
        <v>8</v>
      </c>
      <c r="G7" s="62" t="s">
        <v>36</v>
      </c>
      <c r="H7" s="59"/>
      <c r="I7" s="59"/>
      <c r="J7" s="9"/>
      <c r="K7" s="59"/>
      <c r="L7" s="59"/>
      <c r="M7" s="59"/>
      <c r="N7" s="59"/>
      <c r="O7" s="65"/>
      <c r="P7" s="66"/>
      <c r="Q7" s="66"/>
      <c r="R7" s="9"/>
      <c r="S7" s="59"/>
      <c r="T7" s="59"/>
      <c r="U7" s="59"/>
      <c r="V7" s="58">
        <f>SUM($D$5:$D7)/(COUNTA($D$5:$D7)-COUNTA($E$5:$E7))</f>
        <v>3</v>
      </c>
      <c r="W7" s="289" t="s">
        <v>51</v>
      </c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11"/>
      <c r="AK7" s="81" t="s">
        <v>50</v>
      </c>
      <c r="AL7" s="82">
        <f t="shared" ref="AL7:AL14" si="0">IF(COUNTIF($C$5:$C$34,$AK7)=0,"-",COUNTIF($C$5:$C$34,$AK7))</f>
        <v>1</v>
      </c>
      <c r="AM7" s="90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3</v>
      </c>
    </row>
    <row r="8" spans="1:39" ht="17.100000000000001" customHeight="1">
      <c r="A8" s="210" t="s">
        <v>192</v>
      </c>
      <c r="B8" s="47">
        <v>1</v>
      </c>
      <c r="C8" s="92">
        <v>8</v>
      </c>
      <c r="D8" s="63">
        <v>0</v>
      </c>
      <c r="E8" s="61"/>
      <c r="F8" s="59">
        <v>1</v>
      </c>
      <c r="G8" s="62" t="s">
        <v>37</v>
      </c>
      <c r="H8" s="59"/>
      <c r="I8" s="59"/>
      <c r="J8" s="9"/>
      <c r="K8" s="59"/>
      <c r="L8" s="59"/>
      <c r="M8" s="59"/>
      <c r="N8" s="59"/>
      <c r="O8" s="65"/>
      <c r="P8" s="66"/>
      <c r="Q8" s="66"/>
      <c r="R8" s="9"/>
      <c r="S8" s="59"/>
      <c r="T8" s="59"/>
      <c r="U8" s="59"/>
      <c r="V8" s="58">
        <f>SUM($D$5:$D8)/(COUNTA($D$5:$D8)-COUNTA($E$5:$E8))</f>
        <v>1.5</v>
      </c>
      <c r="W8" s="77" t="s">
        <v>16</v>
      </c>
      <c r="X8" s="77" t="s">
        <v>15</v>
      </c>
      <c r="Y8" s="77" t="s">
        <v>14</v>
      </c>
      <c r="Z8" s="77" t="s">
        <v>13</v>
      </c>
      <c r="AA8" s="289" t="s">
        <v>12</v>
      </c>
      <c r="AB8" s="289"/>
      <c r="AC8" s="289" t="s">
        <v>11</v>
      </c>
      <c r="AD8" s="289"/>
      <c r="AE8" s="77" t="s">
        <v>10</v>
      </c>
      <c r="AF8" s="77" t="s">
        <v>69</v>
      </c>
      <c r="AG8" s="77" t="s">
        <v>9</v>
      </c>
      <c r="AH8" s="13"/>
      <c r="AK8" s="81" t="s">
        <v>49</v>
      </c>
      <c r="AL8" s="82" t="str">
        <f t="shared" si="0"/>
        <v>-</v>
      </c>
      <c r="AM8" s="90" t="str">
        <f t="shared" si="1"/>
        <v>-</v>
      </c>
    </row>
    <row r="9" spans="1:39" ht="17.100000000000001" customHeight="1">
      <c r="A9" s="210"/>
      <c r="B9" s="47"/>
      <c r="C9" s="91"/>
      <c r="D9" s="60"/>
      <c r="E9" s="61"/>
      <c r="F9" s="59"/>
      <c r="G9" s="62"/>
      <c r="H9" s="59"/>
      <c r="I9" s="59"/>
      <c r="J9" s="9"/>
      <c r="K9" s="59"/>
      <c r="L9" s="59"/>
      <c r="M9" s="59"/>
      <c r="N9" s="59"/>
      <c r="O9" s="65"/>
      <c r="P9" s="66"/>
      <c r="Q9" s="66"/>
      <c r="R9" s="9"/>
      <c r="S9" s="59"/>
      <c r="T9" s="59"/>
      <c r="U9" s="59"/>
      <c r="V9" s="57">
        <f>SUM($D$5:$D9)/(COUNTA($D$5:$D9)-COUNTA($E$5:$E9))</f>
        <v>1.5</v>
      </c>
      <c r="W9" s="85">
        <f t="array" ref="W9">IF(SUM(K5:K34)=0,"-",SUM(INT(K5:K34))+INT(ROUND(SUM(K5:K34-INT(K5:K34)),1)/0.6)+MOD(ROUND(SUM(K5:K34-INT(K5:K34)),1),0.6))</f>
        <v>12</v>
      </c>
      <c r="X9" s="86">
        <f>IF($W$9="-","-",SUM(L5:L34))</f>
        <v>0</v>
      </c>
      <c r="Y9" s="86">
        <f>IF($W$9="-","-",SUM(M5:M34))</f>
        <v>72</v>
      </c>
      <c r="Z9" s="83">
        <f>IF($W$9="-","-",SUM(N5:N34))</f>
        <v>5</v>
      </c>
      <c r="AA9" s="305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2/18(4)</v>
      </c>
      <c r="AB9" s="306"/>
      <c r="AC9" s="303">
        <f>IF($Z$9="-","-",IF($Z$9=0,"-",$Y$9/$Z$9))</f>
        <v>14.4</v>
      </c>
      <c r="AD9" s="304"/>
      <c r="AE9" s="87">
        <f>IF(ISERROR(ROUND((INT(W9)*6+((W9-INT(W9))*10))/Z9,2)),"-",ROUND((INT(W9)*6+((W9-INT(W9))*10))/Z9,2))</f>
        <v>14.4</v>
      </c>
      <c r="AF9" s="84">
        <f>IF(ISERROR(ROUND(Y9/(INT(W9)*6+((W9-INT(W9))*10))*6,2)),"-",ROUND(Y9/(INT(W9)*6+((W9-INT(W9))*10))*6,2))</f>
        <v>6</v>
      </c>
      <c r="AG9" s="93">
        <f>COUNTIF(N5:N34,"&gt;=5")</f>
        <v>0</v>
      </c>
      <c r="AH9" s="10"/>
      <c r="AK9" s="81" t="s">
        <v>48</v>
      </c>
      <c r="AL9" s="82" t="str">
        <f t="shared" si="0"/>
        <v>-</v>
      </c>
      <c r="AM9" s="90" t="str">
        <f t="shared" si="1"/>
        <v>-</v>
      </c>
    </row>
    <row r="10" spans="1:39" ht="17.100000000000001" customHeight="1">
      <c r="A10" s="199"/>
      <c r="B10" s="47"/>
      <c r="C10" s="91"/>
      <c r="D10" s="60"/>
      <c r="E10" s="61"/>
      <c r="F10" s="59"/>
      <c r="G10" s="62"/>
      <c r="H10" s="59"/>
      <c r="I10" s="59"/>
      <c r="J10" s="9"/>
      <c r="K10" s="59"/>
      <c r="L10" s="59"/>
      <c r="M10" s="59"/>
      <c r="N10" s="59"/>
      <c r="O10" s="65"/>
      <c r="P10" s="66"/>
      <c r="Q10" s="66"/>
      <c r="R10" s="9"/>
      <c r="S10" s="59"/>
      <c r="T10" s="59"/>
      <c r="U10" s="59"/>
      <c r="V10" s="58">
        <f>SUM($D$5:$D10)/(COUNTA($D$5:$D10)-COUNTA($E$5:$E10))</f>
        <v>1.5</v>
      </c>
      <c r="W10" s="12"/>
      <c r="AK10" s="81" t="s">
        <v>47</v>
      </c>
      <c r="AL10" s="82" t="str">
        <f t="shared" si="0"/>
        <v>-</v>
      </c>
      <c r="AM10" s="90" t="str">
        <f t="shared" si="1"/>
        <v>-</v>
      </c>
    </row>
    <row r="11" spans="1:39" ht="17.100000000000001" customHeight="1">
      <c r="A11" s="199"/>
      <c r="B11" s="47"/>
      <c r="C11" s="91"/>
      <c r="D11" s="60"/>
      <c r="E11" s="61"/>
      <c r="F11" s="59"/>
      <c r="G11" s="62"/>
      <c r="H11" s="59"/>
      <c r="I11" s="59"/>
      <c r="J11" s="9"/>
      <c r="K11" s="59"/>
      <c r="L11" s="59"/>
      <c r="M11" s="59"/>
      <c r="N11" s="59"/>
      <c r="O11" s="67"/>
      <c r="P11" s="68"/>
      <c r="Q11" s="68"/>
      <c r="R11" s="9"/>
      <c r="S11" s="59"/>
      <c r="T11" s="59"/>
      <c r="U11" s="59"/>
      <c r="V11" s="58">
        <f>SUM($D$5:$D11)/(COUNTA($D$5:$D11)-COUNTA($E$5:$E11))</f>
        <v>1.5</v>
      </c>
      <c r="W11" s="292" t="s">
        <v>46</v>
      </c>
      <c r="X11" s="292"/>
      <c r="Y11" s="292"/>
      <c r="Z11" s="11"/>
      <c r="AA11" s="11"/>
      <c r="AB11" s="11"/>
      <c r="AK11" s="81" t="s">
        <v>45</v>
      </c>
      <c r="AL11" s="82">
        <f t="shared" si="0"/>
        <v>2</v>
      </c>
      <c r="AM11" s="90">
        <f t="shared" si="1"/>
        <v>1</v>
      </c>
    </row>
    <row r="12" spans="1:39" ht="17.100000000000001" customHeight="1">
      <c r="A12" s="243" t="s">
        <v>200</v>
      </c>
      <c r="B12" s="47">
        <v>2</v>
      </c>
      <c r="C12" s="91">
        <v>9</v>
      </c>
      <c r="D12" s="60"/>
      <c r="E12" s="61"/>
      <c r="F12" s="59"/>
      <c r="G12" s="62"/>
      <c r="H12" s="59"/>
      <c r="I12" s="59"/>
      <c r="J12" s="9"/>
      <c r="K12" s="59">
        <v>4</v>
      </c>
      <c r="L12" s="59"/>
      <c r="M12" s="59">
        <v>35</v>
      </c>
      <c r="N12" s="59">
        <v>1</v>
      </c>
      <c r="O12" s="65"/>
      <c r="P12" s="66"/>
      <c r="Q12" s="66"/>
      <c r="R12" s="9"/>
      <c r="S12" s="59"/>
      <c r="T12" s="59"/>
      <c r="U12" s="59"/>
      <c r="V12" s="58">
        <f>SUM($D$5:$D12)/(COUNTA($D$5:$D12)-COUNTA($E$5:$E12))</f>
        <v>1.5</v>
      </c>
      <c r="W12" s="77" t="s">
        <v>8</v>
      </c>
      <c r="X12" s="77" t="s">
        <v>7</v>
      </c>
      <c r="Y12" s="77" t="s">
        <v>6</v>
      </c>
      <c r="Z12" s="47"/>
      <c r="AK12" s="81" t="s">
        <v>44</v>
      </c>
      <c r="AL12" s="82">
        <f t="shared" si="0"/>
        <v>1</v>
      </c>
      <c r="AM12" s="90">
        <f t="shared" si="1"/>
        <v>0</v>
      </c>
    </row>
    <row r="13" spans="1:39" ht="17.100000000000001" customHeight="1">
      <c r="A13" s="243" t="s">
        <v>201</v>
      </c>
      <c r="B13" s="47">
        <v>2</v>
      </c>
      <c r="C13" s="91">
        <v>10</v>
      </c>
      <c r="D13" s="60">
        <v>0</v>
      </c>
      <c r="E13" s="61"/>
      <c r="F13" s="59"/>
      <c r="G13" s="62" t="s">
        <v>38</v>
      </c>
      <c r="H13" s="59"/>
      <c r="I13" s="59"/>
      <c r="J13" s="9"/>
      <c r="K13" s="59">
        <v>4</v>
      </c>
      <c r="L13" s="59"/>
      <c r="M13" s="59">
        <v>19</v>
      </c>
      <c r="N13" s="59">
        <v>2</v>
      </c>
      <c r="O13" s="65"/>
      <c r="P13" s="66"/>
      <c r="Q13" s="66"/>
      <c r="R13" s="9"/>
      <c r="S13" s="59"/>
      <c r="T13" s="59"/>
      <c r="U13" s="59"/>
      <c r="V13" s="57">
        <f>SUM($D$5:$D13)/(COUNTA($D$5:$D13)-COUNTA($E$5:$E13))</f>
        <v>1</v>
      </c>
      <c r="W13" s="76">
        <f>SUM(S5:S34)</f>
        <v>0</v>
      </c>
      <c r="X13" s="76">
        <f>SUM(T5:T34)</f>
        <v>0</v>
      </c>
      <c r="Y13" s="76">
        <f>SUM(U5:U34)</f>
        <v>0</v>
      </c>
      <c r="Z13" s="10"/>
      <c r="AK13" s="81" t="s">
        <v>43</v>
      </c>
      <c r="AL13" s="82">
        <f t="shared" si="0"/>
        <v>1</v>
      </c>
      <c r="AM13" s="90">
        <f t="shared" si="1"/>
        <v>0</v>
      </c>
    </row>
    <row r="14" spans="1:39" ht="17.100000000000001" customHeight="1">
      <c r="A14" s="243"/>
      <c r="B14" s="47"/>
      <c r="C14" s="91"/>
      <c r="D14" s="60"/>
      <c r="E14" s="61"/>
      <c r="F14" s="59"/>
      <c r="G14" s="62"/>
      <c r="H14" s="59"/>
      <c r="I14" s="59"/>
      <c r="J14" s="9"/>
      <c r="K14" s="59"/>
      <c r="L14" s="59"/>
      <c r="M14" s="59"/>
      <c r="N14" s="59"/>
      <c r="O14" s="65"/>
      <c r="P14" s="66"/>
      <c r="Q14" s="66"/>
      <c r="R14" s="9"/>
      <c r="S14" s="59"/>
      <c r="T14" s="59"/>
      <c r="U14" s="59"/>
      <c r="V14" s="58">
        <f>SUM($D$5:$D14)/(COUNTA($D$5:$D14)-COUNTA($E$5:$E14))</f>
        <v>1</v>
      </c>
      <c r="AK14" s="81" t="s">
        <v>42</v>
      </c>
      <c r="AL14" s="82" t="str">
        <f t="shared" si="0"/>
        <v>-</v>
      </c>
      <c r="AM14" s="90" t="str">
        <f t="shared" si="1"/>
        <v>-</v>
      </c>
    </row>
    <row r="15" spans="1:39" ht="17.100000000000001" customHeight="1">
      <c r="A15" s="243" t="s">
        <v>204</v>
      </c>
      <c r="B15" s="47">
        <v>2</v>
      </c>
      <c r="C15" s="91">
        <v>8</v>
      </c>
      <c r="D15" s="60">
        <v>1</v>
      </c>
      <c r="E15" s="61" t="s">
        <v>58</v>
      </c>
      <c r="F15" s="59"/>
      <c r="G15" s="62" t="s">
        <v>115</v>
      </c>
      <c r="H15" s="59"/>
      <c r="I15" s="59"/>
      <c r="J15" s="9"/>
      <c r="K15" s="59">
        <v>4</v>
      </c>
      <c r="L15" s="59"/>
      <c r="M15" s="59">
        <v>18</v>
      </c>
      <c r="N15" s="59">
        <v>2</v>
      </c>
      <c r="O15" s="65"/>
      <c r="P15" s="66"/>
      <c r="Q15" s="66"/>
      <c r="R15" s="9"/>
      <c r="S15" s="59"/>
      <c r="T15" s="59"/>
      <c r="U15" s="59"/>
      <c r="V15" s="58">
        <f>SUM($D$5:$D15)/(COUNTA($D$5:$D15)-COUNTA($E$5:$E15))</f>
        <v>1.3333333333333333</v>
      </c>
      <c r="W15" s="289" t="s">
        <v>41</v>
      </c>
      <c r="X15" s="289"/>
      <c r="Y15" s="289"/>
      <c r="Z15" s="289"/>
      <c r="AA15" s="289"/>
      <c r="AB15" s="289"/>
    </row>
    <row r="16" spans="1:39" ht="17.100000000000001" customHeight="1">
      <c r="A16" s="243"/>
      <c r="B16" s="47"/>
      <c r="C16" s="91"/>
      <c r="D16" s="60"/>
      <c r="E16" s="61"/>
      <c r="F16" s="59"/>
      <c r="G16" s="62"/>
      <c r="H16" s="59"/>
      <c r="I16" s="59"/>
      <c r="J16" s="9"/>
      <c r="K16" s="59"/>
      <c r="L16" s="59"/>
      <c r="M16" s="59"/>
      <c r="N16" s="59"/>
      <c r="O16" s="65"/>
      <c r="P16" s="66"/>
      <c r="Q16" s="66"/>
      <c r="R16" s="9"/>
      <c r="S16" s="59"/>
      <c r="T16" s="59"/>
      <c r="U16" s="59"/>
      <c r="V16" s="57">
        <f>SUM($D$5:$D16)/(COUNTA($D$5:$D16)-COUNTA($E$5:$E16))</f>
        <v>1.3333333333333333</v>
      </c>
      <c r="W16" s="293" t="s">
        <v>40</v>
      </c>
      <c r="X16" s="294"/>
      <c r="Y16" s="295"/>
      <c r="Z16" s="76">
        <f>COUNTIF($G$5:$G$34,W16)</f>
        <v>1</v>
      </c>
      <c r="AA16" s="296">
        <f>$Z16/MAX(1,$X$5)</f>
        <v>0.25</v>
      </c>
      <c r="AB16" s="297"/>
    </row>
    <row r="17" spans="1:34" ht="17.100000000000001" customHeight="1">
      <c r="A17" s="228"/>
      <c r="B17" s="47"/>
      <c r="C17" s="91"/>
      <c r="D17" s="63"/>
      <c r="E17" s="61"/>
      <c r="F17" s="59"/>
      <c r="G17" s="62"/>
      <c r="H17" s="59"/>
      <c r="I17" s="59"/>
      <c r="J17" s="9"/>
      <c r="K17" s="59"/>
      <c r="L17" s="59"/>
      <c r="M17" s="59"/>
      <c r="N17" s="59"/>
      <c r="O17" s="65"/>
      <c r="P17" s="66"/>
      <c r="Q17" s="66"/>
      <c r="R17" s="9"/>
      <c r="S17" s="59"/>
      <c r="T17" s="59"/>
      <c r="U17" s="59"/>
      <c r="V17" s="57">
        <f>SUM($D$5:$D17)/(COUNTA($D$5:$D17)-COUNTA($E$5:$E17))</f>
        <v>1.3333333333333333</v>
      </c>
      <c r="W17" s="298" t="s">
        <v>39</v>
      </c>
      <c r="X17" s="299"/>
      <c r="Y17" s="300"/>
      <c r="Z17" s="76">
        <f>COUNTIF($G$5:$G$34,W17)</f>
        <v>0</v>
      </c>
      <c r="AA17" s="287">
        <f t="shared" ref="AA17:AA25" si="2">$Z17/MAX(1,$X$5)</f>
        <v>0</v>
      </c>
      <c r="AB17" s="288"/>
      <c r="AG17" s="1"/>
      <c r="AH17" s="1"/>
    </row>
    <row r="18" spans="1:34" ht="17.100000000000001" customHeight="1">
      <c r="A18" s="228"/>
      <c r="B18" s="47"/>
      <c r="C18" s="92"/>
      <c r="D18" s="60"/>
      <c r="E18" s="61"/>
      <c r="F18" s="59"/>
      <c r="G18" s="62"/>
      <c r="H18" s="59"/>
      <c r="I18" s="59"/>
      <c r="J18" s="9"/>
      <c r="K18" s="59"/>
      <c r="L18" s="59"/>
      <c r="M18" s="59"/>
      <c r="N18" s="59"/>
      <c r="O18" s="65"/>
      <c r="P18" s="66"/>
      <c r="Q18" s="66"/>
      <c r="R18" s="9"/>
      <c r="S18" s="59"/>
      <c r="T18" s="59"/>
      <c r="U18" s="59"/>
      <c r="V18" s="57">
        <f>SUM($D$5:$D18)/(COUNTA($D$5:$D18)-COUNTA($E$5:$E18))</f>
        <v>1.3333333333333333</v>
      </c>
      <c r="W18" s="284" t="s">
        <v>90</v>
      </c>
      <c r="X18" s="285"/>
      <c r="Y18" s="286"/>
      <c r="Z18" s="76">
        <f>COUNTIF($G$5:$G$34,W18)</f>
        <v>0</v>
      </c>
      <c r="AA18" s="287">
        <f t="shared" si="2"/>
        <v>0</v>
      </c>
      <c r="AB18" s="288"/>
      <c r="AG18" s="1"/>
      <c r="AH18" s="1"/>
    </row>
    <row r="19" spans="1:34" ht="17.100000000000001" customHeight="1">
      <c r="A19" s="247"/>
      <c r="B19" s="2"/>
      <c r="C19" s="91"/>
      <c r="D19" s="60"/>
      <c r="E19" s="61"/>
      <c r="F19" s="59"/>
      <c r="G19" s="59"/>
      <c r="H19" s="59"/>
      <c r="I19" s="59"/>
      <c r="J19" s="9"/>
      <c r="K19" s="64"/>
      <c r="L19" s="59"/>
      <c r="M19" s="59"/>
      <c r="N19" s="59"/>
      <c r="O19" s="65"/>
      <c r="P19" s="66"/>
      <c r="Q19" s="66"/>
      <c r="R19" s="50"/>
      <c r="S19" s="59"/>
      <c r="T19" s="59"/>
      <c r="U19" s="59"/>
      <c r="V19" s="57">
        <f>SUM($D$5:$D19)/(COUNTA($D$5:$D19)-COUNTA($E$5:$E19))</f>
        <v>1.3333333333333333</v>
      </c>
      <c r="W19" s="284" t="s">
        <v>89</v>
      </c>
      <c r="X19" s="285"/>
      <c r="Y19" s="286"/>
      <c r="Z19" s="76">
        <f t="shared" ref="Z19:Z25" si="3">COUNTIF($G$5:$G$34,W19)</f>
        <v>0</v>
      </c>
      <c r="AA19" s="287">
        <f t="shared" si="2"/>
        <v>0</v>
      </c>
      <c r="AB19" s="288"/>
      <c r="AG19" s="1"/>
      <c r="AH19" s="1"/>
    </row>
    <row r="20" spans="1:34" ht="17.100000000000001" customHeight="1">
      <c r="A20" s="247"/>
      <c r="B20" s="2"/>
      <c r="C20" s="91"/>
      <c r="D20" s="60"/>
      <c r="E20" s="61"/>
      <c r="F20" s="59"/>
      <c r="G20" s="59"/>
      <c r="H20" s="59"/>
      <c r="I20" s="59"/>
      <c r="J20" s="9"/>
      <c r="K20" s="64"/>
      <c r="L20" s="59"/>
      <c r="M20" s="59"/>
      <c r="N20" s="59"/>
      <c r="O20" s="65"/>
      <c r="P20" s="66"/>
      <c r="Q20" s="66"/>
      <c r="R20" s="50"/>
      <c r="S20" s="59"/>
      <c r="T20" s="59"/>
      <c r="U20" s="59"/>
      <c r="V20" s="57">
        <f>SUM($D$5:$D20)/(COUNTA($D$5:$D20)-COUNTA($E$5:$E20))</f>
        <v>1.3333333333333333</v>
      </c>
      <c r="W20" s="284" t="s">
        <v>38</v>
      </c>
      <c r="X20" s="285"/>
      <c r="Y20" s="286"/>
      <c r="Z20" s="76">
        <f t="shared" si="3"/>
        <v>1</v>
      </c>
      <c r="AA20" s="287">
        <f t="shared" si="2"/>
        <v>0.25</v>
      </c>
      <c r="AB20" s="288"/>
      <c r="AG20" s="1"/>
      <c r="AH20" s="1"/>
    </row>
    <row r="21" spans="1:34" ht="17.100000000000001" customHeight="1">
      <c r="A21" s="247"/>
      <c r="B21" s="2"/>
      <c r="C21" s="91"/>
      <c r="D21" s="60"/>
      <c r="E21" s="61"/>
      <c r="F21" s="59"/>
      <c r="G21" s="59"/>
      <c r="H21" s="59"/>
      <c r="I21" s="59"/>
      <c r="J21" s="9"/>
      <c r="K21" s="64"/>
      <c r="L21" s="59"/>
      <c r="M21" s="59"/>
      <c r="N21" s="59"/>
      <c r="O21" s="65"/>
      <c r="P21" s="66"/>
      <c r="Q21" s="66"/>
      <c r="R21" s="50"/>
      <c r="S21" s="59"/>
      <c r="T21" s="59"/>
      <c r="U21" s="59"/>
      <c r="V21" s="57">
        <f>SUM($D$5:$D21)/(COUNTA($D$5:$D21)-COUNTA($E$5:$E21))</f>
        <v>1.3333333333333333</v>
      </c>
      <c r="W21" s="284" t="s">
        <v>37</v>
      </c>
      <c r="X21" s="285"/>
      <c r="Y21" s="286"/>
      <c r="Z21" s="76">
        <f t="shared" si="3"/>
        <v>1</v>
      </c>
      <c r="AA21" s="287">
        <f t="shared" si="2"/>
        <v>0.25</v>
      </c>
      <c r="AB21" s="288"/>
      <c r="AG21" s="1"/>
      <c r="AH21" s="1"/>
    </row>
    <row r="22" spans="1:34" ht="17.100000000000001" customHeight="1">
      <c r="A22" s="247"/>
      <c r="B22" s="2"/>
      <c r="C22" s="91"/>
      <c r="D22" s="60"/>
      <c r="E22" s="61"/>
      <c r="F22" s="59"/>
      <c r="G22" s="59"/>
      <c r="H22" s="59"/>
      <c r="I22" s="59"/>
      <c r="J22" s="9"/>
      <c r="K22" s="64"/>
      <c r="L22" s="59"/>
      <c r="M22" s="59"/>
      <c r="N22" s="59"/>
      <c r="O22" s="65"/>
      <c r="P22" s="66"/>
      <c r="Q22" s="66"/>
      <c r="R22" s="50"/>
      <c r="S22" s="59"/>
      <c r="T22" s="59"/>
      <c r="U22" s="59"/>
      <c r="V22" s="57">
        <f>SUM($D$5:$D22)/(COUNTA($D$5:$D22)-COUNTA($E$5:$E22))</f>
        <v>1.3333333333333333</v>
      </c>
      <c r="W22" s="284" t="s">
        <v>36</v>
      </c>
      <c r="X22" s="285"/>
      <c r="Y22" s="286"/>
      <c r="Z22" s="76">
        <f t="shared" si="3"/>
        <v>1</v>
      </c>
      <c r="AA22" s="287">
        <f t="shared" si="2"/>
        <v>0.25</v>
      </c>
      <c r="AB22" s="288"/>
      <c r="AG22" s="1"/>
      <c r="AH22" s="1"/>
    </row>
    <row r="23" spans="1:34" ht="17.100000000000001" customHeight="1">
      <c r="A23" s="248"/>
      <c r="B23" s="2"/>
      <c r="C23" s="91"/>
      <c r="D23" s="60"/>
      <c r="E23" s="61"/>
      <c r="F23" s="59"/>
      <c r="G23" s="59"/>
      <c r="H23" s="59"/>
      <c r="I23" s="59"/>
      <c r="J23" s="9"/>
      <c r="K23" s="64"/>
      <c r="L23" s="59"/>
      <c r="M23" s="59"/>
      <c r="N23" s="59"/>
      <c r="O23" s="65"/>
      <c r="P23" s="66"/>
      <c r="Q23" s="66"/>
      <c r="R23" s="50"/>
      <c r="S23" s="59"/>
      <c r="T23" s="59"/>
      <c r="U23" s="59"/>
      <c r="V23" s="57">
        <f>SUM($D$5:$D23)/(COUNTA($D$5:$D23)-COUNTA($E$5:$E23))</f>
        <v>1.3333333333333333</v>
      </c>
      <c r="W23" s="284" t="s">
        <v>35</v>
      </c>
      <c r="X23" s="285"/>
      <c r="Y23" s="286"/>
      <c r="Z23" s="76">
        <f t="shared" si="3"/>
        <v>0</v>
      </c>
      <c r="AA23" s="287">
        <f t="shared" si="2"/>
        <v>0</v>
      </c>
      <c r="AB23" s="288"/>
      <c r="AG23" s="1"/>
      <c r="AH23" s="1"/>
    </row>
    <row r="24" spans="1:34" ht="17.100000000000001" customHeight="1">
      <c r="A24" s="248"/>
      <c r="B24" s="2"/>
      <c r="C24" s="91"/>
      <c r="D24" s="60"/>
      <c r="E24" s="61"/>
      <c r="F24" s="59"/>
      <c r="G24" s="59"/>
      <c r="H24" s="59"/>
      <c r="I24" s="59"/>
      <c r="J24" s="9"/>
      <c r="K24" s="64"/>
      <c r="L24" s="59"/>
      <c r="M24" s="59"/>
      <c r="N24" s="59"/>
      <c r="O24" s="65"/>
      <c r="P24" s="66"/>
      <c r="Q24" s="66"/>
      <c r="R24" s="50"/>
      <c r="S24" s="59"/>
      <c r="T24" s="59"/>
      <c r="U24" s="59"/>
      <c r="V24" s="57">
        <f>SUM($D$5:$D24)/(COUNTA($D$5:$D24)-COUNTA($E$5:$E24))</f>
        <v>1.3333333333333333</v>
      </c>
      <c r="W24" s="284" t="s">
        <v>34</v>
      </c>
      <c r="X24" s="290"/>
      <c r="Y24" s="291"/>
      <c r="Z24" s="76">
        <f t="shared" si="3"/>
        <v>0</v>
      </c>
      <c r="AA24" s="287">
        <f t="shared" si="2"/>
        <v>0</v>
      </c>
      <c r="AB24" s="288"/>
      <c r="AG24" s="1"/>
      <c r="AH24" s="1"/>
    </row>
    <row r="25" spans="1:34" ht="17.100000000000001" customHeight="1">
      <c r="A25" s="248"/>
      <c r="B25" s="2"/>
      <c r="C25" s="91"/>
      <c r="D25" s="60"/>
      <c r="E25" s="61"/>
      <c r="F25" s="59"/>
      <c r="G25" s="59"/>
      <c r="H25" s="59"/>
      <c r="I25" s="59"/>
      <c r="J25" s="9"/>
      <c r="K25" s="64"/>
      <c r="L25" s="59"/>
      <c r="M25" s="59"/>
      <c r="N25" s="59"/>
      <c r="O25" s="65"/>
      <c r="P25" s="66"/>
      <c r="Q25" s="66"/>
      <c r="R25" s="50"/>
      <c r="S25" s="59"/>
      <c r="T25" s="59"/>
      <c r="U25" s="59"/>
      <c r="V25" s="57">
        <f>SUM($D$5:$D25)/(COUNTA($D$5:$D25)-COUNTA($E$5:$E25))</f>
        <v>1.3333333333333333</v>
      </c>
      <c r="W25" s="284" t="s">
        <v>33</v>
      </c>
      <c r="X25" s="285"/>
      <c r="Y25" s="286"/>
      <c r="Z25" s="76">
        <f t="shared" si="3"/>
        <v>0</v>
      </c>
      <c r="AA25" s="287">
        <f t="shared" si="2"/>
        <v>0</v>
      </c>
      <c r="AB25" s="288"/>
      <c r="AG25" s="1"/>
      <c r="AH25" s="1"/>
    </row>
    <row r="26" spans="1:34" ht="17.100000000000001" customHeight="1">
      <c r="A26" s="200"/>
      <c r="B26" s="2"/>
      <c r="C26" s="91"/>
      <c r="D26" s="60"/>
      <c r="E26" s="61"/>
      <c r="F26" s="59"/>
      <c r="G26" s="59"/>
      <c r="H26" s="59"/>
      <c r="I26" s="59"/>
      <c r="J26" s="9"/>
      <c r="K26" s="64"/>
      <c r="L26" s="59"/>
      <c r="M26" s="59"/>
      <c r="N26" s="59"/>
      <c r="O26" s="65"/>
      <c r="P26" s="66"/>
      <c r="Q26" s="66"/>
      <c r="R26" s="50"/>
      <c r="S26" s="59"/>
      <c r="T26" s="59"/>
      <c r="U26" s="59"/>
      <c r="V26" s="58">
        <f>SUM($D$5:$D26)/(COUNTA($D$5:$D26)-COUNTA($E$5:$E26))</f>
        <v>1.3333333333333333</v>
      </c>
      <c r="W26" s="88"/>
    </row>
    <row r="27" spans="1:34" ht="17.100000000000001" customHeight="1">
      <c r="A27" s="200"/>
      <c r="B27" s="2"/>
      <c r="C27" s="91"/>
      <c r="D27" s="60"/>
      <c r="E27" s="61"/>
      <c r="F27" s="59"/>
      <c r="G27" s="59"/>
      <c r="H27" s="59"/>
      <c r="I27" s="59"/>
      <c r="J27" s="9"/>
      <c r="K27" s="64"/>
      <c r="L27" s="59"/>
      <c r="M27" s="59"/>
      <c r="N27" s="59"/>
      <c r="O27" s="65"/>
      <c r="P27" s="66"/>
      <c r="Q27" s="66"/>
      <c r="R27" s="50"/>
      <c r="S27" s="59"/>
      <c r="T27" s="59"/>
      <c r="U27" s="59"/>
      <c r="V27" s="58">
        <f>SUM($D$5:$D27)/(COUNTA($D$5:$D27)-COUNTA($E$5:$E27))</f>
        <v>1.3333333333333333</v>
      </c>
      <c r="W27" s="289" t="s">
        <v>32</v>
      </c>
      <c r="X27" s="289"/>
      <c r="Y27" s="289"/>
      <c r="Z27" s="289"/>
      <c r="AA27" s="289"/>
      <c r="AB27" s="289"/>
      <c r="AC27" s="8"/>
      <c r="AD27" s="8"/>
      <c r="AE27" s="8"/>
      <c r="AG27" s="1"/>
      <c r="AH27" s="1"/>
    </row>
    <row r="28" spans="1:34" ht="17.100000000000001" customHeight="1">
      <c r="A28" s="200"/>
      <c r="B28" s="2"/>
      <c r="C28" s="91"/>
      <c r="D28" s="60"/>
      <c r="E28" s="61"/>
      <c r="F28" s="59"/>
      <c r="G28" s="59"/>
      <c r="H28" s="59"/>
      <c r="I28" s="59"/>
      <c r="J28" s="9"/>
      <c r="K28" s="64"/>
      <c r="L28" s="59"/>
      <c r="M28" s="59"/>
      <c r="N28" s="59"/>
      <c r="O28" s="65"/>
      <c r="P28" s="66"/>
      <c r="Q28" s="66"/>
      <c r="R28" s="50"/>
      <c r="S28" s="59"/>
      <c r="T28" s="59"/>
      <c r="U28" s="59"/>
      <c r="V28" s="57">
        <f>SUM($D$5:$D28)/(COUNTA($D$5:$D28)-COUNTA($E$5:$E28))</f>
        <v>1.3333333333333333</v>
      </c>
      <c r="W28" s="69" t="s">
        <v>31</v>
      </c>
      <c r="X28" s="70"/>
      <c r="Y28" s="70"/>
      <c r="Z28" s="71"/>
      <c r="AA28" s="282">
        <f>IF(W5=0,"-",$W$13/$W$5)</f>
        <v>0</v>
      </c>
      <c r="AB28" s="283"/>
      <c r="AG28" s="1"/>
      <c r="AH28" s="1"/>
    </row>
    <row r="29" spans="1:34" ht="17.100000000000001" customHeight="1">
      <c r="A29" s="200"/>
      <c r="B29" s="2"/>
      <c r="C29" s="91"/>
      <c r="D29" s="60"/>
      <c r="E29" s="61"/>
      <c r="F29" s="59"/>
      <c r="G29" s="59"/>
      <c r="H29" s="59"/>
      <c r="I29" s="59"/>
      <c r="J29" s="9"/>
      <c r="K29" s="64"/>
      <c r="L29" s="59"/>
      <c r="M29" s="59"/>
      <c r="N29" s="59"/>
      <c r="O29" s="65"/>
      <c r="P29" s="66"/>
      <c r="Q29" s="66"/>
      <c r="R29" s="50"/>
      <c r="S29" s="59"/>
      <c r="T29" s="59"/>
      <c r="U29" s="59"/>
      <c r="V29" s="57">
        <f>SUM($D$5:$D29)/(COUNTA($D$5:$D29)-COUNTA($E$5:$E29))</f>
        <v>1.3333333333333333</v>
      </c>
      <c r="W29" s="72" t="s">
        <v>30</v>
      </c>
      <c r="X29" s="73"/>
      <c r="Y29" s="276">
        <v>20</v>
      </c>
      <c r="Z29" s="279"/>
      <c r="AA29" s="280" t="str">
        <f>IF(ISERROR(SUMIF(D5:D34,"&gt;="&amp;Y29)/SUMPRODUCT(--(D5:D34&gt;=Y29),--(E5:E34&lt;&gt;"*"))),"-",SUMIF(D5:D34,"&gt;="&amp;Y29)/SUMPRODUCT(--(D5:D34&gt;=Y29),--(E5:E34&lt;&gt;"*")))</f>
        <v>-</v>
      </c>
      <c r="AB29" s="281"/>
      <c r="AG29" s="1"/>
      <c r="AH29" s="1"/>
    </row>
    <row r="30" spans="1:34" ht="17.100000000000001" customHeight="1">
      <c r="A30" s="200"/>
      <c r="B30" s="2"/>
      <c r="C30" s="91"/>
      <c r="D30" s="60"/>
      <c r="E30" s="61"/>
      <c r="F30" s="59"/>
      <c r="G30" s="59"/>
      <c r="H30" s="59"/>
      <c r="I30" s="59"/>
      <c r="J30" s="9"/>
      <c r="K30" s="64"/>
      <c r="L30" s="59"/>
      <c r="M30" s="59"/>
      <c r="N30" s="59"/>
      <c r="O30" s="65"/>
      <c r="P30" s="66"/>
      <c r="Q30" s="66"/>
      <c r="R30" s="50"/>
      <c r="S30" s="59"/>
      <c r="T30" s="59"/>
      <c r="U30" s="59"/>
      <c r="V30" s="57">
        <f>SUM($D$5:$D30)/(COUNTA($D$5:$D30)-COUNTA($E$5:$E30))</f>
        <v>1.3333333333333333</v>
      </c>
      <c r="W30" s="274" t="s">
        <v>29</v>
      </c>
      <c r="X30" s="275"/>
      <c r="Y30" s="275"/>
      <c r="Z30" s="276"/>
      <c r="AA30" s="277">
        <f>IF($Z$5="-","-",IF($Z$5=0,"-",($AF$5*4+$AG$5*6)/$Z$5))</f>
        <v>0</v>
      </c>
      <c r="AB30" s="278"/>
      <c r="AG30" s="1"/>
      <c r="AH30" s="1"/>
    </row>
    <row r="31" spans="1:34" ht="17.100000000000001" customHeight="1">
      <c r="A31" s="200"/>
      <c r="B31" s="2"/>
      <c r="C31" s="91"/>
      <c r="D31" s="60"/>
      <c r="E31" s="61"/>
      <c r="F31" s="59"/>
      <c r="G31" s="59"/>
      <c r="H31" s="59"/>
      <c r="I31" s="59"/>
      <c r="J31" s="9"/>
      <c r="K31" s="64"/>
      <c r="L31" s="59"/>
      <c r="M31" s="59"/>
      <c r="N31" s="59"/>
      <c r="O31" s="65"/>
      <c r="P31" s="66"/>
      <c r="Q31" s="66"/>
      <c r="R31" s="50"/>
      <c r="S31" s="59"/>
      <c r="T31" s="59"/>
      <c r="U31" s="59"/>
      <c r="V31" s="57">
        <f>SUM($D$5:$D31)/(COUNTA($D$5:$D31)-COUNTA($E$5:$E31))</f>
        <v>1.3333333333333333</v>
      </c>
      <c r="W31" s="274" t="s">
        <v>28</v>
      </c>
      <c r="X31" s="275"/>
      <c r="Y31" s="275"/>
      <c r="Z31" s="276"/>
      <c r="AA31" s="277" t="str">
        <f>IF(SUM($AF5:$AG5),$AG5/SUM($AF5:$AG5),"-")</f>
        <v>-</v>
      </c>
      <c r="AB31" s="278"/>
      <c r="AG31" s="1"/>
      <c r="AH31" s="1"/>
    </row>
    <row r="32" spans="1:34" ht="17.100000000000001" customHeight="1">
      <c r="A32" s="200"/>
      <c r="B32" s="2"/>
      <c r="C32" s="91"/>
      <c r="D32" s="60"/>
      <c r="E32" s="61"/>
      <c r="F32" s="59"/>
      <c r="G32" s="59"/>
      <c r="H32" s="59"/>
      <c r="I32" s="59"/>
      <c r="J32" s="9"/>
      <c r="K32" s="64"/>
      <c r="L32" s="59"/>
      <c r="M32" s="59"/>
      <c r="N32" s="59"/>
      <c r="O32" s="65"/>
      <c r="P32" s="66"/>
      <c r="Q32" s="66"/>
      <c r="R32" s="50"/>
      <c r="S32" s="59"/>
      <c r="T32" s="59"/>
      <c r="U32" s="59"/>
      <c r="V32" s="57">
        <f>SUM($D$5:$D32)/(COUNTA($D$5:$D32)-COUNTA($E$5:$E32))</f>
        <v>1.3333333333333333</v>
      </c>
      <c r="W32" s="274" t="s">
        <v>27</v>
      </c>
      <c r="X32" s="275"/>
      <c r="Y32" s="275"/>
      <c r="Z32" s="276"/>
      <c r="AA32" s="277" t="str">
        <f>IF(SUM($AH5:$AI5),$AI5/SUM($AH5:$AI5),"-")</f>
        <v>-</v>
      </c>
      <c r="AB32" s="278"/>
      <c r="AG32" s="1"/>
      <c r="AH32" s="1"/>
    </row>
    <row r="33" spans="1:34" ht="17.100000000000001" customHeight="1">
      <c r="A33" s="199"/>
      <c r="B33" s="2"/>
      <c r="C33" s="91"/>
      <c r="D33" s="60"/>
      <c r="E33" s="61"/>
      <c r="F33" s="59"/>
      <c r="G33" s="59"/>
      <c r="H33" s="59"/>
      <c r="I33" s="59"/>
      <c r="J33" s="50"/>
      <c r="K33" s="59"/>
      <c r="L33" s="59"/>
      <c r="M33" s="59"/>
      <c r="N33" s="59"/>
      <c r="O33" s="65"/>
      <c r="P33" s="66"/>
      <c r="Q33" s="66"/>
      <c r="R33" s="50"/>
      <c r="S33" s="59"/>
      <c r="T33" s="59"/>
      <c r="U33" s="59"/>
      <c r="V33" s="57">
        <f>SUM($D$5:$D33)/(COUNTA($D$5:$D33)-COUNTA($E$5:$E33))</f>
        <v>1.3333333333333333</v>
      </c>
      <c r="W33" s="274" t="s">
        <v>64</v>
      </c>
      <c r="X33" s="275"/>
      <c r="Y33" s="275"/>
      <c r="Z33" s="276"/>
      <c r="AA33" s="74">
        <f>SUMPRODUCT((D5:D34=0)*(D5:D34&lt;&gt;"")*(E5:E34&lt;&gt;"*"))</f>
        <v>2</v>
      </c>
      <c r="AB33" s="75">
        <f>SUMPRODUCT((D5:D34=0)*(D5:D34&lt;&gt;"")*(E5:E34&lt;&gt;"*")*(F5:F34=1))</f>
        <v>1</v>
      </c>
      <c r="AG33" s="1"/>
      <c r="AH33" s="1"/>
    </row>
    <row r="34" spans="1:34" ht="17.100000000000001" customHeight="1">
      <c r="A34" s="199"/>
      <c r="B34" s="2"/>
      <c r="C34" s="91"/>
      <c r="D34" s="60"/>
      <c r="E34" s="61"/>
      <c r="F34" s="59"/>
      <c r="G34" s="59"/>
      <c r="H34" s="59"/>
      <c r="I34" s="59"/>
      <c r="J34" s="50"/>
      <c r="K34" s="59"/>
      <c r="L34" s="59"/>
      <c r="M34" s="59"/>
      <c r="N34" s="59"/>
      <c r="O34" s="65"/>
      <c r="P34" s="66"/>
      <c r="Q34" s="66"/>
      <c r="R34" s="50"/>
      <c r="S34" s="59"/>
      <c r="T34" s="59"/>
      <c r="U34" s="59"/>
      <c r="V34" s="57">
        <f>SUM($D$5:$D34)/(COUNTA($D$5:$D34)-COUNTA($E$5:$E34))</f>
        <v>1.3333333333333333</v>
      </c>
      <c r="W34" s="274" t="s">
        <v>65</v>
      </c>
      <c r="X34" s="275"/>
      <c r="Y34" s="275"/>
      <c r="Z34" s="276"/>
      <c r="AA34" s="74">
        <f>SUM(P5:P34)</f>
        <v>0</v>
      </c>
      <c r="AB34" s="75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AK3:AM3"/>
    <mergeCell ref="AA4:AB4"/>
    <mergeCell ref="AC4:AD4"/>
    <mergeCell ref="AA9:AB9"/>
    <mergeCell ref="AC9:AD9"/>
    <mergeCell ref="W7:AG7"/>
    <mergeCell ref="AA8:AB8"/>
    <mergeCell ref="AC8:AD8"/>
    <mergeCell ref="C3:I3"/>
    <mergeCell ref="K3:Q3"/>
    <mergeCell ref="S3:U3"/>
    <mergeCell ref="W3:AI3"/>
    <mergeCell ref="AA5:AB5"/>
    <mergeCell ref="AC5:AD5"/>
  </mergeCells>
  <phoneticPr fontId="30" type="noConversion"/>
  <conditionalFormatting sqref="AH5:AI5 AG9">
    <cfRule type="cellIs" dxfId="57" priority="1" operator="greaterThan">
      <formula>0</formula>
    </cfRule>
  </conditionalFormatting>
  <dataValidations count="1">
    <dataValidation type="list" allowBlank="1" showInputMessage="1" showErrorMessage="1" sqref="G5:G34" xr:uid="{00000000-0002-0000-1100-000000000000}">
      <formula1>$W$16:$W$25</formula1>
    </dataValidation>
  </dataValidations>
  <hyperlinks>
    <hyperlink ref="A2" location="'Player Summary'!A1" display="Player Summary" xr:uid="{00000000-0004-0000-11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17" sqref="A17"/>
      <selection pane="topRight" activeCell="A17" sqref="A17"/>
      <selection pane="bottomLeft" activeCell="A17" sqref="A17"/>
      <selection pane="bottomRight" activeCell="B18" sqref="B18"/>
    </sheetView>
  </sheetViews>
  <sheetFormatPr defaultColWidth="8.855468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85546875" style="2" customWidth="1"/>
    <col min="8" max="8" width="2.5703125" style="2" customWidth="1"/>
    <col min="9" max="9" width="2.42578125" style="2" customWidth="1"/>
    <col min="10" max="10" width="2.85546875" style="47" customWidth="1"/>
    <col min="11" max="11" width="5" style="5" customWidth="1"/>
    <col min="12" max="14" width="5" style="2" customWidth="1"/>
    <col min="15" max="15" width="0.5703125" style="2" customWidth="1"/>
    <col min="16" max="18" width="2.85546875" style="2" customWidth="1"/>
    <col min="19" max="21" width="4.42578125" style="2" customWidth="1"/>
    <col min="22" max="22" width="2.85546875" style="1" customWidth="1"/>
    <col min="23" max="25" width="5.5703125" style="1" customWidth="1"/>
    <col min="26" max="26" width="5.570312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5703125" style="1" customWidth="1"/>
    <col min="33" max="34" width="5.5703125" style="2" customWidth="1"/>
    <col min="35" max="35" width="5.5703125" style="1" customWidth="1"/>
    <col min="36" max="36" width="2.85546875" style="1" customWidth="1"/>
    <col min="37" max="38" width="5.5703125" style="1" customWidth="1"/>
    <col min="39" max="39" width="6.85546875" style="1" customWidth="1"/>
    <col min="40" max="256" width="11.42578125" style="1" customWidth="1"/>
    <col min="257" max="16384" width="8.85546875" style="1"/>
  </cols>
  <sheetData>
    <row r="1" spans="1:39" ht="15.75">
      <c r="A1" s="46" t="s">
        <v>84</v>
      </c>
      <c r="D1" s="13" t="s">
        <v>75</v>
      </c>
      <c r="E1" s="13"/>
      <c r="F1" s="13"/>
      <c r="G1" s="209" t="s">
        <v>76</v>
      </c>
      <c r="H1" s="13"/>
      <c r="I1" s="13"/>
      <c r="J1" s="13"/>
      <c r="K1" s="202" t="s">
        <v>77</v>
      </c>
      <c r="L1" s="13"/>
      <c r="M1" s="204" t="s">
        <v>78</v>
      </c>
      <c r="N1" s="20"/>
      <c r="O1" s="47"/>
      <c r="P1" s="47"/>
      <c r="Q1" s="47"/>
      <c r="R1" s="47"/>
      <c r="S1" s="20"/>
      <c r="T1" s="20"/>
      <c r="U1" s="20"/>
      <c r="V1" s="15"/>
      <c r="W1" s="15"/>
      <c r="X1" s="15"/>
      <c r="Y1" s="15"/>
      <c r="Z1" s="47"/>
    </row>
    <row r="2" spans="1:39">
      <c r="A2" s="226" t="s">
        <v>107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7"/>
      <c r="S2" s="47"/>
      <c r="T2" s="47"/>
      <c r="U2" s="47"/>
      <c r="V2" s="15"/>
      <c r="W2" s="15"/>
      <c r="X2" s="15"/>
      <c r="Y2" s="15"/>
      <c r="Z2" s="47"/>
      <c r="AA2" s="15"/>
      <c r="AB2" s="15"/>
      <c r="AC2" s="15"/>
      <c r="AD2" s="15"/>
      <c r="AE2" s="15"/>
      <c r="AF2" s="15"/>
      <c r="AG2" s="47"/>
      <c r="AH2" s="47"/>
      <c r="AI2" s="15"/>
      <c r="AJ2" s="15"/>
    </row>
    <row r="3" spans="1:39">
      <c r="A3" s="255" t="s">
        <v>73</v>
      </c>
      <c r="B3" s="15"/>
      <c r="C3" s="257" t="s">
        <v>63</v>
      </c>
      <c r="D3" s="257"/>
      <c r="E3" s="257"/>
      <c r="F3" s="257"/>
      <c r="G3" s="257"/>
      <c r="H3" s="257"/>
      <c r="I3" s="257"/>
      <c r="J3" s="13"/>
      <c r="K3" s="257" t="s">
        <v>62</v>
      </c>
      <c r="L3" s="257"/>
      <c r="M3" s="257"/>
      <c r="N3" s="257"/>
      <c r="O3" s="301"/>
      <c r="P3" s="257"/>
      <c r="Q3" s="257"/>
      <c r="R3" s="14"/>
      <c r="S3" s="257" t="s">
        <v>61</v>
      </c>
      <c r="T3" s="257"/>
      <c r="U3" s="257"/>
      <c r="V3" s="15"/>
      <c r="W3" s="289" t="s">
        <v>60</v>
      </c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K3" s="289" t="s">
        <v>59</v>
      </c>
      <c r="AL3" s="289"/>
      <c r="AM3" s="289"/>
    </row>
    <row r="4" spans="1:39" ht="17.100000000000001" customHeight="1">
      <c r="A4" s="256"/>
      <c r="B4" s="54" t="s">
        <v>93</v>
      </c>
      <c r="C4" s="52" t="s">
        <v>54</v>
      </c>
      <c r="D4" s="117" t="s">
        <v>21</v>
      </c>
      <c r="E4" s="117" t="s">
        <v>58</v>
      </c>
      <c r="F4" s="117" t="s">
        <v>57</v>
      </c>
      <c r="G4" s="117" t="s">
        <v>71</v>
      </c>
      <c r="H4" s="117">
        <v>4</v>
      </c>
      <c r="I4" s="117">
        <v>6</v>
      </c>
      <c r="J4" s="13"/>
      <c r="K4" s="55" t="s">
        <v>16</v>
      </c>
      <c r="L4" s="117" t="s">
        <v>15</v>
      </c>
      <c r="M4" s="117" t="s">
        <v>14</v>
      </c>
      <c r="N4" s="117" t="s">
        <v>13</v>
      </c>
      <c r="O4" s="56"/>
      <c r="P4" s="52" t="s">
        <v>56</v>
      </c>
      <c r="Q4" s="52" t="s">
        <v>55</v>
      </c>
      <c r="R4" s="13"/>
      <c r="S4" s="117" t="s">
        <v>8</v>
      </c>
      <c r="T4" s="117" t="s">
        <v>7</v>
      </c>
      <c r="U4" s="117" t="s">
        <v>6</v>
      </c>
      <c r="W4" s="116" t="s">
        <v>15</v>
      </c>
      <c r="X4" s="116" t="s">
        <v>23</v>
      </c>
      <c r="Y4" s="116" t="s">
        <v>22</v>
      </c>
      <c r="Z4" s="116" t="s">
        <v>21</v>
      </c>
      <c r="AA4" s="289" t="s">
        <v>20</v>
      </c>
      <c r="AB4" s="289"/>
      <c r="AC4" s="289" t="s">
        <v>11</v>
      </c>
      <c r="AD4" s="289"/>
      <c r="AE4" s="116" t="s">
        <v>10</v>
      </c>
      <c r="AF4" s="116">
        <v>4</v>
      </c>
      <c r="AG4" s="116">
        <v>6</v>
      </c>
      <c r="AH4" s="116" t="s">
        <v>19</v>
      </c>
      <c r="AI4" s="116" t="s">
        <v>18</v>
      </c>
      <c r="AK4" s="116" t="s">
        <v>54</v>
      </c>
      <c r="AL4" s="116" t="s">
        <v>23</v>
      </c>
      <c r="AM4" s="78" t="s">
        <v>11</v>
      </c>
    </row>
    <row r="5" spans="1:39" ht="17.100000000000001" customHeight="1">
      <c r="A5" s="210"/>
      <c r="B5" s="47"/>
      <c r="C5" s="91"/>
      <c r="D5" s="60"/>
      <c r="E5" s="61"/>
      <c r="F5" s="59"/>
      <c r="G5" s="62"/>
      <c r="H5" s="59"/>
      <c r="I5" s="59"/>
      <c r="J5" s="9"/>
      <c r="K5" s="59"/>
      <c r="L5" s="59"/>
      <c r="M5" s="59"/>
      <c r="N5" s="59"/>
      <c r="O5" s="65"/>
      <c r="P5" s="66"/>
      <c r="Q5" s="66"/>
      <c r="R5" s="9"/>
      <c r="S5" s="59"/>
      <c r="T5" s="59"/>
      <c r="U5" s="59"/>
      <c r="V5" s="57" t="e">
        <f>SUM($D$5:$D5)/(COUNTA($D$5:$D5)-COUNTA($E$5:$E5))</f>
        <v>#DIV/0!</v>
      </c>
      <c r="W5" s="76">
        <f>COUNTA(A5:A34)</f>
        <v>6</v>
      </c>
      <c r="X5" s="76">
        <f>COUNTA(D5:D34)</f>
        <v>6</v>
      </c>
      <c r="Y5" s="76">
        <f>COUNTA(E5:E34)</f>
        <v>1</v>
      </c>
      <c r="Z5" s="83">
        <f>IF(X5=0,"-",SUM(D5:D34))</f>
        <v>94</v>
      </c>
      <c r="AA5" s="302" t="str">
        <f t="array" ref="AA5">IF(X5,(MAX(D5:D34)&amp;IF(SUM((D5:D34=MAX(D5:D34))*(E5:E34&lt;&gt;"")),"*","")&amp;"("&amp;MIN(IF(D5:D34&amp;E5:E34=MAX(D5:D34)&amp;IF(SUM((D5:D34=MAX(D5:D34))*(E5:E34&lt;&gt;"")),"*",""),F5:F34))&amp;")"),0)</f>
        <v>33(0)</v>
      </c>
      <c r="AB5" s="302"/>
      <c r="AC5" s="303">
        <f>IF($X5-$Y5,$Z5/($X5-$Y5),"-")</f>
        <v>18.8</v>
      </c>
      <c r="AD5" s="304"/>
      <c r="AE5" s="84">
        <f>IF(SUM($F$5:$F$43),($Z5/(SUM($F$5:$F$43))*100),"-")</f>
        <v>1175</v>
      </c>
      <c r="AF5" s="76">
        <f>SUM(H5:H34)</f>
        <v>3</v>
      </c>
      <c r="AG5" s="76">
        <f>SUM(I5:I34)</f>
        <v>1</v>
      </c>
      <c r="AH5" s="76">
        <f>COUNTIF($D$5:$D$34,"&gt;=50")-$AI5</f>
        <v>0</v>
      </c>
      <c r="AI5" s="76">
        <f>COUNTIF(D5:D34,"&gt;=100")</f>
        <v>0</v>
      </c>
      <c r="AK5" s="79" t="s">
        <v>53</v>
      </c>
      <c r="AL5" s="80" t="str">
        <f>IF(SUM(COUNTIF($C$5:$C$34,{1,2}))=0,"-",SUM(COUNTIF($C$5:$C$34,{1,2})))</f>
        <v>-</v>
      </c>
      <c r="AM5" s="89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.100000000000001" customHeight="1">
      <c r="A6" s="210"/>
      <c r="B6" s="47"/>
      <c r="C6" s="91"/>
      <c r="D6" s="60"/>
      <c r="E6" s="61"/>
      <c r="F6" s="59"/>
      <c r="G6" s="59"/>
      <c r="H6" s="59"/>
      <c r="I6" s="59"/>
      <c r="J6" s="9"/>
      <c r="K6" s="59"/>
      <c r="L6" s="59"/>
      <c r="M6" s="59"/>
      <c r="N6" s="59"/>
      <c r="O6" s="65"/>
      <c r="P6" s="66"/>
      <c r="Q6" s="66"/>
      <c r="R6" s="9"/>
      <c r="S6" s="59"/>
      <c r="T6" s="59"/>
      <c r="U6" s="59"/>
      <c r="V6" s="58" t="e">
        <f>SUM($D$5:$D6)/(COUNTA($D$5:$D6)-COUNTA($E$5:$E6))</f>
        <v>#DIV/0!</v>
      </c>
      <c r="Z6" s="47"/>
      <c r="AK6" s="81" t="s">
        <v>52</v>
      </c>
      <c r="AL6" s="82">
        <f>IF(COUNTIF($C$5:$C$34,$AK6)=0,"-",COUNTIF($C$5:$C$34,$AK6))</f>
        <v>1</v>
      </c>
      <c r="AM6" s="90">
        <f>IF(ISERROR(IF($AL6="-","-",SUMIF($C$5:$C$34,$AK6,$D$5:$D$34)/($AL6-SUMPRODUCT(($C$5:$C$34=0+$AK6)*($E$5:$E$34="*"))))),"-",IF($AL6="-","-",SUMIF($C$5:$C$34,$AK6,$D$5:$D$34)/($AL6-SUMPRODUCT(($C$5:$C$34=0+$AK6)*($E$5:$E$34="*")))))</f>
        <v>4</v>
      </c>
    </row>
    <row r="7" spans="1:39" ht="17.100000000000001" customHeight="1">
      <c r="A7" s="210" t="s">
        <v>191</v>
      </c>
      <c r="B7" s="47">
        <v>1</v>
      </c>
      <c r="C7" s="92">
        <v>3</v>
      </c>
      <c r="D7" s="63">
        <v>4</v>
      </c>
      <c r="E7" s="61"/>
      <c r="F7" s="59">
        <v>7</v>
      </c>
      <c r="G7" s="62" t="s">
        <v>38</v>
      </c>
      <c r="H7" s="59"/>
      <c r="I7" s="59"/>
      <c r="J7" s="9"/>
      <c r="K7" s="59"/>
      <c r="L7" s="59"/>
      <c r="M7" s="59"/>
      <c r="N7" s="59"/>
      <c r="O7" s="65"/>
      <c r="P7" s="66"/>
      <c r="Q7" s="66"/>
      <c r="R7" s="9"/>
      <c r="S7" s="59"/>
      <c r="T7" s="59"/>
      <c r="U7" s="59"/>
      <c r="V7" s="58">
        <f>SUM($D$5:$D7)/(COUNTA($D$5:$D7)-COUNTA($E$5:$E7))</f>
        <v>4</v>
      </c>
      <c r="W7" s="289" t="s">
        <v>51</v>
      </c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11"/>
      <c r="AK7" s="81" t="s">
        <v>50</v>
      </c>
      <c r="AL7" s="82">
        <f t="shared" ref="AL7:AL14" si="0">IF(COUNTIF($C$5:$C$34,$AK7)=0,"-",COUNTIF($C$5:$C$34,$AK7))</f>
        <v>1</v>
      </c>
      <c r="AM7" s="90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.100000000000001" customHeight="1">
      <c r="A8" s="210"/>
      <c r="B8" s="47"/>
      <c r="C8" s="92"/>
      <c r="D8" s="63"/>
      <c r="E8" s="61"/>
      <c r="F8" s="59"/>
      <c r="G8" s="62"/>
      <c r="H8" s="59"/>
      <c r="I8" s="59"/>
      <c r="J8" s="9"/>
      <c r="K8" s="59"/>
      <c r="L8" s="59"/>
      <c r="M8" s="59"/>
      <c r="N8" s="59"/>
      <c r="O8" s="65"/>
      <c r="P8" s="66"/>
      <c r="Q8" s="66"/>
      <c r="R8" s="9"/>
      <c r="S8" s="59"/>
      <c r="T8" s="59"/>
      <c r="U8" s="59"/>
      <c r="V8" s="58">
        <f>SUM($D$5:$D8)/(COUNTA($D$5:$D8)-COUNTA($E$5:$E8))</f>
        <v>4</v>
      </c>
      <c r="W8" s="116" t="s">
        <v>16</v>
      </c>
      <c r="X8" s="116" t="s">
        <v>15</v>
      </c>
      <c r="Y8" s="116" t="s">
        <v>14</v>
      </c>
      <c r="Z8" s="116" t="s">
        <v>13</v>
      </c>
      <c r="AA8" s="289" t="s">
        <v>12</v>
      </c>
      <c r="AB8" s="289"/>
      <c r="AC8" s="289" t="s">
        <v>11</v>
      </c>
      <c r="AD8" s="289"/>
      <c r="AE8" s="116" t="s">
        <v>10</v>
      </c>
      <c r="AF8" s="116" t="s">
        <v>69</v>
      </c>
      <c r="AG8" s="116" t="s">
        <v>9</v>
      </c>
      <c r="AH8" s="13"/>
      <c r="AK8" s="81" t="s">
        <v>49</v>
      </c>
      <c r="AL8" s="82" t="str">
        <f t="shared" si="0"/>
        <v>-</v>
      </c>
      <c r="AM8" s="90" t="str">
        <f t="shared" si="1"/>
        <v>-</v>
      </c>
    </row>
    <row r="9" spans="1:39" ht="17.100000000000001" customHeight="1">
      <c r="A9" s="210"/>
      <c r="B9" s="47"/>
      <c r="C9" s="92"/>
      <c r="D9" s="60"/>
      <c r="E9" s="61"/>
      <c r="F9" s="59"/>
      <c r="G9" s="59"/>
      <c r="H9" s="59"/>
      <c r="I9" s="59"/>
      <c r="J9" s="9"/>
      <c r="K9" s="59"/>
      <c r="L9" s="59"/>
      <c r="M9" s="59"/>
      <c r="N9" s="59"/>
      <c r="O9" s="65"/>
      <c r="P9" s="66"/>
      <c r="Q9" s="66"/>
      <c r="R9" s="9"/>
      <c r="S9" s="59"/>
      <c r="T9" s="59"/>
      <c r="U9" s="59"/>
      <c r="V9" s="57">
        <f>SUM($D$5:$D9)/(COUNTA($D$5:$D9)-COUNTA($E$5:$E9))</f>
        <v>4</v>
      </c>
      <c r="W9" s="85">
        <f t="array" ref="W9">IF(SUM(K5:K34)=0,"-",SUM(INT(K5:K34))+INT(ROUND(SUM(K5:K34-INT(K5:K34)),1)/0.6)+MOD(ROUND(SUM(K5:K34-INT(K5:K34)),1),0.6))</f>
        <v>13</v>
      </c>
      <c r="X9" s="86">
        <f>IF($W$9="-","-",SUM(L5:L34))</f>
        <v>1</v>
      </c>
      <c r="Y9" s="86">
        <f>IF($W$9="-","-",SUM(M5:M34))</f>
        <v>101</v>
      </c>
      <c r="Z9" s="83">
        <f>IF($W$9="-","-",SUM(N5:N34))</f>
        <v>3</v>
      </c>
      <c r="AA9" s="305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2/13(4)</v>
      </c>
      <c r="AB9" s="306"/>
      <c r="AC9" s="303">
        <f>IF($Z$9="-","-",IF($Z$9=0,"-",$Y$9/$Z$9))</f>
        <v>33.666666666666664</v>
      </c>
      <c r="AD9" s="304"/>
      <c r="AE9" s="87">
        <f>IF(ISERROR(ROUND((INT(W9)*6+((W9-INT(W9))*10))/Z9,2)),"-",ROUND((INT(W9)*6+((W9-INT(W9))*10))/Z9,2))</f>
        <v>26</v>
      </c>
      <c r="AF9" s="84">
        <f>IF(ISERROR(ROUND(Y9/(INT(W9)*6+((W9-INT(W9))*10))*6,2)),"-",ROUND(Y9/(INT(W9)*6+((W9-INT(W9))*10))*6,2))</f>
        <v>7.77</v>
      </c>
      <c r="AG9" s="93">
        <f>COUNTIF(N5:N34,"&gt;=5")</f>
        <v>0</v>
      </c>
      <c r="AH9" s="10"/>
      <c r="AK9" s="81" t="s">
        <v>48</v>
      </c>
      <c r="AL9" s="82">
        <f t="shared" si="0"/>
        <v>1</v>
      </c>
      <c r="AM9" s="90">
        <f t="shared" si="1"/>
        <v>33</v>
      </c>
    </row>
    <row r="10" spans="1:39" ht="17.100000000000001" customHeight="1">
      <c r="A10" s="199" t="s">
        <v>194</v>
      </c>
      <c r="B10" s="47">
        <v>1</v>
      </c>
      <c r="C10" s="91">
        <v>8</v>
      </c>
      <c r="D10" s="60">
        <v>0</v>
      </c>
      <c r="E10" s="61"/>
      <c r="F10" s="59">
        <v>1</v>
      </c>
      <c r="G10" s="62" t="s">
        <v>36</v>
      </c>
      <c r="H10" s="59"/>
      <c r="I10" s="59"/>
      <c r="J10" s="9"/>
      <c r="K10" s="59"/>
      <c r="L10" s="59"/>
      <c r="M10" s="59"/>
      <c r="N10" s="59"/>
      <c r="O10" s="65"/>
      <c r="P10" s="66"/>
      <c r="Q10" s="66"/>
      <c r="R10" s="9"/>
      <c r="S10" s="59"/>
      <c r="T10" s="59"/>
      <c r="U10" s="59"/>
      <c r="V10" s="58">
        <f>SUM($D$5:$D10)/(COUNTA($D$5:$D10)-COUNTA($E$5:$E10))</f>
        <v>2</v>
      </c>
      <c r="W10" s="12"/>
      <c r="AK10" s="81" t="s">
        <v>47</v>
      </c>
      <c r="AL10" s="82">
        <f t="shared" si="0"/>
        <v>2</v>
      </c>
      <c r="AM10" s="90">
        <f t="shared" si="1"/>
        <v>13</v>
      </c>
    </row>
    <row r="11" spans="1:39" ht="17.100000000000001" customHeight="1">
      <c r="A11" s="199"/>
      <c r="B11" s="47"/>
      <c r="C11" s="92"/>
      <c r="D11" s="60"/>
      <c r="E11" s="61"/>
      <c r="F11" s="59"/>
      <c r="G11" s="62"/>
      <c r="H11" s="59"/>
      <c r="I11" s="59"/>
      <c r="J11" s="9"/>
      <c r="K11" s="64"/>
      <c r="L11" s="59"/>
      <c r="M11" s="59"/>
      <c r="N11" s="59"/>
      <c r="O11" s="65"/>
      <c r="P11" s="66"/>
      <c r="Q11" s="66"/>
      <c r="R11" s="9"/>
      <c r="S11" s="59"/>
      <c r="T11" s="59"/>
      <c r="U11" s="59"/>
      <c r="V11" s="58">
        <f>SUM($D$5:$D11)/(COUNTA($D$5:$D11)-COUNTA($E$5:$E11))</f>
        <v>2</v>
      </c>
      <c r="W11" s="292" t="s">
        <v>46</v>
      </c>
      <c r="X11" s="292"/>
      <c r="Y11" s="292"/>
      <c r="Z11" s="11"/>
      <c r="AA11" s="11"/>
      <c r="AB11" s="11"/>
      <c r="AK11" s="81" t="s">
        <v>45</v>
      </c>
      <c r="AL11" s="82">
        <f t="shared" si="0"/>
        <v>1</v>
      </c>
      <c r="AM11" s="90">
        <f t="shared" si="1"/>
        <v>0</v>
      </c>
    </row>
    <row r="12" spans="1:39" ht="17.100000000000001" customHeight="1">
      <c r="A12" s="243" t="s">
        <v>201</v>
      </c>
      <c r="B12" s="47">
        <v>2</v>
      </c>
      <c r="C12" s="91">
        <v>6</v>
      </c>
      <c r="D12" s="60">
        <v>33</v>
      </c>
      <c r="E12" s="61"/>
      <c r="F12" s="59"/>
      <c r="G12" s="59" t="s">
        <v>89</v>
      </c>
      <c r="H12" s="59"/>
      <c r="I12" s="59"/>
      <c r="J12" s="9"/>
      <c r="K12" s="64">
        <v>3</v>
      </c>
      <c r="L12" s="59"/>
      <c r="M12" s="59">
        <v>24</v>
      </c>
      <c r="N12" s="59">
        <v>0</v>
      </c>
      <c r="O12" s="65"/>
      <c r="P12" s="66"/>
      <c r="Q12" s="66"/>
      <c r="R12" s="9"/>
      <c r="S12" s="59"/>
      <c r="T12" s="59"/>
      <c r="U12" s="59"/>
      <c r="V12" s="58">
        <f>SUM($D$5:$D12)/(COUNTA($D$5:$D12)-COUNTA($E$5:$E12))</f>
        <v>12.333333333333334</v>
      </c>
      <c r="W12" s="116" t="s">
        <v>8</v>
      </c>
      <c r="X12" s="116" t="s">
        <v>7</v>
      </c>
      <c r="Y12" s="116" t="s">
        <v>6</v>
      </c>
      <c r="Z12" s="47"/>
      <c r="AK12" s="81" t="s">
        <v>44</v>
      </c>
      <c r="AL12" s="82" t="str">
        <f t="shared" si="0"/>
        <v>-</v>
      </c>
      <c r="AM12" s="90" t="str">
        <f t="shared" si="1"/>
        <v>-</v>
      </c>
    </row>
    <row r="13" spans="1:39" ht="17.100000000000001" customHeight="1">
      <c r="A13" s="244" t="s">
        <v>202</v>
      </c>
      <c r="B13" s="47">
        <v>2</v>
      </c>
      <c r="C13" s="91">
        <v>7</v>
      </c>
      <c r="D13" s="60">
        <v>18</v>
      </c>
      <c r="E13" s="61"/>
      <c r="F13" s="59"/>
      <c r="G13" s="62" t="s">
        <v>89</v>
      </c>
      <c r="H13" s="59"/>
      <c r="I13" s="59"/>
      <c r="J13" s="9"/>
      <c r="K13" s="64">
        <v>4</v>
      </c>
      <c r="L13" s="59">
        <v>1</v>
      </c>
      <c r="M13" s="59">
        <v>38</v>
      </c>
      <c r="N13" s="64">
        <v>1</v>
      </c>
      <c r="O13" s="67"/>
      <c r="P13" s="68"/>
      <c r="Q13" s="68"/>
      <c r="R13" s="9"/>
      <c r="S13" s="59"/>
      <c r="T13" s="59"/>
      <c r="U13" s="59"/>
      <c r="V13" s="57">
        <f>SUM($D$5:$D13)/(COUNTA($D$5:$D13)-COUNTA($E$5:$E13))</f>
        <v>13.75</v>
      </c>
      <c r="W13" s="76">
        <f>SUM(S5:S34)</f>
        <v>0</v>
      </c>
      <c r="X13" s="76">
        <f>SUM(T5:T34)</f>
        <v>0</v>
      </c>
      <c r="Y13" s="76">
        <f>SUM(U5:U34)</f>
        <v>0</v>
      </c>
      <c r="Z13" s="10"/>
      <c r="AK13" s="81" t="s">
        <v>43</v>
      </c>
      <c r="AL13" s="82" t="str">
        <f t="shared" si="0"/>
        <v>-</v>
      </c>
      <c r="AM13" s="90" t="str">
        <f t="shared" si="1"/>
        <v>-</v>
      </c>
    </row>
    <row r="14" spans="1:39" ht="17.100000000000001" customHeight="1">
      <c r="A14" s="243" t="s">
        <v>204</v>
      </c>
      <c r="B14" s="47">
        <v>2</v>
      </c>
      <c r="C14" s="92">
        <v>7</v>
      </c>
      <c r="D14" s="63">
        <v>8</v>
      </c>
      <c r="E14" s="61"/>
      <c r="F14" s="59"/>
      <c r="G14" s="62" t="s">
        <v>38</v>
      </c>
      <c r="H14" s="59"/>
      <c r="I14" s="59"/>
      <c r="J14" s="9"/>
      <c r="K14" s="64">
        <v>4</v>
      </c>
      <c r="L14" s="59"/>
      <c r="M14" s="59">
        <v>13</v>
      </c>
      <c r="N14" s="59">
        <v>2</v>
      </c>
      <c r="O14" s="65"/>
      <c r="P14" s="66"/>
      <c r="Q14" s="66"/>
      <c r="R14" s="25"/>
      <c r="S14" s="62"/>
      <c r="T14" s="62"/>
      <c r="U14" s="62"/>
      <c r="V14" s="58">
        <f>SUM($D$5:$D14)/(COUNTA($D$5:$D14)-COUNTA($E$5:$E14))</f>
        <v>12.6</v>
      </c>
      <c r="AK14" s="81" t="s">
        <v>42</v>
      </c>
      <c r="AL14" s="82" t="str">
        <f t="shared" si="0"/>
        <v>-</v>
      </c>
      <c r="AM14" s="90" t="str">
        <f t="shared" si="1"/>
        <v>-</v>
      </c>
    </row>
    <row r="15" spans="1:39" ht="17.100000000000001" customHeight="1">
      <c r="A15" s="244"/>
      <c r="B15" s="47"/>
      <c r="C15" s="91"/>
      <c r="D15" s="63"/>
      <c r="E15" s="61"/>
      <c r="F15" s="59"/>
      <c r="G15" s="62"/>
      <c r="H15" s="59"/>
      <c r="I15" s="59"/>
      <c r="J15" s="9"/>
      <c r="K15" s="64"/>
      <c r="L15" s="59"/>
      <c r="M15" s="59"/>
      <c r="N15" s="59"/>
      <c r="O15" s="65"/>
      <c r="P15" s="66"/>
      <c r="Q15" s="66"/>
      <c r="R15" s="50"/>
      <c r="S15" s="59"/>
      <c r="T15" s="59"/>
      <c r="U15" s="59"/>
      <c r="V15" s="58">
        <f>SUM($D$5:$D15)/(COUNTA($D$5:$D15)-COUNTA($E$5:$E15))</f>
        <v>12.6</v>
      </c>
      <c r="W15" s="289" t="s">
        <v>41</v>
      </c>
      <c r="X15" s="289"/>
      <c r="Y15" s="289"/>
      <c r="Z15" s="289"/>
      <c r="AA15" s="289"/>
      <c r="AB15" s="289"/>
    </row>
    <row r="16" spans="1:39" ht="17.100000000000001" customHeight="1">
      <c r="A16" s="244"/>
      <c r="B16" s="2"/>
      <c r="C16" s="91"/>
      <c r="D16" s="60"/>
      <c r="E16" s="61"/>
      <c r="F16" s="59"/>
      <c r="G16" s="59"/>
      <c r="H16" s="59"/>
      <c r="I16" s="59"/>
      <c r="J16" s="9"/>
      <c r="K16" s="64"/>
      <c r="L16" s="59"/>
      <c r="M16" s="59"/>
      <c r="N16" s="59"/>
      <c r="O16" s="65"/>
      <c r="P16" s="66"/>
      <c r="Q16" s="66"/>
      <c r="R16" s="50"/>
      <c r="S16" s="59"/>
      <c r="T16" s="59"/>
      <c r="U16" s="59"/>
      <c r="V16" s="57">
        <f>SUM($D$5:$D16)/(COUNTA($D$5:$D16)-COUNTA($E$5:$E16))</f>
        <v>12.6</v>
      </c>
      <c r="W16" s="293" t="s">
        <v>40</v>
      </c>
      <c r="X16" s="294"/>
      <c r="Y16" s="295"/>
      <c r="Z16" s="76">
        <f>COUNTIF($G$5:$G$34,W16)</f>
        <v>1</v>
      </c>
      <c r="AA16" s="296">
        <f>$Z16/MAX(1,$X$5)</f>
        <v>0.16666666666666666</v>
      </c>
      <c r="AB16" s="297"/>
    </row>
    <row r="17" spans="1:34" ht="17.100000000000001" customHeight="1">
      <c r="A17" s="247" t="s">
        <v>217</v>
      </c>
      <c r="B17" s="2">
        <v>3</v>
      </c>
      <c r="C17" s="91">
        <v>4</v>
      </c>
      <c r="D17" s="60">
        <v>31</v>
      </c>
      <c r="E17" s="61" t="s">
        <v>58</v>
      </c>
      <c r="F17" s="59"/>
      <c r="G17" s="59" t="s">
        <v>115</v>
      </c>
      <c r="H17" s="59">
        <v>3</v>
      </c>
      <c r="I17" s="59">
        <v>1</v>
      </c>
      <c r="J17" s="9"/>
      <c r="K17" s="64">
        <v>2</v>
      </c>
      <c r="L17" s="59"/>
      <c r="M17" s="59">
        <v>26</v>
      </c>
      <c r="N17" s="59"/>
      <c r="O17" s="65"/>
      <c r="P17" s="66"/>
      <c r="Q17" s="66"/>
      <c r="R17" s="50"/>
      <c r="S17" s="59"/>
      <c r="T17" s="59"/>
      <c r="U17" s="59"/>
      <c r="V17" s="57">
        <f>SUM($D$5:$D17)/(COUNTA($D$5:$D17)-COUNTA($E$5:$E17))</f>
        <v>18.8</v>
      </c>
      <c r="W17" s="298" t="s">
        <v>39</v>
      </c>
      <c r="X17" s="299"/>
      <c r="Y17" s="300"/>
      <c r="Z17" s="76">
        <f>COUNTIF($G$5:$G$34,W17)</f>
        <v>0</v>
      </c>
      <c r="AA17" s="287">
        <f t="shared" ref="AA17:AA25" si="2">$Z17/MAX(1,$X$5)</f>
        <v>0</v>
      </c>
      <c r="AB17" s="288"/>
      <c r="AG17" s="1"/>
      <c r="AH17" s="1"/>
    </row>
    <row r="18" spans="1:34" ht="17.100000000000001" customHeight="1">
      <c r="A18" s="247"/>
      <c r="B18" s="2"/>
      <c r="C18" s="91"/>
      <c r="D18" s="60"/>
      <c r="E18" s="61"/>
      <c r="F18" s="59"/>
      <c r="G18" s="59"/>
      <c r="H18" s="59"/>
      <c r="I18" s="59"/>
      <c r="J18" s="9"/>
      <c r="K18" s="64"/>
      <c r="L18" s="59"/>
      <c r="M18" s="59"/>
      <c r="N18" s="59"/>
      <c r="O18" s="65"/>
      <c r="P18" s="66"/>
      <c r="Q18" s="66"/>
      <c r="R18" s="50"/>
      <c r="S18" s="59"/>
      <c r="T18" s="59"/>
      <c r="U18" s="59"/>
      <c r="V18" s="57">
        <f>SUM($D$5:$D18)/(COUNTA($D$5:$D18)-COUNTA($E$5:$E18))</f>
        <v>18.8</v>
      </c>
      <c r="W18" s="284" t="s">
        <v>90</v>
      </c>
      <c r="X18" s="285"/>
      <c r="Y18" s="286"/>
      <c r="Z18" s="76">
        <f>COUNTIF($G$5:$G$34,W18)</f>
        <v>0</v>
      </c>
      <c r="AA18" s="287">
        <f t="shared" si="2"/>
        <v>0</v>
      </c>
      <c r="AB18" s="288"/>
      <c r="AG18" s="1"/>
      <c r="AH18" s="1"/>
    </row>
    <row r="19" spans="1:34" ht="17.100000000000001" customHeight="1">
      <c r="A19" s="247"/>
      <c r="B19" s="2"/>
      <c r="C19" s="91"/>
      <c r="D19" s="60"/>
      <c r="E19" s="61"/>
      <c r="F19" s="59"/>
      <c r="G19" s="59"/>
      <c r="H19" s="59"/>
      <c r="I19" s="59"/>
      <c r="J19" s="9"/>
      <c r="K19" s="64"/>
      <c r="L19" s="59"/>
      <c r="M19" s="59"/>
      <c r="N19" s="59"/>
      <c r="O19" s="65"/>
      <c r="P19" s="66"/>
      <c r="Q19" s="66"/>
      <c r="R19" s="50"/>
      <c r="S19" s="59"/>
      <c r="T19" s="59"/>
      <c r="U19" s="59"/>
      <c r="V19" s="57">
        <f>SUM($D$5:$D19)/(COUNTA($D$5:$D19)-COUNTA($E$5:$E19))</f>
        <v>18.8</v>
      </c>
      <c r="W19" s="284" t="s">
        <v>89</v>
      </c>
      <c r="X19" s="285"/>
      <c r="Y19" s="286"/>
      <c r="Z19" s="76">
        <f t="shared" ref="Z19:Z25" si="3">COUNTIF($G$5:$G$34,W19)</f>
        <v>2</v>
      </c>
      <c r="AA19" s="287">
        <f t="shared" si="2"/>
        <v>0.33333333333333331</v>
      </c>
      <c r="AB19" s="288"/>
      <c r="AG19" s="1"/>
      <c r="AH19" s="1"/>
    </row>
    <row r="20" spans="1:34" ht="17.100000000000001" customHeight="1">
      <c r="A20" s="247"/>
      <c r="B20" s="2"/>
      <c r="C20" s="91"/>
      <c r="D20" s="60"/>
      <c r="E20" s="61"/>
      <c r="F20" s="59"/>
      <c r="G20" s="59"/>
      <c r="H20" s="59"/>
      <c r="I20" s="59"/>
      <c r="J20" s="9"/>
      <c r="K20" s="64"/>
      <c r="L20" s="59"/>
      <c r="M20" s="59"/>
      <c r="N20" s="59"/>
      <c r="O20" s="65"/>
      <c r="P20" s="66"/>
      <c r="Q20" s="66"/>
      <c r="R20" s="50"/>
      <c r="S20" s="59"/>
      <c r="T20" s="59"/>
      <c r="U20" s="59"/>
      <c r="V20" s="57">
        <f>SUM($D$5:$D20)/(COUNTA($D$5:$D20)-COUNTA($E$5:$E20))</f>
        <v>18.8</v>
      </c>
      <c r="W20" s="284" t="s">
        <v>38</v>
      </c>
      <c r="X20" s="285"/>
      <c r="Y20" s="286"/>
      <c r="Z20" s="76">
        <f t="shared" si="3"/>
        <v>2</v>
      </c>
      <c r="AA20" s="287">
        <f t="shared" si="2"/>
        <v>0.33333333333333331</v>
      </c>
      <c r="AB20" s="288"/>
      <c r="AG20" s="1"/>
      <c r="AH20" s="1"/>
    </row>
    <row r="21" spans="1:34" ht="17.100000000000001" customHeight="1">
      <c r="A21" s="247"/>
      <c r="B21" s="2"/>
      <c r="C21" s="91"/>
      <c r="D21" s="60"/>
      <c r="E21" s="61"/>
      <c r="F21" s="59"/>
      <c r="G21" s="59"/>
      <c r="H21" s="59"/>
      <c r="I21" s="59"/>
      <c r="J21" s="9"/>
      <c r="K21" s="64"/>
      <c r="L21" s="59"/>
      <c r="M21" s="59"/>
      <c r="N21" s="59"/>
      <c r="O21" s="65"/>
      <c r="P21" s="66"/>
      <c r="Q21" s="66"/>
      <c r="R21" s="50"/>
      <c r="S21" s="59"/>
      <c r="T21" s="59"/>
      <c r="U21" s="59"/>
      <c r="V21" s="57">
        <f>SUM($D$5:$D21)/(COUNTA($D$5:$D21)-COUNTA($E$5:$E21))</f>
        <v>18.8</v>
      </c>
      <c r="W21" s="284" t="s">
        <v>37</v>
      </c>
      <c r="X21" s="285"/>
      <c r="Y21" s="286"/>
      <c r="Z21" s="76">
        <f t="shared" si="3"/>
        <v>0</v>
      </c>
      <c r="AA21" s="287">
        <f t="shared" si="2"/>
        <v>0</v>
      </c>
      <c r="AB21" s="288"/>
      <c r="AG21" s="1"/>
      <c r="AH21" s="1"/>
    </row>
    <row r="22" spans="1:34" ht="17.100000000000001" customHeight="1">
      <c r="A22" s="247"/>
      <c r="B22" s="2"/>
      <c r="C22" s="91"/>
      <c r="D22" s="60"/>
      <c r="E22" s="61"/>
      <c r="F22" s="59"/>
      <c r="G22" s="59"/>
      <c r="H22" s="59"/>
      <c r="I22" s="59"/>
      <c r="J22" s="9"/>
      <c r="K22" s="64"/>
      <c r="L22" s="59"/>
      <c r="M22" s="59"/>
      <c r="N22" s="59"/>
      <c r="O22" s="65"/>
      <c r="P22" s="66"/>
      <c r="Q22" s="66"/>
      <c r="R22" s="50"/>
      <c r="S22" s="59"/>
      <c r="T22" s="59"/>
      <c r="U22" s="59"/>
      <c r="V22" s="57">
        <f>SUM($D$5:$D22)/(COUNTA($D$5:$D22)-COUNTA($E$5:$E22))</f>
        <v>18.8</v>
      </c>
      <c r="W22" s="284" t="s">
        <v>36</v>
      </c>
      <c r="X22" s="285"/>
      <c r="Y22" s="286"/>
      <c r="Z22" s="76">
        <f t="shared" si="3"/>
        <v>1</v>
      </c>
      <c r="AA22" s="287">
        <f t="shared" si="2"/>
        <v>0.16666666666666666</v>
      </c>
      <c r="AB22" s="288"/>
      <c r="AG22" s="1"/>
      <c r="AH22" s="1"/>
    </row>
    <row r="23" spans="1:34" ht="17.100000000000001" customHeight="1">
      <c r="A23" s="248"/>
      <c r="B23" s="2"/>
      <c r="C23" s="91"/>
      <c r="D23" s="60"/>
      <c r="E23" s="61"/>
      <c r="F23" s="59"/>
      <c r="G23" s="59"/>
      <c r="H23" s="59"/>
      <c r="I23" s="59"/>
      <c r="J23" s="9"/>
      <c r="K23" s="64"/>
      <c r="L23" s="59"/>
      <c r="M23" s="59"/>
      <c r="N23" s="59"/>
      <c r="O23" s="65"/>
      <c r="P23" s="66"/>
      <c r="Q23" s="66"/>
      <c r="R23" s="50"/>
      <c r="S23" s="59"/>
      <c r="T23" s="59"/>
      <c r="U23" s="59"/>
      <c r="V23" s="57">
        <f>SUM($D$5:$D23)/(COUNTA($D$5:$D23)-COUNTA($E$5:$E23))</f>
        <v>18.8</v>
      </c>
      <c r="W23" s="284" t="s">
        <v>35</v>
      </c>
      <c r="X23" s="285"/>
      <c r="Y23" s="286"/>
      <c r="Z23" s="76">
        <f t="shared" si="3"/>
        <v>0</v>
      </c>
      <c r="AA23" s="287">
        <f t="shared" si="2"/>
        <v>0</v>
      </c>
      <c r="AB23" s="288"/>
      <c r="AG23" s="1"/>
      <c r="AH23" s="1"/>
    </row>
    <row r="24" spans="1:34" ht="17.100000000000001" customHeight="1">
      <c r="A24" s="248"/>
      <c r="B24" s="2"/>
      <c r="C24" s="91"/>
      <c r="D24" s="60"/>
      <c r="E24" s="61"/>
      <c r="F24" s="59"/>
      <c r="G24" s="59"/>
      <c r="H24" s="59"/>
      <c r="I24" s="59"/>
      <c r="J24" s="9"/>
      <c r="K24" s="64"/>
      <c r="L24" s="59"/>
      <c r="M24" s="59"/>
      <c r="N24" s="59"/>
      <c r="O24" s="65"/>
      <c r="P24" s="66"/>
      <c r="Q24" s="66"/>
      <c r="R24" s="50"/>
      <c r="S24" s="59"/>
      <c r="T24" s="59"/>
      <c r="U24" s="59"/>
      <c r="V24" s="57">
        <f>SUM($D$5:$D24)/(COUNTA($D$5:$D24)-COUNTA($E$5:$E24))</f>
        <v>18.8</v>
      </c>
      <c r="W24" s="284" t="s">
        <v>34</v>
      </c>
      <c r="X24" s="290"/>
      <c r="Y24" s="291"/>
      <c r="Z24" s="76">
        <f t="shared" si="3"/>
        <v>0</v>
      </c>
      <c r="AA24" s="287">
        <f t="shared" si="2"/>
        <v>0</v>
      </c>
      <c r="AB24" s="288"/>
      <c r="AG24" s="1"/>
      <c r="AH24" s="1"/>
    </row>
    <row r="25" spans="1:34" ht="17.100000000000001" customHeight="1">
      <c r="A25" s="248"/>
      <c r="B25" s="2"/>
      <c r="C25" s="91"/>
      <c r="D25" s="60"/>
      <c r="E25" s="61"/>
      <c r="F25" s="59"/>
      <c r="G25" s="59"/>
      <c r="H25" s="59"/>
      <c r="I25" s="59"/>
      <c r="J25" s="9"/>
      <c r="K25" s="64"/>
      <c r="L25" s="59"/>
      <c r="M25" s="59"/>
      <c r="N25" s="59"/>
      <c r="O25" s="65"/>
      <c r="P25" s="66"/>
      <c r="Q25" s="66"/>
      <c r="R25" s="50"/>
      <c r="S25" s="59"/>
      <c r="T25" s="59"/>
      <c r="U25" s="59"/>
      <c r="V25" s="57">
        <f>SUM($D$5:$D25)/(COUNTA($D$5:$D25)-COUNTA($E$5:$E25))</f>
        <v>18.8</v>
      </c>
      <c r="W25" s="284" t="s">
        <v>33</v>
      </c>
      <c r="X25" s="285"/>
      <c r="Y25" s="286"/>
      <c r="Z25" s="76">
        <f t="shared" si="3"/>
        <v>0</v>
      </c>
      <c r="AA25" s="287">
        <f t="shared" si="2"/>
        <v>0</v>
      </c>
      <c r="AB25" s="288"/>
      <c r="AG25" s="1"/>
      <c r="AH25" s="1"/>
    </row>
    <row r="26" spans="1:34" ht="17.100000000000001" customHeight="1">
      <c r="A26" s="200"/>
      <c r="B26" s="2"/>
      <c r="C26" s="91"/>
      <c r="D26" s="60"/>
      <c r="E26" s="61"/>
      <c r="F26" s="59"/>
      <c r="G26" s="59"/>
      <c r="H26" s="59"/>
      <c r="I26" s="59"/>
      <c r="J26" s="9"/>
      <c r="K26" s="64"/>
      <c r="L26" s="59"/>
      <c r="M26" s="59"/>
      <c r="N26" s="59"/>
      <c r="O26" s="65"/>
      <c r="P26" s="66"/>
      <c r="Q26" s="66"/>
      <c r="R26" s="50"/>
      <c r="S26" s="59"/>
      <c r="T26" s="59"/>
      <c r="U26" s="59"/>
      <c r="V26" s="58">
        <f>SUM($D$5:$D26)/(COUNTA($D$5:$D26)-COUNTA($E$5:$E26))</f>
        <v>18.8</v>
      </c>
      <c r="W26" s="88"/>
    </row>
    <row r="27" spans="1:34" ht="17.100000000000001" customHeight="1">
      <c r="A27" s="200"/>
      <c r="B27" s="2"/>
      <c r="C27" s="91"/>
      <c r="D27" s="60"/>
      <c r="E27" s="61"/>
      <c r="F27" s="59"/>
      <c r="G27" s="59"/>
      <c r="H27" s="59"/>
      <c r="I27" s="59"/>
      <c r="J27" s="9"/>
      <c r="K27" s="64"/>
      <c r="L27" s="59"/>
      <c r="M27" s="59"/>
      <c r="N27" s="59"/>
      <c r="O27" s="65"/>
      <c r="P27" s="66"/>
      <c r="Q27" s="66"/>
      <c r="R27" s="50"/>
      <c r="S27" s="59"/>
      <c r="T27" s="59"/>
      <c r="U27" s="59"/>
      <c r="V27" s="58">
        <f>SUM($D$5:$D27)/(COUNTA($D$5:$D27)-COUNTA($E$5:$E27))</f>
        <v>18.8</v>
      </c>
      <c r="W27" s="289" t="s">
        <v>32</v>
      </c>
      <c r="X27" s="289"/>
      <c r="Y27" s="289"/>
      <c r="Z27" s="289"/>
      <c r="AA27" s="289"/>
      <c r="AB27" s="289"/>
      <c r="AC27" s="8"/>
      <c r="AD27" s="8"/>
      <c r="AE27" s="8"/>
      <c r="AG27" s="1"/>
      <c r="AH27" s="1"/>
    </row>
    <row r="28" spans="1:34" ht="17.100000000000001" customHeight="1">
      <c r="A28" s="200"/>
      <c r="B28" s="2"/>
      <c r="C28" s="91"/>
      <c r="D28" s="60"/>
      <c r="E28" s="61"/>
      <c r="F28" s="59"/>
      <c r="G28" s="59"/>
      <c r="H28" s="59"/>
      <c r="I28" s="59"/>
      <c r="J28" s="9"/>
      <c r="K28" s="64"/>
      <c r="L28" s="59"/>
      <c r="M28" s="59"/>
      <c r="N28" s="59"/>
      <c r="O28" s="65"/>
      <c r="P28" s="66"/>
      <c r="Q28" s="66"/>
      <c r="R28" s="50"/>
      <c r="S28" s="59"/>
      <c r="T28" s="59"/>
      <c r="U28" s="59"/>
      <c r="V28" s="57">
        <f>SUM($D$5:$D28)/(COUNTA($D$5:$D28)-COUNTA($E$5:$E28))</f>
        <v>18.8</v>
      </c>
      <c r="W28" s="69" t="s">
        <v>31</v>
      </c>
      <c r="X28" s="70"/>
      <c r="Y28" s="70"/>
      <c r="Z28" s="71"/>
      <c r="AA28" s="282">
        <f>IF(W5=0,"-",$W$13/$W$5)</f>
        <v>0</v>
      </c>
      <c r="AB28" s="283"/>
      <c r="AG28" s="1"/>
      <c r="AH28" s="1"/>
    </row>
    <row r="29" spans="1:34" ht="17.100000000000001" customHeight="1">
      <c r="A29" s="200"/>
      <c r="B29" s="2"/>
      <c r="C29" s="91"/>
      <c r="D29" s="60"/>
      <c r="E29" s="61"/>
      <c r="F29" s="59"/>
      <c r="G29" s="59"/>
      <c r="H29" s="59"/>
      <c r="I29" s="59"/>
      <c r="J29" s="9"/>
      <c r="K29" s="64"/>
      <c r="L29" s="59"/>
      <c r="M29" s="59"/>
      <c r="N29" s="59"/>
      <c r="O29" s="65"/>
      <c r="P29" s="66"/>
      <c r="Q29" s="66"/>
      <c r="R29" s="50"/>
      <c r="S29" s="59"/>
      <c r="T29" s="59"/>
      <c r="U29" s="59"/>
      <c r="V29" s="57">
        <f>SUM($D$5:$D29)/(COUNTA($D$5:$D29)-COUNTA($E$5:$E29))</f>
        <v>18.8</v>
      </c>
      <c r="W29" s="114" t="s">
        <v>30</v>
      </c>
      <c r="X29" s="115"/>
      <c r="Y29" s="276">
        <v>20</v>
      </c>
      <c r="Z29" s="279"/>
      <c r="AA29" s="280">
        <f>IF(ISERROR(SUMIF(D5:D34,"&gt;="&amp;Y29)/SUMPRODUCT(--(D5:D34&gt;=Y29),--(E5:E34&lt;&gt;"*"))),"-",SUMIF(D5:D34,"&gt;="&amp;Y29)/SUMPRODUCT(--(D5:D34&gt;=Y29),--(E5:E34&lt;&gt;"*")))</f>
        <v>64</v>
      </c>
      <c r="AB29" s="281"/>
      <c r="AG29" s="1"/>
      <c r="AH29" s="1"/>
    </row>
    <row r="30" spans="1:34" ht="17.100000000000001" customHeight="1">
      <c r="A30" s="200"/>
      <c r="B30" s="2"/>
      <c r="C30" s="91"/>
      <c r="D30" s="60"/>
      <c r="E30" s="61"/>
      <c r="F30" s="59"/>
      <c r="G30" s="59"/>
      <c r="H30" s="59"/>
      <c r="I30" s="59"/>
      <c r="J30" s="9"/>
      <c r="K30" s="64"/>
      <c r="L30" s="59"/>
      <c r="M30" s="59"/>
      <c r="N30" s="59"/>
      <c r="O30" s="65"/>
      <c r="P30" s="66"/>
      <c r="Q30" s="66"/>
      <c r="R30" s="50"/>
      <c r="S30" s="59"/>
      <c r="T30" s="59"/>
      <c r="U30" s="59"/>
      <c r="V30" s="57">
        <f>SUM($D$5:$D30)/(COUNTA($D$5:$D30)-COUNTA($E$5:$E30))</f>
        <v>18.8</v>
      </c>
      <c r="W30" s="274" t="s">
        <v>29</v>
      </c>
      <c r="X30" s="275"/>
      <c r="Y30" s="275"/>
      <c r="Z30" s="276"/>
      <c r="AA30" s="277">
        <f>IF($Z$5="-","-",IF($Z$5=0,"-",($AF$5*4+$AG$5*6)/$Z$5))</f>
        <v>0.19148936170212766</v>
      </c>
      <c r="AB30" s="278"/>
      <c r="AG30" s="1"/>
      <c r="AH30" s="1"/>
    </row>
    <row r="31" spans="1:34" ht="17.100000000000001" customHeight="1">
      <c r="A31" s="200"/>
      <c r="B31" s="2"/>
      <c r="C31" s="91"/>
      <c r="D31" s="60"/>
      <c r="E31" s="61"/>
      <c r="F31" s="59"/>
      <c r="G31" s="59"/>
      <c r="H31" s="59"/>
      <c r="I31" s="59"/>
      <c r="J31" s="9"/>
      <c r="K31" s="64"/>
      <c r="L31" s="59"/>
      <c r="M31" s="59"/>
      <c r="N31" s="59"/>
      <c r="O31" s="65"/>
      <c r="P31" s="66"/>
      <c r="Q31" s="66"/>
      <c r="R31" s="50"/>
      <c r="S31" s="59"/>
      <c r="T31" s="59"/>
      <c r="U31" s="59"/>
      <c r="V31" s="57">
        <f>SUM($D$5:$D31)/(COUNTA($D$5:$D31)-COUNTA($E$5:$E31))</f>
        <v>18.8</v>
      </c>
      <c r="W31" s="274" t="s">
        <v>28</v>
      </c>
      <c r="X31" s="275"/>
      <c r="Y31" s="275"/>
      <c r="Z31" s="276"/>
      <c r="AA31" s="277">
        <f>IF(SUM($AF5:$AG5),$AG5/SUM($AF5:$AG5),"-")</f>
        <v>0.25</v>
      </c>
      <c r="AB31" s="278"/>
      <c r="AG31" s="1"/>
      <c r="AH31" s="1"/>
    </row>
    <row r="32" spans="1:34" ht="17.100000000000001" customHeight="1">
      <c r="A32" s="200"/>
      <c r="B32" s="2"/>
      <c r="C32" s="91"/>
      <c r="D32" s="60"/>
      <c r="E32" s="61"/>
      <c r="F32" s="59"/>
      <c r="G32" s="59"/>
      <c r="H32" s="59"/>
      <c r="I32" s="59"/>
      <c r="J32" s="9"/>
      <c r="K32" s="64"/>
      <c r="L32" s="59"/>
      <c r="M32" s="59"/>
      <c r="N32" s="59"/>
      <c r="O32" s="65"/>
      <c r="P32" s="66"/>
      <c r="Q32" s="66"/>
      <c r="R32" s="50"/>
      <c r="S32" s="59"/>
      <c r="T32" s="59"/>
      <c r="U32" s="59"/>
      <c r="V32" s="57">
        <f>SUM($D$5:$D32)/(COUNTA($D$5:$D32)-COUNTA($E$5:$E32))</f>
        <v>18.8</v>
      </c>
      <c r="W32" s="274" t="s">
        <v>27</v>
      </c>
      <c r="X32" s="275"/>
      <c r="Y32" s="275"/>
      <c r="Z32" s="276"/>
      <c r="AA32" s="277" t="str">
        <f>IF(SUM($AH5:$AI5),$AI5/SUM($AH5:$AI5),"-")</f>
        <v>-</v>
      </c>
      <c r="AB32" s="278"/>
      <c r="AG32" s="1"/>
      <c r="AH32" s="1"/>
    </row>
    <row r="33" spans="1:34" ht="17.100000000000001" customHeight="1">
      <c r="A33" s="199"/>
      <c r="B33" s="2"/>
      <c r="C33" s="91"/>
      <c r="D33" s="60"/>
      <c r="E33" s="61"/>
      <c r="F33" s="59"/>
      <c r="G33" s="59"/>
      <c r="H33" s="59"/>
      <c r="I33" s="59"/>
      <c r="J33" s="50"/>
      <c r="K33" s="59"/>
      <c r="L33" s="59"/>
      <c r="M33" s="59"/>
      <c r="N33" s="59"/>
      <c r="O33" s="65"/>
      <c r="P33" s="66"/>
      <c r="Q33" s="66"/>
      <c r="R33" s="50"/>
      <c r="S33" s="59"/>
      <c r="T33" s="59"/>
      <c r="U33" s="59"/>
      <c r="V33" s="57">
        <f>SUM($D$5:$D33)/(COUNTA($D$5:$D33)-COUNTA($E$5:$E33))</f>
        <v>18.8</v>
      </c>
      <c r="W33" s="274" t="s">
        <v>64</v>
      </c>
      <c r="X33" s="275"/>
      <c r="Y33" s="275"/>
      <c r="Z33" s="276"/>
      <c r="AA33" s="74">
        <f>SUMPRODUCT((D5:D34=0)*(D5:D34&lt;&gt;"")*(E5:E34&lt;&gt;"*"))</f>
        <v>1</v>
      </c>
      <c r="AB33" s="75">
        <f>SUMPRODUCT((D5:D34=0)*(D5:D34&lt;&gt;"")*(E5:E34&lt;&gt;"*")*(F5:F34=1))</f>
        <v>1</v>
      </c>
      <c r="AG33" s="1"/>
      <c r="AH33" s="1"/>
    </row>
    <row r="34" spans="1:34" ht="17.100000000000001" customHeight="1">
      <c r="A34" s="199"/>
      <c r="B34" s="2"/>
      <c r="C34" s="91"/>
      <c r="D34" s="60"/>
      <c r="E34" s="61"/>
      <c r="F34" s="59"/>
      <c r="G34" s="59"/>
      <c r="H34" s="59"/>
      <c r="I34" s="59"/>
      <c r="J34" s="50"/>
      <c r="K34" s="59"/>
      <c r="L34" s="59"/>
      <c r="M34" s="59"/>
      <c r="N34" s="59"/>
      <c r="O34" s="65"/>
      <c r="P34" s="66"/>
      <c r="Q34" s="66"/>
      <c r="R34" s="50"/>
      <c r="S34" s="59"/>
      <c r="T34" s="59"/>
      <c r="U34" s="59"/>
      <c r="V34" s="57">
        <f>SUM($D$5:$D34)/(COUNTA($D$5:$D34)-COUNTA($E$5:$E34))</f>
        <v>18.8</v>
      </c>
      <c r="W34" s="274" t="s">
        <v>65</v>
      </c>
      <c r="X34" s="275"/>
      <c r="Y34" s="275"/>
      <c r="Z34" s="276"/>
      <c r="AA34" s="74">
        <f>SUM(P5:P34)</f>
        <v>0</v>
      </c>
      <c r="AB34" s="75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56" priority="1" operator="greaterThan">
      <formula>0</formula>
    </cfRule>
  </conditionalFormatting>
  <dataValidations count="1">
    <dataValidation type="list" allowBlank="1" showInputMessage="1" showErrorMessage="1" sqref="G5:G34" xr:uid="{00000000-0002-0000-1200-000000000000}">
      <formula1>$W$16:$W$25</formula1>
    </dataValidation>
  </dataValidations>
  <hyperlinks>
    <hyperlink ref="A2" location="'Player Summary'!A1" display="Player Summary" xr:uid="{00000000-0004-0000-12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17" sqref="A17"/>
      <selection pane="topRight" activeCell="A17" sqref="A17"/>
      <selection pane="bottomLeft" activeCell="A17" sqref="A17"/>
      <selection pane="bottomRight" activeCell="B11" sqref="B11"/>
    </sheetView>
  </sheetViews>
  <sheetFormatPr defaultColWidth="8.855468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85546875" style="2" customWidth="1"/>
    <col min="8" max="8" width="2.5703125" style="2" customWidth="1"/>
    <col min="9" max="9" width="2.42578125" style="2" customWidth="1"/>
    <col min="10" max="10" width="2.85546875" style="47" customWidth="1"/>
    <col min="11" max="11" width="5" style="5" customWidth="1"/>
    <col min="12" max="14" width="5" style="2" customWidth="1"/>
    <col min="15" max="15" width="0.5703125" style="2" customWidth="1"/>
    <col min="16" max="18" width="2.85546875" style="2" customWidth="1"/>
    <col min="19" max="21" width="4.42578125" style="2" customWidth="1"/>
    <col min="22" max="22" width="2.85546875" style="1" customWidth="1"/>
    <col min="23" max="25" width="5.5703125" style="1" customWidth="1"/>
    <col min="26" max="26" width="5.570312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5703125" style="1" customWidth="1"/>
    <col min="33" max="34" width="5.5703125" style="2" customWidth="1"/>
    <col min="35" max="35" width="5.5703125" style="1" customWidth="1"/>
    <col min="36" max="36" width="2.85546875" style="1" customWidth="1"/>
    <col min="37" max="38" width="5.5703125" style="1" customWidth="1"/>
    <col min="39" max="39" width="6.85546875" style="1" customWidth="1"/>
    <col min="40" max="256" width="11.42578125" style="1" customWidth="1"/>
    <col min="257" max="16384" width="8.85546875" style="1"/>
  </cols>
  <sheetData>
    <row r="1" spans="1:39" ht="15.75">
      <c r="A1" s="46" t="s">
        <v>92</v>
      </c>
      <c r="D1" s="13" t="s">
        <v>75</v>
      </c>
      <c r="E1" s="13"/>
      <c r="F1" s="13"/>
      <c r="G1" s="209" t="s">
        <v>76</v>
      </c>
      <c r="H1" s="13"/>
      <c r="I1" s="13"/>
      <c r="J1" s="13"/>
      <c r="K1" s="202" t="s">
        <v>77</v>
      </c>
      <c r="L1" s="13"/>
      <c r="M1" s="204" t="s">
        <v>78</v>
      </c>
      <c r="N1" s="20"/>
      <c r="O1" s="47"/>
      <c r="P1" s="47"/>
      <c r="Q1" s="47"/>
      <c r="R1" s="47"/>
      <c r="S1" s="20"/>
      <c r="T1" s="20"/>
      <c r="U1" s="20"/>
      <c r="V1" s="15"/>
      <c r="W1" s="15"/>
      <c r="X1" s="15"/>
      <c r="Y1" s="15"/>
      <c r="Z1" s="47"/>
    </row>
    <row r="2" spans="1:39">
      <c r="A2" s="226" t="s">
        <v>107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7"/>
      <c r="S2" s="47"/>
      <c r="T2" s="47"/>
      <c r="U2" s="47"/>
      <c r="V2" s="15"/>
      <c r="W2" s="15"/>
      <c r="X2" s="15"/>
      <c r="Y2" s="15"/>
      <c r="Z2" s="47"/>
      <c r="AA2" s="15"/>
      <c r="AB2" s="15"/>
      <c r="AC2" s="15"/>
      <c r="AD2" s="15"/>
      <c r="AE2" s="15"/>
      <c r="AF2" s="15"/>
      <c r="AG2" s="47"/>
      <c r="AH2" s="47"/>
      <c r="AI2" s="15"/>
      <c r="AJ2" s="15"/>
    </row>
    <row r="3" spans="1:39">
      <c r="A3" s="255" t="s">
        <v>73</v>
      </c>
      <c r="B3" s="15"/>
      <c r="C3" s="257" t="s">
        <v>63</v>
      </c>
      <c r="D3" s="257"/>
      <c r="E3" s="257"/>
      <c r="F3" s="257"/>
      <c r="G3" s="257"/>
      <c r="H3" s="257"/>
      <c r="I3" s="257"/>
      <c r="J3" s="13"/>
      <c r="K3" s="257" t="s">
        <v>62</v>
      </c>
      <c r="L3" s="257"/>
      <c r="M3" s="257"/>
      <c r="N3" s="257"/>
      <c r="O3" s="301"/>
      <c r="P3" s="257"/>
      <c r="Q3" s="257"/>
      <c r="R3" s="14"/>
      <c r="S3" s="257" t="s">
        <v>61</v>
      </c>
      <c r="T3" s="257"/>
      <c r="U3" s="257"/>
      <c r="V3" s="15"/>
      <c r="W3" s="289" t="s">
        <v>60</v>
      </c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K3" s="289" t="s">
        <v>59</v>
      </c>
      <c r="AL3" s="289"/>
      <c r="AM3" s="289"/>
    </row>
    <row r="4" spans="1:39" ht="17.100000000000001" customHeight="1">
      <c r="A4" s="256"/>
      <c r="B4" s="54" t="s">
        <v>93</v>
      </c>
      <c r="C4" s="52" t="s">
        <v>54</v>
      </c>
      <c r="D4" s="145" t="s">
        <v>21</v>
      </c>
      <c r="E4" s="145" t="s">
        <v>58</v>
      </c>
      <c r="F4" s="145" t="s">
        <v>57</v>
      </c>
      <c r="G4" s="145" t="s">
        <v>71</v>
      </c>
      <c r="H4" s="145">
        <v>4</v>
      </c>
      <c r="I4" s="145">
        <v>6</v>
      </c>
      <c r="J4" s="13"/>
      <c r="K4" s="55" t="s">
        <v>16</v>
      </c>
      <c r="L4" s="145" t="s">
        <v>15</v>
      </c>
      <c r="M4" s="145" t="s">
        <v>14</v>
      </c>
      <c r="N4" s="145" t="s">
        <v>13</v>
      </c>
      <c r="O4" s="56"/>
      <c r="P4" s="52" t="s">
        <v>56</v>
      </c>
      <c r="Q4" s="52" t="s">
        <v>55</v>
      </c>
      <c r="R4" s="13"/>
      <c r="S4" s="145" t="s">
        <v>8</v>
      </c>
      <c r="T4" s="145" t="s">
        <v>7</v>
      </c>
      <c r="U4" s="145" t="s">
        <v>6</v>
      </c>
      <c r="W4" s="144" t="s">
        <v>15</v>
      </c>
      <c r="X4" s="144" t="s">
        <v>23</v>
      </c>
      <c r="Y4" s="144" t="s">
        <v>22</v>
      </c>
      <c r="Z4" s="144" t="s">
        <v>21</v>
      </c>
      <c r="AA4" s="289" t="s">
        <v>20</v>
      </c>
      <c r="AB4" s="289"/>
      <c r="AC4" s="289" t="s">
        <v>11</v>
      </c>
      <c r="AD4" s="289"/>
      <c r="AE4" s="144" t="s">
        <v>10</v>
      </c>
      <c r="AF4" s="144">
        <v>4</v>
      </c>
      <c r="AG4" s="144">
        <v>6</v>
      </c>
      <c r="AH4" s="144" t="s">
        <v>19</v>
      </c>
      <c r="AI4" s="144" t="s">
        <v>18</v>
      </c>
      <c r="AK4" s="144" t="s">
        <v>54</v>
      </c>
      <c r="AL4" s="144" t="s">
        <v>23</v>
      </c>
      <c r="AM4" s="78" t="s">
        <v>11</v>
      </c>
    </row>
    <row r="5" spans="1:39" ht="17.100000000000001" customHeight="1">
      <c r="A5" s="210"/>
      <c r="B5" s="47"/>
      <c r="C5" s="91"/>
      <c r="D5" s="60"/>
      <c r="E5" s="61"/>
      <c r="F5" s="59"/>
      <c r="G5" s="59"/>
      <c r="H5" s="59"/>
      <c r="I5" s="59"/>
      <c r="J5" s="9"/>
      <c r="K5" s="59"/>
      <c r="L5" s="59"/>
      <c r="M5" s="59"/>
      <c r="N5" s="59"/>
      <c r="O5" s="65"/>
      <c r="P5" s="66"/>
      <c r="Q5" s="66"/>
      <c r="R5" s="9"/>
      <c r="S5" s="59"/>
      <c r="T5" s="59"/>
      <c r="U5" s="59"/>
      <c r="V5" s="57" t="e">
        <f>SUM($D$5:$D5)/(COUNTA($D$5:$D5)-COUNTA($E$5:$E5))</f>
        <v>#DIV/0!</v>
      </c>
      <c r="W5" s="76">
        <f>COUNTA(A5:A34)</f>
        <v>8</v>
      </c>
      <c r="X5" s="76">
        <f>COUNTA(D5:D34)</f>
        <v>7</v>
      </c>
      <c r="Y5" s="76">
        <f>COUNTA(E5:E34)</f>
        <v>0</v>
      </c>
      <c r="Z5" s="83">
        <f>IF(X5=0,"-",SUM(D5:D34))</f>
        <v>103</v>
      </c>
      <c r="AA5" s="302" t="str">
        <f t="array" ref="AA5">IF(X5,(MAX(D5:D34)&amp;IF(SUM((D5:D34=MAX(D5:D34))*(E5:E34&lt;&gt;"")),"*","")&amp;"("&amp;MIN(IF(D5:D34&amp;E5:E34=MAX(D5:D34)&amp;IF(SUM((D5:D34=MAX(D5:D34))*(E5:E34&lt;&gt;"")),"*",""),F5:F34))&amp;")"),0)</f>
        <v>44(0)</v>
      </c>
      <c r="AB5" s="302"/>
      <c r="AC5" s="303">
        <f>IF($X5-$Y5,$Z5/($X5-$Y5),"-")</f>
        <v>14.714285714285714</v>
      </c>
      <c r="AD5" s="304"/>
      <c r="AE5" s="84">
        <f>IF(SUM($F$5:$F$43),($Z5/(SUM($F$5:$F$43))*100),"-")</f>
        <v>396.15384615384619</v>
      </c>
      <c r="AF5" s="76">
        <f>SUM(H5:H34)</f>
        <v>3</v>
      </c>
      <c r="AG5" s="76">
        <f>SUM(I5:I34)</f>
        <v>0</v>
      </c>
      <c r="AH5" s="76">
        <f>COUNTIF($D$5:$D$34,"&gt;=50")-$AI5</f>
        <v>0</v>
      </c>
      <c r="AI5" s="76">
        <f>COUNTIF(D5:D34,"&gt;=100")</f>
        <v>0</v>
      </c>
      <c r="AK5" s="79" t="s">
        <v>53</v>
      </c>
      <c r="AL5" s="80">
        <f>IF(SUM(COUNTIF($C$5:$C$34,{1,2}))=0,"-",SUM(COUNTIF($C$5:$C$34,{1,2})))</f>
        <v>6</v>
      </c>
      <c r="AM5" s="89">
        <f>IF(ISERROR(IF($AL5="-","-",SUM(SUMIF($C$5:$C$34,{1,2},$D$5:$D$34))/($AL5-SUMPRODUCT(($C$5:$C$34={1,2})*($E$5:$E$34="*"))))),"-",IF($AL5="-","-",SUM(SUMIF($C$5:$C$34,{1,2},$D$5:$D$34))/($AL5-SUMPRODUCT(($C$5:$C$34={1,2})*($E$5:$E$34="*")))))</f>
        <v>16.666666666666668</v>
      </c>
    </row>
    <row r="6" spans="1:39" ht="17.100000000000001" customHeight="1">
      <c r="A6" s="210"/>
      <c r="B6" s="47"/>
      <c r="C6" s="91"/>
      <c r="D6" s="63"/>
      <c r="E6" s="61"/>
      <c r="F6" s="59"/>
      <c r="G6" s="62"/>
      <c r="H6" s="59"/>
      <c r="I6" s="59"/>
      <c r="J6" s="9"/>
      <c r="K6" s="59"/>
      <c r="L6" s="59"/>
      <c r="M6" s="59"/>
      <c r="N6" s="59"/>
      <c r="O6" s="65"/>
      <c r="P6" s="66"/>
      <c r="Q6" s="66"/>
      <c r="R6" s="9"/>
      <c r="S6" s="59"/>
      <c r="T6" s="59"/>
      <c r="U6" s="59"/>
      <c r="V6" s="58" t="e">
        <f>SUM($D$5:$D6)/(COUNTA($D$5:$D6)-COUNTA($E$5:$E6))</f>
        <v>#DIV/0!</v>
      </c>
      <c r="Z6" s="47"/>
      <c r="AK6" s="81" t="s">
        <v>52</v>
      </c>
      <c r="AL6" s="82" t="str">
        <f>IF(COUNTIF($C$5:$C$34,$AK6)=0,"-",COUNTIF($C$5:$C$34,$AK6))</f>
        <v>-</v>
      </c>
      <c r="AM6" s="90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.100000000000001" customHeight="1">
      <c r="A7" s="210"/>
      <c r="B7" s="47"/>
      <c r="C7" s="92"/>
      <c r="D7" s="60"/>
      <c r="E7" s="61"/>
      <c r="F7" s="59"/>
      <c r="G7" s="59"/>
      <c r="H7" s="59"/>
      <c r="I7" s="59"/>
      <c r="J7" s="9"/>
      <c r="K7" s="59"/>
      <c r="L7" s="59"/>
      <c r="M7" s="59"/>
      <c r="N7" s="59"/>
      <c r="O7" s="65"/>
      <c r="P7" s="66"/>
      <c r="Q7" s="66"/>
      <c r="R7" s="9"/>
      <c r="S7" s="59"/>
      <c r="T7" s="59"/>
      <c r="U7" s="59"/>
      <c r="V7" s="58" t="e">
        <f>SUM($D$5:$D7)/(COUNTA($D$5:$D7)-COUNTA($E$5:$E7))</f>
        <v>#DIV/0!</v>
      </c>
      <c r="W7" s="289" t="s">
        <v>51</v>
      </c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11"/>
      <c r="AK7" s="81" t="s">
        <v>50</v>
      </c>
      <c r="AL7" s="82" t="str">
        <f t="shared" ref="AL7:AL14" si="0">IF(COUNTIF($C$5:$C$34,$AK7)=0,"-",COUNTIF($C$5:$C$34,$AK7))</f>
        <v>-</v>
      </c>
      <c r="AM7" s="90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.100000000000001" customHeight="1">
      <c r="A8" s="210"/>
      <c r="B8" s="47"/>
      <c r="C8" s="91"/>
      <c r="D8" s="60"/>
      <c r="E8" s="61"/>
      <c r="F8" s="59"/>
      <c r="G8" s="62"/>
      <c r="H8" s="59"/>
      <c r="I8" s="59"/>
      <c r="J8" s="9"/>
      <c r="K8" s="59"/>
      <c r="L8" s="59"/>
      <c r="M8" s="59"/>
      <c r="N8" s="59"/>
      <c r="O8" s="65"/>
      <c r="P8" s="66"/>
      <c r="Q8" s="66"/>
      <c r="R8" s="9"/>
      <c r="S8" s="59"/>
      <c r="T8" s="59"/>
      <c r="U8" s="59"/>
      <c r="V8" s="58" t="e">
        <f>SUM($D$5:$D8)/(COUNTA($D$5:$D8)-COUNTA($E$5:$E8))</f>
        <v>#DIV/0!</v>
      </c>
      <c r="W8" s="144" t="s">
        <v>16</v>
      </c>
      <c r="X8" s="144" t="s">
        <v>15</v>
      </c>
      <c r="Y8" s="144" t="s">
        <v>14</v>
      </c>
      <c r="Z8" s="144" t="s">
        <v>13</v>
      </c>
      <c r="AA8" s="289" t="s">
        <v>12</v>
      </c>
      <c r="AB8" s="289"/>
      <c r="AC8" s="289" t="s">
        <v>11</v>
      </c>
      <c r="AD8" s="289"/>
      <c r="AE8" s="144" t="s">
        <v>10</v>
      </c>
      <c r="AF8" s="144" t="s">
        <v>69</v>
      </c>
      <c r="AG8" s="144" t="s">
        <v>9</v>
      </c>
      <c r="AH8" s="13"/>
      <c r="AK8" s="81" t="s">
        <v>49</v>
      </c>
      <c r="AL8" s="82">
        <f t="shared" si="0"/>
        <v>1</v>
      </c>
      <c r="AM8" s="90">
        <f t="shared" si="1"/>
        <v>0</v>
      </c>
    </row>
    <row r="9" spans="1:39" ht="17.100000000000001" customHeight="1">
      <c r="A9" s="208"/>
      <c r="B9" s="47"/>
      <c r="C9" s="92"/>
      <c r="D9" s="63"/>
      <c r="E9" s="61"/>
      <c r="F9" s="59"/>
      <c r="G9" s="62"/>
      <c r="H9" s="59"/>
      <c r="I9" s="59"/>
      <c r="J9" s="9"/>
      <c r="K9" s="59"/>
      <c r="L9" s="59"/>
      <c r="M9" s="59"/>
      <c r="N9" s="59"/>
      <c r="O9" s="65"/>
      <c r="P9" s="66"/>
      <c r="Q9" s="66"/>
      <c r="R9" s="9"/>
      <c r="S9" s="59"/>
      <c r="T9" s="59"/>
      <c r="U9" s="59"/>
      <c r="V9" s="57" t="e">
        <f>SUM($D$5:$D9)/(COUNTA($D$5:$D9)-COUNTA($E$5:$E9))</f>
        <v>#DIV/0!</v>
      </c>
      <c r="W9" s="85">
        <f t="array" ref="W9">IF(SUM(K5:K34)=0,"-",SUM(INT(K5:K34))+INT(ROUND(SUM(K5:K34-INT(K5:K34)),1)/0.6)+MOD(ROUND(SUM(K5:K34-INT(K5:K34)),1),0.6))</f>
        <v>21</v>
      </c>
      <c r="X9" s="86">
        <f>IF($W$9="-","-",SUM(L5:L34))</f>
        <v>1</v>
      </c>
      <c r="Y9" s="86">
        <f>IF($W$9="-","-",SUM(M5:M34))</f>
        <v>106</v>
      </c>
      <c r="Z9" s="83">
        <f>IF($W$9="-","-",SUM(N5:N34))</f>
        <v>13</v>
      </c>
      <c r="AA9" s="305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4/18(4)</v>
      </c>
      <c r="AB9" s="306"/>
      <c r="AC9" s="303">
        <f>IF($Z$9="-","-",IF($Z$9=0,"-",$Y$9/$Z$9))</f>
        <v>8.1538461538461533</v>
      </c>
      <c r="AD9" s="304"/>
      <c r="AE9" s="87">
        <f>IF(ISERROR(ROUND((INT(W9)*6+((W9-INT(W9))*10))/Z9,2)),"-",ROUND((INT(W9)*6+((W9-INT(W9))*10))/Z9,2))</f>
        <v>9.69</v>
      </c>
      <c r="AF9" s="84">
        <f>IF(ISERROR(ROUND(Y9/(INT(W9)*6+((W9-INT(W9))*10))*6,2)),"-",ROUND(Y9/(INT(W9)*6+((W9-INT(W9))*10))*6,2))</f>
        <v>5.05</v>
      </c>
      <c r="AG9" s="93">
        <f>COUNTIF(N5:N34,"&gt;=5")</f>
        <v>0</v>
      </c>
      <c r="AH9" s="10"/>
      <c r="AK9" s="81" t="s">
        <v>48</v>
      </c>
      <c r="AL9" s="82" t="str">
        <f t="shared" si="0"/>
        <v>-</v>
      </c>
      <c r="AM9" s="90" t="str">
        <f t="shared" si="1"/>
        <v>-</v>
      </c>
    </row>
    <row r="10" spans="1:39" ht="17.100000000000001" customHeight="1">
      <c r="A10" s="199" t="s">
        <v>194</v>
      </c>
      <c r="B10" s="47">
        <v>1</v>
      </c>
      <c r="C10" s="91">
        <v>1</v>
      </c>
      <c r="D10" s="63">
        <v>12</v>
      </c>
      <c r="E10" s="61"/>
      <c r="F10" s="59">
        <v>26</v>
      </c>
      <c r="G10" s="62" t="s">
        <v>38</v>
      </c>
      <c r="H10" s="59"/>
      <c r="I10" s="59"/>
      <c r="J10" s="9"/>
      <c r="K10" s="59"/>
      <c r="L10" s="59"/>
      <c r="M10" s="59"/>
      <c r="N10" s="59"/>
      <c r="O10" s="65"/>
      <c r="P10" s="66"/>
      <c r="Q10" s="66"/>
      <c r="R10" s="9"/>
      <c r="S10" s="59"/>
      <c r="T10" s="59"/>
      <c r="U10" s="59"/>
      <c r="V10" s="58">
        <f>SUM($D$5:$D10)/(COUNTA($D$5:$D10)-COUNTA($E$5:$E10))</f>
        <v>12</v>
      </c>
      <c r="W10" s="12"/>
      <c r="AK10" s="81" t="s">
        <v>47</v>
      </c>
      <c r="AL10" s="82" t="str">
        <f t="shared" si="0"/>
        <v>-</v>
      </c>
      <c r="AM10" s="90" t="str">
        <f t="shared" si="1"/>
        <v>-</v>
      </c>
    </row>
    <row r="11" spans="1:39" ht="17.100000000000001" customHeight="1">
      <c r="A11" s="199" t="s">
        <v>199</v>
      </c>
      <c r="B11" s="47">
        <v>1</v>
      </c>
      <c r="C11" s="92">
        <v>5</v>
      </c>
      <c r="D11" s="63"/>
      <c r="E11" s="61"/>
      <c r="F11" s="59"/>
      <c r="G11" s="62"/>
      <c r="H11" s="59"/>
      <c r="I11" s="59"/>
      <c r="J11" s="9"/>
      <c r="K11" s="59"/>
      <c r="L11" s="59"/>
      <c r="M11" s="59"/>
      <c r="N11" s="59"/>
      <c r="O11" s="65"/>
      <c r="P11" s="66"/>
      <c r="Q11" s="66"/>
      <c r="R11" s="9"/>
      <c r="S11" s="59"/>
      <c r="T11" s="59"/>
      <c r="U11" s="59"/>
      <c r="V11" s="58">
        <f>SUM($D$5:$D11)/(COUNTA($D$5:$D11)-COUNTA($E$5:$E11))</f>
        <v>12</v>
      </c>
      <c r="W11" s="292" t="s">
        <v>46</v>
      </c>
      <c r="X11" s="292"/>
      <c r="Y11" s="292"/>
      <c r="Z11" s="11"/>
      <c r="AA11" s="11"/>
      <c r="AB11" s="11"/>
      <c r="AK11" s="81" t="s">
        <v>45</v>
      </c>
      <c r="AL11" s="82" t="str">
        <f t="shared" si="0"/>
        <v>-</v>
      </c>
      <c r="AM11" s="90" t="str">
        <f t="shared" si="1"/>
        <v>-</v>
      </c>
    </row>
    <row r="12" spans="1:39" ht="17.100000000000001" customHeight="1">
      <c r="A12" s="244" t="s">
        <v>200</v>
      </c>
      <c r="B12" s="2">
        <v>2</v>
      </c>
      <c r="C12" s="91">
        <v>1</v>
      </c>
      <c r="D12" s="60">
        <v>0</v>
      </c>
      <c r="E12" s="61"/>
      <c r="F12" s="59"/>
      <c r="G12" s="59" t="s">
        <v>39</v>
      </c>
      <c r="H12" s="59"/>
      <c r="I12" s="59"/>
      <c r="J12" s="9"/>
      <c r="K12" s="64">
        <v>4</v>
      </c>
      <c r="L12" s="59"/>
      <c r="M12" s="59">
        <v>18</v>
      </c>
      <c r="N12" s="59">
        <v>2</v>
      </c>
      <c r="O12" s="65"/>
      <c r="P12" s="66"/>
      <c r="Q12" s="66"/>
      <c r="R12" s="50"/>
      <c r="S12" s="59"/>
      <c r="T12" s="59"/>
      <c r="U12" s="59"/>
      <c r="V12" s="58">
        <f>SUM($D$5:$D12)/(COUNTA($D$5:$D12)-COUNTA($E$5:$E12))</f>
        <v>6</v>
      </c>
      <c r="W12" s="144" t="s">
        <v>8</v>
      </c>
      <c r="X12" s="144" t="s">
        <v>7</v>
      </c>
      <c r="Y12" s="144" t="s">
        <v>6</v>
      </c>
      <c r="Z12" s="47"/>
      <c r="AK12" s="81" t="s">
        <v>44</v>
      </c>
      <c r="AL12" s="82">
        <f t="shared" si="0"/>
        <v>1</v>
      </c>
      <c r="AM12" s="90">
        <f t="shared" si="1"/>
        <v>3</v>
      </c>
    </row>
    <row r="13" spans="1:39" ht="17.100000000000001" customHeight="1">
      <c r="A13" s="244" t="s">
        <v>201</v>
      </c>
      <c r="B13" s="2">
        <v>2</v>
      </c>
      <c r="C13" s="91">
        <v>1</v>
      </c>
      <c r="D13" s="60">
        <v>3</v>
      </c>
      <c r="E13" s="61"/>
      <c r="F13" s="59"/>
      <c r="G13" s="59" t="s">
        <v>38</v>
      </c>
      <c r="H13" s="59"/>
      <c r="I13" s="59"/>
      <c r="J13" s="9"/>
      <c r="K13" s="64">
        <v>4</v>
      </c>
      <c r="L13" s="59"/>
      <c r="M13" s="59">
        <v>16</v>
      </c>
      <c r="N13" s="59">
        <v>2</v>
      </c>
      <c r="O13" s="65"/>
      <c r="P13" s="66"/>
      <c r="Q13" s="66"/>
      <c r="R13" s="50"/>
      <c r="S13" s="59"/>
      <c r="T13" s="59"/>
      <c r="U13" s="59"/>
      <c r="V13" s="57">
        <f>SUM($D$5:$D13)/(COUNTA($D$5:$D13)-COUNTA($E$5:$E13))</f>
        <v>5</v>
      </c>
      <c r="W13" s="76">
        <f>SUM(S5:S34)</f>
        <v>2</v>
      </c>
      <c r="X13" s="76">
        <f>SUM(T5:T34)</f>
        <v>0</v>
      </c>
      <c r="Y13" s="76">
        <f>SUM(U5:U34)</f>
        <v>0</v>
      </c>
      <c r="Z13" s="10"/>
      <c r="AK13" s="81" t="s">
        <v>43</v>
      </c>
      <c r="AL13" s="82" t="str">
        <f t="shared" si="0"/>
        <v>-</v>
      </c>
      <c r="AM13" s="90" t="str">
        <f t="shared" si="1"/>
        <v>-</v>
      </c>
    </row>
    <row r="14" spans="1:39" ht="17.100000000000001" customHeight="1">
      <c r="A14" s="244" t="s">
        <v>202</v>
      </c>
      <c r="B14" s="2">
        <v>2</v>
      </c>
      <c r="C14" s="91">
        <v>1</v>
      </c>
      <c r="D14" s="60">
        <v>44</v>
      </c>
      <c r="E14" s="61"/>
      <c r="F14" s="59"/>
      <c r="G14" s="59" t="s">
        <v>38</v>
      </c>
      <c r="H14" s="59"/>
      <c r="I14" s="59"/>
      <c r="J14" s="9"/>
      <c r="K14" s="64">
        <v>4</v>
      </c>
      <c r="L14" s="59"/>
      <c r="M14" s="59">
        <v>14</v>
      </c>
      <c r="N14" s="59">
        <v>1</v>
      </c>
      <c r="O14" s="65"/>
      <c r="P14" s="66"/>
      <c r="Q14" s="66"/>
      <c r="R14" s="50"/>
      <c r="S14" s="59"/>
      <c r="T14" s="59"/>
      <c r="U14" s="59"/>
      <c r="V14" s="58">
        <f>SUM($D$5:$D14)/(COUNTA($D$5:$D14)-COUNTA($E$5:$E14))</f>
        <v>14.75</v>
      </c>
      <c r="AK14" s="81" t="s">
        <v>42</v>
      </c>
      <c r="AL14" s="82" t="str">
        <f t="shared" si="0"/>
        <v>-</v>
      </c>
      <c r="AM14" s="90" t="str">
        <f t="shared" si="1"/>
        <v>-</v>
      </c>
    </row>
    <row r="15" spans="1:39" ht="17.100000000000001" customHeight="1">
      <c r="A15" s="244"/>
      <c r="B15" s="2"/>
      <c r="C15" s="91"/>
      <c r="D15" s="60"/>
      <c r="E15" s="61"/>
      <c r="F15" s="59"/>
      <c r="G15" s="59"/>
      <c r="H15" s="59"/>
      <c r="I15" s="59"/>
      <c r="J15" s="9"/>
      <c r="K15" s="64"/>
      <c r="L15" s="59"/>
      <c r="M15" s="59"/>
      <c r="N15" s="59"/>
      <c r="O15" s="65"/>
      <c r="P15" s="66"/>
      <c r="Q15" s="66"/>
      <c r="R15" s="50"/>
      <c r="S15" s="59"/>
      <c r="T15" s="59"/>
      <c r="U15" s="59"/>
      <c r="V15" s="58">
        <f>SUM($D$5:$D15)/(COUNTA($D$5:$D15)-COUNTA($E$5:$E15))</f>
        <v>14.75</v>
      </c>
      <c r="W15" s="289" t="s">
        <v>41</v>
      </c>
      <c r="X15" s="289"/>
      <c r="Y15" s="289"/>
      <c r="Z15" s="289"/>
      <c r="AA15" s="289"/>
      <c r="AB15" s="289"/>
    </row>
    <row r="16" spans="1:39" ht="17.100000000000001" customHeight="1">
      <c r="A16" s="244" t="s">
        <v>203</v>
      </c>
      <c r="B16" s="2">
        <v>2</v>
      </c>
      <c r="C16" s="91">
        <v>1</v>
      </c>
      <c r="D16" s="60">
        <v>12</v>
      </c>
      <c r="E16" s="61"/>
      <c r="F16" s="59"/>
      <c r="G16" s="59" t="s">
        <v>89</v>
      </c>
      <c r="H16" s="59"/>
      <c r="I16" s="59"/>
      <c r="J16" s="9"/>
      <c r="K16" s="64">
        <v>3</v>
      </c>
      <c r="L16" s="59"/>
      <c r="M16" s="59">
        <v>24</v>
      </c>
      <c r="N16" s="59">
        <v>4</v>
      </c>
      <c r="O16" s="65"/>
      <c r="P16" s="66"/>
      <c r="Q16" s="66"/>
      <c r="R16" s="50"/>
      <c r="S16" s="59"/>
      <c r="T16" s="59"/>
      <c r="U16" s="59"/>
      <c r="V16" s="57">
        <f>SUM($D$5:$D16)/(COUNTA($D$5:$D16)-COUNTA($E$5:$E16))</f>
        <v>14.2</v>
      </c>
      <c r="W16" s="293" t="s">
        <v>40</v>
      </c>
      <c r="X16" s="294"/>
      <c r="Y16" s="295"/>
      <c r="Z16" s="76">
        <f>COUNTIF($G$5:$G$34,W16)</f>
        <v>0</v>
      </c>
      <c r="AA16" s="296">
        <f>$Z16/MAX(1,$X$5)</f>
        <v>0</v>
      </c>
      <c r="AB16" s="297"/>
    </row>
    <row r="17" spans="1:34" ht="17.100000000000001" customHeight="1">
      <c r="A17" s="247" t="s">
        <v>219</v>
      </c>
      <c r="B17" s="2">
        <v>3</v>
      </c>
      <c r="C17" s="91">
        <v>1</v>
      </c>
      <c r="D17" s="60">
        <v>29</v>
      </c>
      <c r="E17" s="61"/>
      <c r="F17" s="59"/>
      <c r="G17" s="59" t="s">
        <v>38</v>
      </c>
      <c r="H17" s="59">
        <v>3</v>
      </c>
      <c r="I17" s="59"/>
      <c r="J17" s="9"/>
      <c r="K17" s="64">
        <v>4</v>
      </c>
      <c r="L17" s="59">
        <v>1</v>
      </c>
      <c r="M17" s="59">
        <v>18</v>
      </c>
      <c r="N17" s="59">
        <v>4</v>
      </c>
      <c r="O17" s="65"/>
      <c r="P17" s="66"/>
      <c r="Q17" s="66"/>
      <c r="R17" s="50"/>
      <c r="S17" s="59">
        <v>2</v>
      </c>
      <c r="T17" s="59"/>
      <c r="U17" s="59"/>
      <c r="V17" s="57">
        <f>SUM($D$5:$D17)/(COUNTA($D$5:$D17)-COUNTA($E$5:$E17))</f>
        <v>16.666666666666668</v>
      </c>
      <c r="W17" s="298" t="s">
        <v>39</v>
      </c>
      <c r="X17" s="299"/>
      <c r="Y17" s="300"/>
      <c r="Z17" s="76">
        <f>COUNTIF($G$5:$G$34,W17)</f>
        <v>1</v>
      </c>
      <c r="AA17" s="287">
        <f t="shared" ref="AA17:AA25" si="2">$Z17/MAX(1,$X$5)</f>
        <v>0.14285714285714285</v>
      </c>
      <c r="AB17" s="288"/>
      <c r="AG17" s="1"/>
      <c r="AH17" s="1"/>
    </row>
    <row r="18" spans="1:34" ht="17.100000000000001" customHeight="1">
      <c r="A18" s="247" t="s">
        <v>218</v>
      </c>
      <c r="B18" s="2">
        <v>3</v>
      </c>
      <c r="C18" s="91">
        <v>9</v>
      </c>
      <c r="D18" s="60">
        <v>3</v>
      </c>
      <c r="E18" s="61"/>
      <c r="F18" s="59"/>
      <c r="G18" s="59" t="s">
        <v>89</v>
      </c>
      <c r="H18" s="59"/>
      <c r="I18" s="59"/>
      <c r="J18" s="9"/>
      <c r="K18" s="64">
        <v>2</v>
      </c>
      <c r="L18" s="59"/>
      <c r="M18" s="59">
        <v>16</v>
      </c>
      <c r="N18" s="59"/>
      <c r="O18" s="65"/>
      <c r="P18" s="66"/>
      <c r="Q18" s="66"/>
      <c r="R18" s="50"/>
      <c r="S18" s="59"/>
      <c r="T18" s="59"/>
      <c r="U18" s="59"/>
      <c r="V18" s="57">
        <f>SUM($D$5:$D18)/(COUNTA($D$5:$D18)-COUNTA($E$5:$E18))</f>
        <v>14.714285714285714</v>
      </c>
      <c r="W18" s="284" t="s">
        <v>90</v>
      </c>
      <c r="X18" s="285"/>
      <c r="Y18" s="286"/>
      <c r="Z18" s="76">
        <f>COUNTIF($G$5:$G$34,W18)</f>
        <v>0</v>
      </c>
      <c r="AA18" s="287">
        <f t="shared" si="2"/>
        <v>0</v>
      </c>
      <c r="AB18" s="288"/>
      <c r="AG18" s="1"/>
      <c r="AH18" s="1"/>
    </row>
    <row r="19" spans="1:34" ht="17.100000000000001" customHeight="1">
      <c r="A19" s="247"/>
      <c r="B19" s="2"/>
      <c r="C19" s="91"/>
      <c r="D19" s="60"/>
      <c r="E19" s="61"/>
      <c r="F19" s="59"/>
      <c r="G19" s="59"/>
      <c r="H19" s="59"/>
      <c r="I19" s="59"/>
      <c r="J19" s="9"/>
      <c r="K19" s="64"/>
      <c r="L19" s="59"/>
      <c r="M19" s="59"/>
      <c r="N19" s="59"/>
      <c r="O19" s="65"/>
      <c r="P19" s="66"/>
      <c r="Q19" s="66"/>
      <c r="R19" s="50"/>
      <c r="S19" s="59"/>
      <c r="T19" s="59"/>
      <c r="U19" s="59"/>
      <c r="V19" s="57">
        <f>SUM($D$5:$D19)/(COUNTA($D$5:$D19)-COUNTA($E$5:$E19))</f>
        <v>14.714285714285714</v>
      </c>
      <c r="W19" s="284" t="s">
        <v>89</v>
      </c>
      <c r="X19" s="285"/>
      <c r="Y19" s="286"/>
      <c r="Z19" s="76">
        <f t="shared" ref="Z19:Z25" si="3">COUNTIF($G$5:$G$34,W19)</f>
        <v>2</v>
      </c>
      <c r="AA19" s="287">
        <f t="shared" si="2"/>
        <v>0.2857142857142857</v>
      </c>
      <c r="AB19" s="288"/>
      <c r="AG19" s="1"/>
      <c r="AH19" s="1"/>
    </row>
    <row r="20" spans="1:34" ht="17.100000000000001" customHeight="1">
      <c r="A20" s="247"/>
      <c r="B20" s="2"/>
      <c r="C20" s="91"/>
      <c r="D20" s="60"/>
      <c r="E20" s="61"/>
      <c r="F20" s="59"/>
      <c r="G20" s="59"/>
      <c r="H20" s="59"/>
      <c r="I20" s="59"/>
      <c r="J20" s="9"/>
      <c r="K20" s="64"/>
      <c r="L20" s="59"/>
      <c r="M20" s="59"/>
      <c r="N20" s="59"/>
      <c r="O20" s="65"/>
      <c r="P20" s="66"/>
      <c r="Q20" s="66"/>
      <c r="R20" s="50"/>
      <c r="S20" s="59"/>
      <c r="T20" s="59"/>
      <c r="U20" s="59"/>
      <c r="V20" s="57">
        <f>SUM($D$5:$D20)/(COUNTA($D$5:$D20)-COUNTA($E$5:$E20))</f>
        <v>14.714285714285714</v>
      </c>
      <c r="W20" s="284" t="s">
        <v>38</v>
      </c>
      <c r="X20" s="285"/>
      <c r="Y20" s="286"/>
      <c r="Z20" s="76">
        <f t="shared" si="3"/>
        <v>4</v>
      </c>
      <c r="AA20" s="287">
        <f t="shared" si="2"/>
        <v>0.5714285714285714</v>
      </c>
      <c r="AB20" s="288"/>
      <c r="AG20" s="1"/>
      <c r="AH20" s="1"/>
    </row>
    <row r="21" spans="1:34" ht="17.100000000000001" customHeight="1">
      <c r="A21" s="247"/>
      <c r="B21" s="2"/>
      <c r="C21" s="91"/>
      <c r="D21" s="60"/>
      <c r="E21" s="61"/>
      <c r="F21" s="59"/>
      <c r="G21" s="59"/>
      <c r="H21" s="59"/>
      <c r="I21" s="59"/>
      <c r="J21" s="9"/>
      <c r="K21" s="64"/>
      <c r="L21" s="59"/>
      <c r="M21" s="59"/>
      <c r="N21" s="59"/>
      <c r="O21" s="65"/>
      <c r="P21" s="66"/>
      <c r="Q21" s="66"/>
      <c r="R21" s="50"/>
      <c r="S21" s="59"/>
      <c r="T21" s="59"/>
      <c r="U21" s="59"/>
      <c r="V21" s="57">
        <f>SUM($D$5:$D21)/(COUNTA($D$5:$D21)-COUNTA($E$5:$E21))</f>
        <v>14.714285714285714</v>
      </c>
      <c r="W21" s="284" t="s">
        <v>37</v>
      </c>
      <c r="X21" s="285"/>
      <c r="Y21" s="286"/>
      <c r="Z21" s="76">
        <f t="shared" si="3"/>
        <v>0</v>
      </c>
      <c r="AA21" s="287">
        <f t="shared" si="2"/>
        <v>0</v>
      </c>
      <c r="AB21" s="288"/>
      <c r="AG21" s="1"/>
      <c r="AH21" s="1"/>
    </row>
    <row r="22" spans="1:34" ht="17.100000000000001" customHeight="1">
      <c r="A22" s="247"/>
      <c r="B22" s="2"/>
      <c r="C22" s="91"/>
      <c r="D22" s="60"/>
      <c r="E22" s="61"/>
      <c r="F22" s="59"/>
      <c r="G22" s="59"/>
      <c r="H22" s="59"/>
      <c r="I22" s="59"/>
      <c r="J22" s="9"/>
      <c r="K22" s="64"/>
      <c r="L22" s="59"/>
      <c r="M22" s="59"/>
      <c r="N22" s="59"/>
      <c r="O22" s="65"/>
      <c r="P22" s="66"/>
      <c r="Q22" s="66"/>
      <c r="R22" s="50"/>
      <c r="S22" s="59"/>
      <c r="T22" s="59"/>
      <c r="U22" s="59"/>
      <c r="V22" s="57">
        <f>SUM($D$5:$D22)/(COUNTA($D$5:$D22)-COUNTA($E$5:$E22))</f>
        <v>14.714285714285714</v>
      </c>
      <c r="W22" s="284" t="s">
        <v>36</v>
      </c>
      <c r="X22" s="285"/>
      <c r="Y22" s="286"/>
      <c r="Z22" s="76">
        <f t="shared" si="3"/>
        <v>0</v>
      </c>
      <c r="AA22" s="287">
        <f t="shared" si="2"/>
        <v>0</v>
      </c>
      <c r="AB22" s="288"/>
      <c r="AG22" s="1"/>
      <c r="AH22" s="1"/>
    </row>
    <row r="23" spans="1:34" ht="17.100000000000001" customHeight="1">
      <c r="A23" s="248"/>
      <c r="B23" s="2"/>
      <c r="C23" s="91"/>
      <c r="D23" s="60"/>
      <c r="E23" s="61"/>
      <c r="F23" s="59"/>
      <c r="G23" s="59"/>
      <c r="H23" s="59"/>
      <c r="I23" s="59"/>
      <c r="J23" s="9"/>
      <c r="K23" s="64"/>
      <c r="L23" s="59"/>
      <c r="M23" s="59"/>
      <c r="N23" s="59"/>
      <c r="O23" s="65"/>
      <c r="P23" s="66"/>
      <c r="Q23" s="66"/>
      <c r="R23" s="50"/>
      <c r="S23" s="59"/>
      <c r="T23" s="59"/>
      <c r="U23" s="59"/>
      <c r="V23" s="57">
        <f>SUM($D$5:$D23)/(COUNTA($D$5:$D23)-COUNTA($E$5:$E23))</f>
        <v>14.714285714285714</v>
      </c>
      <c r="W23" s="284" t="s">
        <v>35</v>
      </c>
      <c r="X23" s="285"/>
      <c r="Y23" s="286"/>
      <c r="Z23" s="76">
        <f t="shared" si="3"/>
        <v>0</v>
      </c>
      <c r="AA23" s="287">
        <f t="shared" si="2"/>
        <v>0</v>
      </c>
      <c r="AB23" s="288"/>
      <c r="AG23" s="1"/>
      <c r="AH23" s="1"/>
    </row>
    <row r="24" spans="1:34" ht="17.100000000000001" customHeight="1">
      <c r="A24" s="248"/>
      <c r="B24" s="2"/>
      <c r="C24" s="91"/>
      <c r="D24" s="60"/>
      <c r="E24" s="61"/>
      <c r="F24" s="59"/>
      <c r="G24" s="59"/>
      <c r="H24" s="59"/>
      <c r="I24" s="59"/>
      <c r="J24" s="9"/>
      <c r="K24" s="64"/>
      <c r="L24" s="59"/>
      <c r="M24" s="59"/>
      <c r="N24" s="59"/>
      <c r="O24" s="65"/>
      <c r="P24" s="66"/>
      <c r="Q24" s="66"/>
      <c r="R24" s="50"/>
      <c r="S24" s="59"/>
      <c r="T24" s="59"/>
      <c r="U24" s="59"/>
      <c r="V24" s="57">
        <f>SUM($D$5:$D24)/(COUNTA($D$5:$D24)-COUNTA($E$5:$E24))</f>
        <v>14.714285714285714</v>
      </c>
      <c r="W24" s="284" t="s">
        <v>34</v>
      </c>
      <c r="X24" s="290"/>
      <c r="Y24" s="291"/>
      <c r="Z24" s="76">
        <f t="shared" si="3"/>
        <v>0</v>
      </c>
      <c r="AA24" s="287">
        <f t="shared" si="2"/>
        <v>0</v>
      </c>
      <c r="AB24" s="288"/>
      <c r="AG24" s="1"/>
      <c r="AH24" s="1"/>
    </row>
    <row r="25" spans="1:34" ht="17.100000000000001" customHeight="1">
      <c r="A25" s="248"/>
      <c r="B25" s="47"/>
      <c r="C25" s="91"/>
      <c r="D25" s="63"/>
      <c r="E25" s="61"/>
      <c r="F25" s="59"/>
      <c r="G25" s="62"/>
      <c r="H25" s="59"/>
      <c r="I25" s="59"/>
      <c r="J25" s="9"/>
      <c r="K25" s="64"/>
      <c r="L25" s="59"/>
      <c r="M25" s="59"/>
      <c r="N25" s="59"/>
      <c r="O25" s="65"/>
      <c r="P25" s="66"/>
      <c r="Q25" s="66"/>
      <c r="R25" s="50"/>
      <c r="S25" s="59"/>
      <c r="T25" s="59"/>
      <c r="U25" s="59"/>
      <c r="V25" s="57">
        <f>SUM($D$5:$D25)/(COUNTA($D$5:$D25)-COUNTA($E$5:$E25))</f>
        <v>14.714285714285714</v>
      </c>
      <c r="W25" s="284" t="s">
        <v>33</v>
      </c>
      <c r="X25" s="285"/>
      <c r="Y25" s="286"/>
      <c r="Z25" s="76">
        <f t="shared" si="3"/>
        <v>0</v>
      </c>
      <c r="AA25" s="287">
        <f t="shared" si="2"/>
        <v>0</v>
      </c>
      <c r="AB25" s="288"/>
      <c r="AG25" s="1"/>
      <c r="AH25" s="1"/>
    </row>
    <row r="26" spans="1:34" ht="17.100000000000001" customHeight="1">
      <c r="A26" s="200"/>
      <c r="B26" s="2"/>
      <c r="C26" s="91"/>
      <c r="D26" s="60"/>
      <c r="E26" s="61"/>
      <c r="F26" s="59"/>
      <c r="G26" s="59"/>
      <c r="H26" s="59"/>
      <c r="I26" s="59"/>
      <c r="J26" s="9"/>
      <c r="K26" s="64"/>
      <c r="L26" s="59"/>
      <c r="M26" s="59"/>
      <c r="N26" s="59"/>
      <c r="O26" s="65"/>
      <c r="P26" s="66"/>
      <c r="Q26" s="66"/>
      <c r="R26" s="50"/>
      <c r="S26" s="59"/>
      <c r="T26" s="59"/>
      <c r="U26" s="59"/>
      <c r="V26" s="58">
        <f>SUM($D$5:$D26)/(COUNTA($D$5:$D26)-COUNTA($E$5:$E26))</f>
        <v>14.714285714285714</v>
      </c>
      <c r="W26" s="88"/>
    </row>
    <row r="27" spans="1:34" ht="17.100000000000001" customHeight="1">
      <c r="A27" s="200"/>
      <c r="B27" s="2"/>
      <c r="C27" s="91"/>
      <c r="D27" s="60"/>
      <c r="E27" s="61"/>
      <c r="F27" s="59"/>
      <c r="G27" s="59"/>
      <c r="H27" s="59"/>
      <c r="I27" s="59"/>
      <c r="J27" s="9"/>
      <c r="K27" s="64"/>
      <c r="L27" s="59"/>
      <c r="M27" s="59"/>
      <c r="N27" s="59"/>
      <c r="O27" s="65"/>
      <c r="P27" s="66"/>
      <c r="Q27" s="66"/>
      <c r="R27" s="50"/>
      <c r="S27" s="59"/>
      <c r="T27" s="59"/>
      <c r="U27" s="59"/>
      <c r="V27" s="58">
        <f>SUM($D$5:$D27)/(COUNTA($D$5:$D27)-COUNTA($E$5:$E27))</f>
        <v>14.714285714285714</v>
      </c>
      <c r="W27" s="289" t="s">
        <v>32</v>
      </c>
      <c r="X27" s="289"/>
      <c r="Y27" s="289"/>
      <c r="Z27" s="289"/>
      <c r="AA27" s="289"/>
      <c r="AB27" s="289"/>
      <c r="AC27" s="8"/>
      <c r="AD27" s="8"/>
      <c r="AE27" s="8"/>
      <c r="AG27" s="1"/>
      <c r="AH27" s="1"/>
    </row>
    <row r="28" spans="1:34" ht="17.100000000000001" customHeight="1">
      <c r="A28" s="200"/>
      <c r="B28" s="2"/>
      <c r="C28" s="91"/>
      <c r="D28" s="60"/>
      <c r="E28" s="61"/>
      <c r="F28" s="59"/>
      <c r="G28" s="59"/>
      <c r="H28" s="59"/>
      <c r="I28" s="59"/>
      <c r="J28" s="9"/>
      <c r="K28" s="64"/>
      <c r="L28" s="59"/>
      <c r="M28" s="59"/>
      <c r="N28" s="59"/>
      <c r="O28" s="65"/>
      <c r="P28" s="66"/>
      <c r="Q28" s="66"/>
      <c r="R28" s="50"/>
      <c r="S28" s="59"/>
      <c r="T28" s="59"/>
      <c r="U28" s="59"/>
      <c r="V28" s="57">
        <f>SUM($D$5:$D28)/(COUNTA($D$5:$D28)-COUNTA($E$5:$E28))</f>
        <v>14.714285714285714</v>
      </c>
      <c r="W28" s="69" t="s">
        <v>31</v>
      </c>
      <c r="X28" s="70"/>
      <c r="Y28" s="70"/>
      <c r="Z28" s="71"/>
      <c r="AA28" s="282">
        <f>IF(W5=0,"-",$W$13/$W$5)</f>
        <v>0.25</v>
      </c>
      <c r="AB28" s="283"/>
      <c r="AG28" s="1"/>
      <c r="AH28" s="1"/>
    </row>
    <row r="29" spans="1:34" ht="17.100000000000001" customHeight="1">
      <c r="A29" s="200"/>
      <c r="B29" s="2"/>
      <c r="C29" s="91"/>
      <c r="D29" s="60"/>
      <c r="E29" s="61"/>
      <c r="F29" s="59"/>
      <c r="G29" s="59"/>
      <c r="H29" s="59"/>
      <c r="I29" s="59"/>
      <c r="J29" s="9"/>
      <c r="K29" s="64"/>
      <c r="L29" s="59"/>
      <c r="M29" s="59"/>
      <c r="N29" s="59"/>
      <c r="O29" s="65"/>
      <c r="P29" s="66"/>
      <c r="Q29" s="66"/>
      <c r="R29" s="50"/>
      <c r="S29" s="59"/>
      <c r="T29" s="59"/>
      <c r="U29" s="59"/>
      <c r="V29" s="57">
        <f>SUM($D$5:$D29)/(COUNTA($D$5:$D29)-COUNTA($E$5:$E29))</f>
        <v>14.714285714285714</v>
      </c>
      <c r="W29" s="142" t="s">
        <v>30</v>
      </c>
      <c r="X29" s="143"/>
      <c r="Y29" s="276">
        <v>20</v>
      </c>
      <c r="Z29" s="279"/>
      <c r="AA29" s="280">
        <f>IF(ISERROR(SUMIF(D5:D34,"&gt;="&amp;Y29)/SUMPRODUCT(--(D5:D34&gt;=Y29),--(E5:E34&lt;&gt;"*"))),"-",SUMIF(D5:D34,"&gt;="&amp;Y29)/SUMPRODUCT(--(D5:D34&gt;=Y29),--(E5:E34&lt;&gt;"*")))</f>
        <v>36.5</v>
      </c>
      <c r="AB29" s="281"/>
      <c r="AG29" s="1"/>
      <c r="AH29" s="1"/>
    </row>
    <row r="30" spans="1:34" ht="17.100000000000001" customHeight="1">
      <c r="A30" s="200"/>
      <c r="B30" s="2"/>
      <c r="C30" s="91"/>
      <c r="D30" s="60"/>
      <c r="E30" s="61"/>
      <c r="F30" s="59"/>
      <c r="G30" s="59"/>
      <c r="H30" s="59"/>
      <c r="I30" s="59"/>
      <c r="J30" s="9"/>
      <c r="K30" s="64"/>
      <c r="L30" s="59"/>
      <c r="M30" s="59"/>
      <c r="N30" s="59"/>
      <c r="O30" s="65"/>
      <c r="P30" s="66"/>
      <c r="Q30" s="66"/>
      <c r="R30" s="50"/>
      <c r="S30" s="59"/>
      <c r="T30" s="59"/>
      <c r="U30" s="59"/>
      <c r="V30" s="57">
        <f>SUM($D$5:$D30)/(COUNTA($D$5:$D30)-COUNTA($E$5:$E30))</f>
        <v>14.714285714285714</v>
      </c>
      <c r="W30" s="274" t="s">
        <v>29</v>
      </c>
      <c r="X30" s="275"/>
      <c r="Y30" s="275"/>
      <c r="Z30" s="276"/>
      <c r="AA30" s="277">
        <f>IF($Z$5="-","-",IF($Z$5=0,"-",($AF$5*4+$AG$5*6)/$Z$5))</f>
        <v>0.11650485436893204</v>
      </c>
      <c r="AB30" s="278"/>
      <c r="AG30" s="1"/>
      <c r="AH30" s="1"/>
    </row>
    <row r="31" spans="1:34" ht="17.100000000000001" customHeight="1">
      <c r="A31" s="200"/>
      <c r="B31" s="2"/>
      <c r="C31" s="91"/>
      <c r="D31" s="60"/>
      <c r="E31" s="61"/>
      <c r="F31" s="59"/>
      <c r="G31" s="59"/>
      <c r="H31" s="59"/>
      <c r="I31" s="59"/>
      <c r="J31" s="9"/>
      <c r="K31" s="64"/>
      <c r="L31" s="59"/>
      <c r="M31" s="59"/>
      <c r="N31" s="59"/>
      <c r="O31" s="65"/>
      <c r="P31" s="66"/>
      <c r="Q31" s="66"/>
      <c r="R31" s="50"/>
      <c r="S31" s="59"/>
      <c r="T31" s="59"/>
      <c r="U31" s="59"/>
      <c r="V31" s="57">
        <f>SUM($D$5:$D31)/(COUNTA($D$5:$D31)-COUNTA($E$5:$E31))</f>
        <v>14.714285714285714</v>
      </c>
      <c r="W31" s="274" t="s">
        <v>28</v>
      </c>
      <c r="X31" s="275"/>
      <c r="Y31" s="275"/>
      <c r="Z31" s="276"/>
      <c r="AA31" s="277">
        <f>IF(SUM($AF5:$AG5),$AG5/SUM($AF5:$AG5),"-")</f>
        <v>0</v>
      </c>
      <c r="AB31" s="278"/>
      <c r="AG31" s="1"/>
      <c r="AH31" s="1"/>
    </row>
    <row r="32" spans="1:34" ht="17.100000000000001" customHeight="1">
      <c r="A32" s="200"/>
      <c r="B32" s="2"/>
      <c r="C32" s="91"/>
      <c r="D32" s="60"/>
      <c r="E32" s="61"/>
      <c r="F32" s="59"/>
      <c r="G32" s="59"/>
      <c r="H32" s="59"/>
      <c r="I32" s="59"/>
      <c r="J32" s="9"/>
      <c r="K32" s="64"/>
      <c r="L32" s="59"/>
      <c r="M32" s="59"/>
      <c r="N32" s="59"/>
      <c r="O32" s="65"/>
      <c r="P32" s="66"/>
      <c r="Q32" s="66"/>
      <c r="R32" s="50"/>
      <c r="S32" s="59"/>
      <c r="T32" s="59"/>
      <c r="U32" s="59"/>
      <c r="V32" s="57">
        <f>SUM($D$5:$D32)/(COUNTA($D$5:$D32)-COUNTA($E$5:$E32))</f>
        <v>14.714285714285714</v>
      </c>
      <c r="W32" s="274" t="s">
        <v>27</v>
      </c>
      <c r="X32" s="275"/>
      <c r="Y32" s="275"/>
      <c r="Z32" s="276"/>
      <c r="AA32" s="277" t="str">
        <f>IF(SUM($AH5:$AI5),$AI5/SUM($AH5:$AI5),"-")</f>
        <v>-</v>
      </c>
      <c r="AB32" s="278"/>
      <c r="AG32" s="1"/>
      <c r="AH32" s="1"/>
    </row>
    <row r="33" spans="1:34" ht="17.100000000000001" customHeight="1">
      <c r="A33" s="199"/>
      <c r="B33" s="2"/>
      <c r="C33" s="91"/>
      <c r="D33" s="60"/>
      <c r="E33" s="61"/>
      <c r="F33" s="59"/>
      <c r="G33" s="59"/>
      <c r="H33" s="59"/>
      <c r="I33" s="59"/>
      <c r="J33" s="50"/>
      <c r="K33" s="59"/>
      <c r="L33" s="59"/>
      <c r="M33" s="59"/>
      <c r="N33" s="59"/>
      <c r="O33" s="65"/>
      <c r="P33" s="66"/>
      <c r="Q33" s="66"/>
      <c r="R33" s="50"/>
      <c r="S33" s="59"/>
      <c r="T33" s="59"/>
      <c r="U33" s="59"/>
      <c r="V33" s="57">
        <f>SUM($D$5:$D33)/(COUNTA($D$5:$D33)-COUNTA($E$5:$E33))</f>
        <v>14.714285714285714</v>
      </c>
      <c r="W33" s="274" t="s">
        <v>64</v>
      </c>
      <c r="X33" s="275"/>
      <c r="Y33" s="275"/>
      <c r="Z33" s="276"/>
      <c r="AA33" s="74">
        <f>SUMPRODUCT((D5:D34=0)*(D5:D34&lt;&gt;"")*(E5:E34&lt;&gt;"*"))</f>
        <v>1</v>
      </c>
      <c r="AB33" s="75">
        <f>SUMPRODUCT((D5:D34=0)*(D5:D34&lt;&gt;"")*(E5:E34&lt;&gt;"*")*(F5:F34=1))</f>
        <v>0</v>
      </c>
      <c r="AG33" s="1"/>
      <c r="AH33" s="1"/>
    </row>
    <row r="34" spans="1:34" ht="17.100000000000001" customHeight="1">
      <c r="A34" s="199"/>
      <c r="B34" s="2"/>
      <c r="C34" s="91"/>
      <c r="D34" s="60"/>
      <c r="E34" s="61"/>
      <c r="F34" s="59"/>
      <c r="G34" s="59"/>
      <c r="H34" s="59"/>
      <c r="I34" s="59"/>
      <c r="J34" s="50"/>
      <c r="K34" s="59"/>
      <c r="L34" s="59"/>
      <c r="M34" s="59"/>
      <c r="N34" s="59"/>
      <c r="O34" s="65"/>
      <c r="P34" s="66"/>
      <c r="Q34" s="66"/>
      <c r="R34" s="50"/>
      <c r="S34" s="59"/>
      <c r="T34" s="59"/>
      <c r="U34" s="59"/>
      <c r="V34" s="57">
        <f>SUM($D$5:$D34)/(COUNTA($D$5:$D34)-COUNTA($E$5:$E34))</f>
        <v>14.714285714285714</v>
      </c>
      <c r="W34" s="274" t="s">
        <v>65</v>
      </c>
      <c r="X34" s="275"/>
      <c r="Y34" s="275"/>
      <c r="Z34" s="276"/>
      <c r="AA34" s="74">
        <f>SUM(P5:P34)</f>
        <v>0</v>
      </c>
      <c r="AB34" s="75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55" priority="1" operator="greaterThan">
      <formula>0</formula>
    </cfRule>
  </conditionalFormatting>
  <dataValidations count="1">
    <dataValidation type="list" allowBlank="1" showInputMessage="1" showErrorMessage="1" sqref="G5:G34" xr:uid="{00000000-0002-0000-1300-000000000000}">
      <formula1>$W$16:$W$25</formula1>
    </dataValidation>
  </dataValidations>
  <hyperlinks>
    <hyperlink ref="A2" location="'Player Summary'!A1" display="Player Summary" xr:uid="{00000000-0004-0000-13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17" sqref="A17"/>
      <selection pane="topRight" activeCell="A17" sqref="A17"/>
      <selection pane="bottomLeft" activeCell="A17" sqref="A17"/>
      <selection pane="bottomRight" activeCell="B12" sqref="B12"/>
    </sheetView>
  </sheetViews>
  <sheetFormatPr defaultColWidth="8.855468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85546875" style="2" customWidth="1"/>
    <col min="8" max="8" width="2.5703125" style="2" customWidth="1"/>
    <col min="9" max="9" width="2.42578125" style="2" customWidth="1"/>
    <col min="10" max="10" width="2.85546875" style="47" customWidth="1"/>
    <col min="11" max="11" width="5" style="5" customWidth="1"/>
    <col min="12" max="14" width="5" style="2" customWidth="1"/>
    <col min="15" max="15" width="0.5703125" style="2" customWidth="1"/>
    <col min="16" max="18" width="2.85546875" style="2" customWidth="1"/>
    <col min="19" max="21" width="4.42578125" style="2" customWidth="1"/>
    <col min="22" max="22" width="2.85546875" style="1" customWidth="1"/>
    <col min="23" max="25" width="5.5703125" style="1" customWidth="1"/>
    <col min="26" max="26" width="5.570312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5703125" style="1" customWidth="1"/>
    <col min="33" max="34" width="5.5703125" style="2" customWidth="1"/>
    <col min="35" max="35" width="5.5703125" style="1" customWidth="1"/>
    <col min="36" max="36" width="2.85546875" style="1" customWidth="1"/>
    <col min="37" max="38" width="5.5703125" style="1" customWidth="1"/>
    <col min="39" max="39" width="6.85546875" style="1" customWidth="1"/>
    <col min="40" max="256" width="11.42578125" style="1" customWidth="1"/>
    <col min="257" max="16384" width="8.85546875" style="1"/>
  </cols>
  <sheetData>
    <row r="1" spans="1:39" ht="15.75">
      <c r="A1" s="46" t="s">
        <v>88</v>
      </c>
      <c r="D1" s="13" t="s">
        <v>75</v>
      </c>
      <c r="E1" s="13"/>
      <c r="F1" s="13"/>
      <c r="G1" s="209" t="s">
        <v>76</v>
      </c>
      <c r="H1" s="13"/>
      <c r="I1" s="13"/>
      <c r="J1" s="13"/>
      <c r="K1" s="202" t="s">
        <v>77</v>
      </c>
      <c r="L1" s="13"/>
      <c r="M1" s="204" t="s">
        <v>78</v>
      </c>
      <c r="N1" s="20"/>
      <c r="O1" s="47"/>
      <c r="P1" s="47"/>
      <c r="Q1" s="47"/>
      <c r="R1" s="47"/>
      <c r="S1" s="20"/>
      <c r="T1" s="20"/>
      <c r="U1" s="20"/>
      <c r="V1" s="15"/>
      <c r="W1" s="15"/>
      <c r="X1" s="15"/>
      <c r="Y1" s="15"/>
      <c r="Z1" s="47"/>
    </row>
    <row r="2" spans="1:39">
      <c r="A2" s="226" t="s">
        <v>107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7"/>
      <c r="S2" s="47"/>
      <c r="T2" s="47"/>
      <c r="U2" s="47"/>
      <c r="V2" s="15"/>
      <c r="W2" s="15"/>
      <c r="X2" s="15"/>
      <c r="Y2" s="15"/>
      <c r="Z2" s="47"/>
      <c r="AA2" s="15"/>
      <c r="AB2" s="15"/>
      <c r="AC2" s="15"/>
      <c r="AD2" s="15"/>
      <c r="AE2" s="15"/>
      <c r="AF2" s="15"/>
      <c r="AG2" s="47"/>
      <c r="AH2" s="47"/>
      <c r="AI2" s="15"/>
      <c r="AJ2" s="15"/>
    </row>
    <row r="3" spans="1:39">
      <c r="A3" s="255" t="s">
        <v>73</v>
      </c>
      <c r="B3" s="15"/>
      <c r="C3" s="257" t="s">
        <v>63</v>
      </c>
      <c r="D3" s="257"/>
      <c r="E3" s="257"/>
      <c r="F3" s="257"/>
      <c r="G3" s="257"/>
      <c r="H3" s="257"/>
      <c r="I3" s="257"/>
      <c r="J3" s="13"/>
      <c r="K3" s="257" t="s">
        <v>62</v>
      </c>
      <c r="L3" s="257"/>
      <c r="M3" s="257"/>
      <c r="N3" s="257"/>
      <c r="O3" s="301"/>
      <c r="P3" s="257"/>
      <c r="Q3" s="257"/>
      <c r="R3" s="14"/>
      <c r="S3" s="257" t="s">
        <v>61</v>
      </c>
      <c r="T3" s="257"/>
      <c r="U3" s="257"/>
      <c r="V3" s="15"/>
      <c r="W3" s="289" t="s">
        <v>60</v>
      </c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K3" s="289" t="s">
        <v>59</v>
      </c>
      <c r="AL3" s="289"/>
      <c r="AM3" s="289"/>
    </row>
    <row r="4" spans="1:39" ht="17.100000000000001" customHeight="1">
      <c r="A4" s="256"/>
      <c r="B4" s="54" t="s">
        <v>93</v>
      </c>
      <c r="C4" s="52" t="s">
        <v>54</v>
      </c>
      <c r="D4" s="153" t="s">
        <v>21</v>
      </c>
      <c r="E4" s="153" t="s">
        <v>58</v>
      </c>
      <c r="F4" s="153" t="s">
        <v>57</v>
      </c>
      <c r="G4" s="153" t="s">
        <v>71</v>
      </c>
      <c r="H4" s="153">
        <v>4</v>
      </c>
      <c r="I4" s="153">
        <v>6</v>
      </c>
      <c r="J4" s="13"/>
      <c r="K4" s="55" t="s">
        <v>16</v>
      </c>
      <c r="L4" s="153" t="s">
        <v>15</v>
      </c>
      <c r="M4" s="153" t="s">
        <v>14</v>
      </c>
      <c r="N4" s="153" t="s">
        <v>13</v>
      </c>
      <c r="O4" s="56"/>
      <c r="P4" s="52" t="s">
        <v>56</v>
      </c>
      <c r="Q4" s="52" t="s">
        <v>55</v>
      </c>
      <c r="R4" s="13"/>
      <c r="S4" s="153" t="s">
        <v>8</v>
      </c>
      <c r="T4" s="153" t="s">
        <v>7</v>
      </c>
      <c r="U4" s="153" t="s">
        <v>6</v>
      </c>
      <c r="W4" s="152" t="s">
        <v>15</v>
      </c>
      <c r="X4" s="152" t="s">
        <v>23</v>
      </c>
      <c r="Y4" s="152" t="s">
        <v>22</v>
      </c>
      <c r="Z4" s="152" t="s">
        <v>21</v>
      </c>
      <c r="AA4" s="289" t="s">
        <v>20</v>
      </c>
      <c r="AB4" s="289"/>
      <c r="AC4" s="289" t="s">
        <v>11</v>
      </c>
      <c r="AD4" s="289"/>
      <c r="AE4" s="152" t="s">
        <v>10</v>
      </c>
      <c r="AF4" s="152">
        <v>4</v>
      </c>
      <c r="AG4" s="152">
        <v>6</v>
      </c>
      <c r="AH4" s="152" t="s">
        <v>19</v>
      </c>
      <c r="AI4" s="152" t="s">
        <v>18</v>
      </c>
      <c r="AK4" s="152" t="s">
        <v>54</v>
      </c>
      <c r="AL4" s="152" t="s">
        <v>23</v>
      </c>
      <c r="AM4" s="78" t="s">
        <v>11</v>
      </c>
    </row>
    <row r="5" spans="1:39" ht="17.100000000000001" customHeight="1">
      <c r="A5" s="210"/>
      <c r="B5" s="47"/>
      <c r="C5" s="91"/>
      <c r="D5" s="60"/>
      <c r="E5" s="61"/>
      <c r="F5" s="59"/>
      <c r="G5" s="59"/>
      <c r="H5" s="59"/>
      <c r="I5" s="59"/>
      <c r="J5" s="9"/>
      <c r="K5" s="59"/>
      <c r="L5" s="59"/>
      <c r="M5" s="59"/>
      <c r="N5" s="59"/>
      <c r="O5" s="65"/>
      <c r="P5" s="66"/>
      <c r="Q5" s="66"/>
      <c r="R5" s="9"/>
      <c r="S5" s="59"/>
      <c r="T5" s="59"/>
      <c r="U5" s="59"/>
      <c r="V5" s="57" t="e">
        <f>SUM($D$5:$D5)/(COUNTA($D$5:$D5)-COUNTA($E$5:$E5))</f>
        <v>#DIV/0!</v>
      </c>
      <c r="W5" s="76">
        <f>COUNTA(A5:A34)</f>
        <v>2</v>
      </c>
      <c r="X5" s="76">
        <f>COUNTA(D5:D34)</f>
        <v>2</v>
      </c>
      <c r="Y5" s="76">
        <f>COUNTA(E5:E34)</f>
        <v>0</v>
      </c>
      <c r="Z5" s="83">
        <f>IF(X5=0,"-",SUM(D5:D34))</f>
        <v>27</v>
      </c>
      <c r="AA5" s="302" t="str">
        <f t="array" ref="AA5">IF(X5,(MAX(D5:D34)&amp;IF(SUM((D5:D34=MAX(D5:D34))*(E5:E34&lt;&gt;"")),"*","")&amp;"("&amp;MIN(IF(D5:D34&amp;E5:E34=MAX(D5:D34)&amp;IF(SUM((D5:D34=MAX(D5:D34))*(E5:E34&lt;&gt;"")),"*",""),F5:F34))&amp;")"),0)</f>
        <v>23(28)</v>
      </c>
      <c r="AB5" s="302"/>
      <c r="AC5" s="303">
        <f>IF($X5-$Y5,$Z5/($X5-$Y5),"-")</f>
        <v>13.5</v>
      </c>
      <c r="AD5" s="304"/>
      <c r="AE5" s="84">
        <f>IF(SUM($F$5:$F$43),($Z5/(SUM($F$5:$F$43))*100),"-")</f>
        <v>79.411764705882348</v>
      </c>
      <c r="AF5" s="76">
        <f>SUM(H5:H34)</f>
        <v>2</v>
      </c>
      <c r="AG5" s="76">
        <f>SUM(I5:I34)</f>
        <v>1</v>
      </c>
      <c r="AH5" s="76">
        <f>COUNTIF($D$5:$D$34,"&gt;=50")-$AI5</f>
        <v>0</v>
      </c>
      <c r="AI5" s="76">
        <f>COUNTIF(D5:D34,"&gt;=100")</f>
        <v>0</v>
      </c>
      <c r="AK5" s="79" t="s">
        <v>53</v>
      </c>
      <c r="AL5" s="80" t="str">
        <f>IF(SUM(COUNTIF($C$5:$C$34,{1,2}))=0,"-",SUM(COUNTIF($C$5:$C$34,{1,2})))</f>
        <v>-</v>
      </c>
      <c r="AM5" s="89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.100000000000001" customHeight="1">
      <c r="A6" s="210"/>
      <c r="B6" s="47"/>
      <c r="C6" s="91"/>
      <c r="D6" s="60"/>
      <c r="E6" s="61"/>
      <c r="F6" s="59"/>
      <c r="G6" s="59"/>
      <c r="H6" s="59"/>
      <c r="I6" s="59"/>
      <c r="J6" s="9"/>
      <c r="K6" s="59"/>
      <c r="L6" s="59"/>
      <c r="M6" s="59"/>
      <c r="N6" s="59"/>
      <c r="O6" s="65"/>
      <c r="P6" s="66"/>
      <c r="Q6" s="66"/>
      <c r="R6" s="9"/>
      <c r="S6" s="59"/>
      <c r="T6" s="59"/>
      <c r="U6" s="59"/>
      <c r="V6" s="58" t="e">
        <f>SUM($D$5:$D6)/(COUNTA($D$5:$D6)-COUNTA($E$5:$E6))</f>
        <v>#DIV/0!</v>
      </c>
      <c r="Z6" s="47"/>
      <c r="AK6" s="81" t="s">
        <v>52</v>
      </c>
      <c r="AL6" s="82" t="str">
        <f>IF(COUNTIF($C$5:$C$34,$AK6)=0,"-",COUNTIF($C$5:$C$34,$AK6))</f>
        <v>-</v>
      </c>
      <c r="AM6" s="90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.100000000000001" customHeight="1">
      <c r="A7" s="210"/>
      <c r="B7" s="47"/>
      <c r="C7" s="91"/>
      <c r="D7" s="63"/>
      <c r="E7" s="61"/>
      <c r="F7" s="59"/>
      <c r="G7" s="62"/>
      <c r="H7" s="59"/>
      <c r="I7" s="59"/>
      <c r="J7" s="9"/>
      <c r="K7" s="59"/>
      <c r="L7" s="59"/>
      <c r="M7" s="59"/>
      <c r="N7" s="59"/>
      <c r="O7" s="65"/>
      <c r="P7" s="66"/>
      <c r="Q7" s="66"/>
      <c r="R7" s="9"/>
      <c r="S7" s="59"/>
      <c r="T7" s="59"/>
      <c r="U7" s="59"/>
      <c r="V7" s="58" t="e">
        <f>SUM($D$5:$D7)/(COUNTA($D$5:$D7)-COUNTA($E$5:$E7))</f>
        <v>#DIV/0!</v>
      </c>
      <c r="W7" s="289" t="s">
        <v>51</v>
      </c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11"/>
      <c r="AK7" s="81" t="s">
        <v>50</v>
      </c>
      <c r="AL7" s="82">
        <f t="shared" ref="AL7:AL14" si="0">IF(COUNTIF($C$5:$C$34,$AK7)=0,"-",COUNTIF($C$5:$C$34,$AK7))</f>
        <v>1</v>
      </c>
      <c r="AM7" s="90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4</v>
      </c>
    </row>
    <row r="8" spans="1:39" ht="17.100000000000001" customHeight="1">
      <c r="A8" s="210"/>
      <c r="B8" s="47"/>
      <c r="C8" s="92"/>
      <c r="D8" s="60"/>
      <c r="E8" s="61"/>
      <c r="F8" s="59"/>
      <c r="G8" s="59"/>
      <c r="H8" s="59"/>
      <c r="I8" s="59"/>
      <c r="J8" s="9"/>
      <c r="K8" s="59"/>
      <c r="L8" s="59"/>
      <c r="M8" s="59"/>
      <c r="N8" s="59"/>
      <c r="O8" s="65"/>
      <c r="P8" s="66"/>
      <c r="Q8" s="66"/>
      <c r="R8" s="9"/>
      <c r="S8" s="59"/>
      <c r="T8" s="59"/>
      <c r="U8" s="59"/>
      <c r="V8" s="58" t="e">
        <f>SUM($D$5:$D8)/(COUNTA($D$5:$D8)-COUNTA($E$5:$E8))</f>
        <v>#DIV/0!</v>
      </c>
      <c r="W8" s="152" t="s">
        <v>16</v>
      </c>
      <c r="X8" s="152" t="s">
        <v>15</v>
      </c>
      <c r="Y8" s="152" t="s">
        <v>14</v>
      </c>
      <c r="Z8" s="152" t="s">
        <v>13</v>
      </c>
      <c r="AA8" s="289" t="s">
        <v>12</v>
      </c>
      <c r="AB8" s="289"/>
      <c r="AC8" s="289" t="s">
        <v>11</v>
      </c>
      <c r="AD8" s="289"/>
      <c r="AE8" s="152" t="s">
        <v>10</v>
      </c>
      <c r="AF8" s="152" t="s">
        <v>69</v>
      </c>
      <c r="AG8" s="152" t="s">
        <v>9</v>
      </c>
      <c r="AH8" s="13"/>
      <c r="AK8" s="81" t="s">
        <v>49</v>
      </c>
      <c r="AL8" s="82" t="str">
        <f t="shared" si="0"/>
        <v>-</v>
      </c>
      <c r="AM8" s="90" t="str">
        <f t="shared" si="1"/>
        <v>-</v>
      </c>
    </row>
    <row r="9" spans="1:39" ht="17.100000000000001" customHeight="1">
      <c r="A9" s="210"/>
      <c r="B9" s="47"/>
      <c r="C9" s="92"/>
      <c r="D9" s="63"/>
      <c r="E9" s="61"/>
      <c r="F9" s="59"/>
      <c r="G9" s="62"/>
      <c r="H9" s="59"/>
      <c r="I9" s="59"/>
      <c r="J9" s="9"/>
      <c r="K9" s="59"/>
      <c r="L9" s="59"/>
      <c r="M9" s="59"/>
      <c r="N9" s="59"/>
      <c r="O9" s="65"/>
      <c r="P9" s="66"/>
      <c r="Q9" s="66"/>
      <c r="R9" s="9"/>
      <c r="S9" s="59"/>
      <c r="T9" s="59"/>
      <c r="U9" s="59"/>
      <c r="V9" s="57" t="e">
        <f>SUM($D$5:$D9)/(COUNTA($D$5:$D9)-COUNTA($E$5:$E9))</f>
        <v>#DIV/0!</v>
      </c>
      <c r="W9" s="85" t="str">
        <f t="array" ref="W9">IF(SUM(K5:K34)=0,"-",SUM(INT(K5:K34))+INT(ROUND(SUM(K5:K34-INT(K5:K34)),1)/0.6)+MOD(ROUND(SUM(K5:K34-INT(K5:K34)),1),0.6))</f>
        <v>-</v>
      </c>
      <c r="X9" s="86" t="str">
        <f>IF($W$9="-","-",SUM(L5:L34))</f>
        <v>-</v>
      </c>
      <c r="Y9" s="86" t="str">
        <f>IF($W$9="-","-",SUM(M5:M34))</f>
        <v>-</v>
      </c>
      <c r="Z9" s="83" t="str">
        <f>IF($W$9="-","-",SUM(N5:N34))</f>
        <v>-</v>
      </c>
      <c r="AA9" s="305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306"/>
      <c r="AC9" s="303" t="str">
        <f>IF($Z$9="-","-",IF($Z$9=0,"-",$Y$9/$Z$9))</f>
        <v>-</v>
      </c>
      <c r="AD9" s="304"/>
      <c r="AE9" s="87" t="str">
        <f>IF(ISERROR(ROUND((INT(W9)*6+((W9-INT(W9))*10))/Z9,2)),"-",ROUND((INT(W9)*6+((W9-INT(W9))*10))/Z9,2))</f>
        <v>-</v>
      </c>
      <c r="AF9" s="84" t="str">
        <f>IF(ISERROR(ROUND(Y9/(INT(W9)*6+((W9-INT(W9))*10))*6,2)),"-",ROUND(Y9/(INT(W9)*6+((W9-INT(W9))*10))*6,2))</f>
        <v>-</v>
      </c>
      <c r="AG9" s="93">
        <f>COUNTIF(N5:N34,"&gt;=5")</f>
        <v>0</v>
      </c>
      <c r="AH9" s="10"/>
      <c r="AK9" s="81" t="s">
        <v>48</v>
      </c>
      <c r="AL9" s="82" t="str">
        <f t="shared" si="0"/>
        <v>-</v>
      </c>
      <c r="AM9" s="90" t="str">
        <f t="shared" si="1"/>
        <v>-</v>
      </c>
    </row>
    <row r="10" spans="1:39" ht="17.100000000000001" customHeight="1">
      <c r="A10" s="200" t="s">
        <v>194</v>
      </c>
      <c r="B10" s="47">
        <v>1</v>
      </c>
      <c r="C10" s="91">
        <v>7</v>
      </c>
      <c r="D10" s="60">
        <v>23</v>
      </c>
      <c r="E10" s="61"/>
      <c r="F10" s="59">
        <v>28</v>
      </c>
      <c r="G10" s="62" t="s">
        <v>36</v>
      </c>
      <c r="H10" s="59">
        <v>2</v>
      </c>
      <c r="I10" s="59">
        <v>1</v>
      </c>
      <c r="J10" s="9"/>
      <c r="K10" s="64"/>
      <c r="L10" s="59"/>
      <c r="M10" s="59"/>
      <c r="N10" s="64"/>
      <c r="O10" s="67"/>
      <c r="P10" s="68"/>
      <c r="Q10" s="68"/>
      <c r="R10" s="9"/>
      <c r="S10" s="59"/>
      <c r="T10" s="59"/>
      <c r="U10" s="59"/>
      <c r="V10" s="58">
        <f>SUM($D$5:$D10)/(COUNTA($D$5:$D10)-COUNTA($E$5:$E10))</f>
        <v>23</v>
      </c>
      <c r="W10" s="12"/>
      <c r="AK10" s="81" t="s">
        <v>47</v>
      </c>
      <c r="AL10" s="82">
        <f t="shared" si="0"/>
        <v>1</v>
      </c>
      <c r="AM10" s="90">
        <f t="shared" si="1"/>
        <v>23</v>
      </c>
    </row>
    <row r="11" spans="1:39" ht="17.100000000000001" customHeight="1">
      <c r="A11" s="199" t="s">
        <v>199</v>
      </c>
      <c r="B11" s="47">
        <v>1</v>
      </c>
      <c r="C11" s="92">
        <v>4</v>
      </c>
      <c r="D11" s="63">
        <v>4</v>
      </c>
      <c r="E11" s="61"/>
      <c r="F11" s="59">
        <v>6</v>
      </c>
      <c r="G11" s="62" t="s">
        <v>115</v>
      </c>
      <c r="H11" s="59"/>
      <c r="I11" s="59"/>
      <c r="J11" s="9"/>
      <c r="K11" s="64"/>
      <c r="L11" s="59"/>
      <c r="M11" s="59"/>
      <c r="N11" s="59"/>
      <c r="O11" s="65"/>
      <c r="P11" s="66"/>
      <c r="Q11" s="66"/>
      <c r="R11" s="25"/>
      <c r="S11" s="62"/>
      <c r="T11" s="62"/>
      <c r="U11" s="62"/>
      <c r="V11" s="58">
        <f>SUM($D$5:$D11)/(COUNTA($D$5:$D11)-COUNTA($E$5:$E11))</f>
        <v>13.5</v>
      </c>
      <c r="W11" s="292" t="s">
        <v>46</v>
      </c>
      <c r="X11" s="292"/>
      <c r="Y11" s="292"/>
      <c r="Z11" s="11"/>
      <c r="AA11" s="11"/>
      <c r="AB11" s="11"/>
      <c r="AK11" s="81" t="s">
        <v>45</v>
      </c>
      <c r="AL11" s="82" t="str">
        <f t="shared" si="0"/>
        <v>-</v>
      </c>
      <c r="AM11" s="90" t="str">
        <f t="shared" si="1"/>
        <v>-</v>
      </c>
    </row>
    <row r="12" spans="1:39" ht="17.100000000000001" customHeight="1">
      <c r="A12" s="244"/>
      <c r="B12" s="47"/>
      <c r="C12" s="91"/>
      <c r="D12" s="63"/>
      <c r="E12" s="61"/>
      <c r="F12" s="59"/>
      <c r="G12" s="62"/>
      <c r="H12" s="59"/>
      <c r="I12" s="59"/>
      <c r="J12" s="9"/>
      <c r="K12" s="64"/>
      <c r="L12" s="59"/>
      <c r="M12" s="59"/>
      <c r="N12" s="59"/>
      <c r="O12" s="65"/>
      <c r="P12" s="66"/>
      <c r="Q12" s="66"/>
      <c r="R12" s="50"/>
      <c r="S12" s="59"/>
      <c r="T12" s="59"/>
      <c r="U12" s="59"/>
      <c r="V12" s="58">
        <f>SUM($D$5:$D12)/(COUNTA($D$5:$D12)-COUNTA($E$5:$E12))</f>
        <v>13.5</v>
      </c>
      <c r="W12" s="152" t="s">
        <v>8</v>
      </c>
      <c r="X12" s="152" t="s">
        <v>7</v>
      </c>
      <c r="Y12" s="152" t="s">
        <v>6</v>
      </c>
      <c r="Z12" s="47"/>
      <c r="AK12" s="81" t="s">
        <v>44</v>
      </c>
      <c r="AL12" s="82" t="str">
        <f t="shared" si="0"/>
        <v>-</v>
      </c>
      <c r="AM12" s="90" t="str">
        <f t="shared" si="1"/>
        <v>-</v>
      </c>
    </row>
    <row r="13" spans="1:39" ht="17.100000000000001" customHeight="1">
      <c r="A13" s="244"/>
      <c r="B13" s="2"/>
      <c r="C13" s="91"/>
      <c r="D13" s="60"/>
      <c r="E13" s="61"/>
      <c r="F13" s="59"/>
      <c r="G13" s="59"/>
      <c r="H13" s="59"/>
      <c r="I13" s="59"/>
      <c r="J13" s="9"/>
      <c r="K13" s="64"/>
      <c r="L13" s="59"/>
      <c r="M13" s="59"/>
      <c r="N13" s="59"/>
      <c r="O13" s="65"/>
      <c r="P13" s="66"/>
      <c r="Q13" s="66"/>
      <c r="R13" s="50"/>
      <c r="S13" s="59"/>
      <c r="T13" s="59"/>
      <c r="U13" s="59"/>
      <c r="V13" s="57">
        <f>SUM($D$5:$D13)/(COUNTA($D$5:$D13)-COUNTA($E$5:$E13))</f>
        <v>13.5</v>
      </c>
      <c r="W13" s="76">
        <f>SUM(S5:S34)</f>
        <v>0</v>
      </c>
      <c r="X13" s="76">
        <f>SUM(T5:T34)</f>
        <v>0</v>
      </c>
      <c r="Y13" s="76">
        <f>SUM(U5:U34)</f>
        <v>0</v>
      </c>
      <c r="Z13" s="10"/>
      <c r="AK13" s="81" t="s">
        <v>43</v>
      </c>
      <c r="AL13" s="82" t="str">
        <f t="shared" si="0"/>
        <v>-</v>
      </c>
      <c r="AM13" s="90" t="str">
        <f t="shared" si="1"/>
        <v>-</v>
      </c>
    </row>
    <row r="14" spans="1:39" ht="17.100000000000001" customHeight="1">
      <c r="A14" s="244"/>
      <c r="B14" s="2"/>
      <c r="C14" s="91"/>
      <c r="D14" s="60"/>
      <c r="E14" s="61"/>
      <c r="F14" s="59"/>
      <c r="G14" s="59"/>
      <c r="H14" s="59"/>
      <c r="I14" s="59"/>
      <c r="J14" s="9"/>
      <c r="K14" s="64"/>
      <c r="L14" s="59"/>
      <c r="M14" s="59"/>
      <c r="N14" s="59"/>
      <c r="O14" s="65"/>
      <c r="P14" s="66"/>
      <c r="Q14" s="66"/>
      <c r="R14" s="50"/>
      <c r="S14" s="59"/>
      <c r="T14" s="59"/>
      <c r="U14" s="59"/>
      <c r="V14" s="58">
        <f>SUM($D$5:$D14)/(COUNTA($D$5:$D14)-COUNTA($E$5:$E14))</f>
        <v>13.5</v>
      </c>
      <c r="AK14" s="81" t="s">
        <v>42</v>
      </c>
      <c r="AL14" s="82" t="str">
        <f t="shared" si="0"/>
        <v>-</v>
      </c>
      <c r="AM14" s="90" t="str">
        <f t="shared" si="1"/>
        <v>-</v>
      </c>
    </row>
    <row r="15" spans="1:39" ht="17.100000000000001" customHeight="1">
      <c r="A15" s="244"/>
      <c r="B15" s="2"/>
      <c r="C15" s="91"/>
      <c r="D15" s="60"/>
      <c r="E15" s="61"/>
      <c r="F15" s="59"/>
      <c r="G15" s="59"/>
      <c r="H15" s="59"/>
      <c r="I15" s="59"/>
      <c r="J15" s="9"/>
      <c r="K15" s="64"/>
      <c r="L15" s="59"/>
      <c r="M15" s="59"/>
      <c r="N15" s="59"/>
      <c r="O15" s="65"/>
      <c r="P15" s="66"/>
      <c r="Q15" s="66"/>
      <c r="R15" s="50"/>
      <c r="S15" s="59"/>
      <c r="T15" s="59"/>
      <c r="U15" s="59"/>
      <c r="V15" s="58">
        <f>SUM($D$5:$D15)/(COUNTA($D$5:$D15)-COUNTA($E$5:$E15))</f>
        <v>13.5</v>
      </c>
      <c r="W15" s="289" t="s">
        <v>41</v>
      </c>
      <c r="X15" s="289"/>
      <c r="Y15" s="289"/>
      <c r="Z15" s="289"/>
      <c r="AA15" s="289"/>
      <c r="AB15" s="289"/>
    </row>
    <row r="16" spans="1:39" ht="17.100000000000001" customHeight="1">
      <c r="A16" s="244"/>
      <c r="B16" s="2"/>
      <c r="C16" s="91"/>
      <c r="D16" s="60"/>
      <c r="E16" s="61"/>
      <c r="F16" s="59"/>
      <c r="G16" s="59"/>
      <c r="H16" s="59"/>
      <c r="I16" s="59"/>
      <c r="J16" s="9"/>
      <c r="K16" s="64"/>
      <c r="L16" s="59"/>
      <c r="M16" s="59"/>
      <c r="N16" s="59"/>
      <c r="O16" s="65"/>
      <c r="P16" s="66"/>
      <c r="Q16" s="66"/>
      <c r="R16" s="50"/>
      <c r="S16" s="59"/>
      <c r="T16" s="59"/>
      <c r="U16" s="59"/>
      <c r="V16" s="57">
        <f>SUM($D$5:$D16)/(COUNTA($D$5:$D16)-COUNTA($E$5:$E16))</f>
        <v>13.5</v>
      </c>
      <c r="W16" s="293" t="s">
        <v>40</v>
      </c>
      <c r="X16" s="294"/>
      <c r="Y16" s="295"/>
      <c r="Z16" s="76">
        <f>COUNTIF($G$5:$G$34,W16)</f>
        <v>1</v>
      </c>
      <c r="AA16" s="296">
        <f>$Z16/MAX(1,$X$5)</f>
        <v>0.5</v>
      </c>
      <c r="AB16" s="297"/>
    </row>
    <row r="17" spans="1:34" ht="17.100000000000001" customHeight="1">
      <c r="A17" s="247"/>
      <c r="B17" s="2"/>
      <c r="C17" s="91"/>
      <c r="D17" s="60"/>
      <c r="E17" s="61"/>
      <c r="F17" s="59"/>
      <c r="G17" s="59"/>
      <c r="H17" s="59"/>
      <c r="I17" s="59"/>
      <c r="J17" s="9"/>
      <c r="K17" s="64"/>
      <c r="L17" s="59"/>
      <c r="M17" s="59"/>
      <c r="N17" s="59"/>
      <c r="O17" s="65"/>
      <c r="P17" s="66"/>
      <c r="Q17" s="66"/>
      <c r="R17" s="50"/>
      <c r="S17" s="59"/>
      <c r="T17" s="59"/>
      <c r="U17" s="59"/>
      <c r="V17" s="57">
        <f>SUM($D$5:$D17)/(COUNTA($D$5:$D17)-COUNTA($E$5:$E17))</f>
        <v>13.5</v>
      </c>
      <c r="W17" s="298" t="s">
        <v>39</v>
      </c>
      <c r="X17" s="299"/>
      <c r="Y17" s="300"/>
      <c r="Z17" s="76">
        <f>COUNTIF($G$5:$G$34,W17)</f>
        <v>0</v>
      </c>
      <c r="AA17" s="287">
        <f t="shared" ref="AA17:AA25" si="2">$Z17/MAX(1,$X$5)</f>
        <v>0</v>
      </c>
      <c r="AB17" s="288"/>
      <c r="AG17" s="1"/>
      <c r="AH17" s="1"/>
    </row>
    <row r="18" spans="1:34" ht="17.100000000000001" customHeight="1">
      <c r="A18" s="247"/>
      <c r="B18" s="2"/>
      <c r="C18" s="91"/>
      <c r="D18" s="60"/>
      <c r="E18" s="61"/>
      <c r="F18" s="59"/>
      <c r="G18" s="59"/>
      <c r="H18" s="59"/>
      <c r="I18" s="59"/>
      <c r="J18" s="9"/>
      <c r="K18" s="64"/>
      <c r="L18" s="59"/>
      <c r="M18" s="59"/>
      <c r="N18" s="59"/>
      <c r="O18" s="65"/>
      <c r="P18" s="66"/>
      <c r="Q18" s="66"/>
      <c r="R18" s="50"/>
      <c r="S18" s="59"/>
      <c r="T18" s="59"/>
      <c r="U18" s="59"/>
      <c r="V18" s="57">
        <f>SUM($D$5:$D18)/(COUNTA($D$5:$D18)-COUNTA($E$5:$E18))</f>
        <v>13.5</v>
      </c>
      <c r="W18" s="284" t="s">
        <v>90</v>
      </c>
      <c r="X18" s="285"/>
      <c r="Y18" s="286"/>
      <c r="Z18" s="76">
        <f>COUNTIF($G$5:$G$34,W18)</f>
        <v>0</v>
      </c>
      <c r="AA18" s="287">
        <f t="shared" si="2"/>
        <v>0</v>
      </c>
      <c r="AB18" s="288"/>
      <c r="AG18" s="1"/>
      <c r="AH18" s="1"/>
    </row>
    <row r="19" spans="1:34" ht="17.100000000000001" customHeight="1">
      <c r="A19" s="247"/>
      <c r="B19" s="2"/>
      <c r="C19" s="91"/>
      <c r="D19" s="60"/>
      <c r="E19" s="61"/>
      <c r="F19" s="59"/>
      <c r="G19" s="59"/>
      <c r="H19" s="59"/>
      <c r="I19" s="59"/>
      <c r="J19" s="9"/>
      <c r="K19" s="64"/>
      <c r="L19" s="59"/>
      <c r="M19" s="59"/>
      <c r="N19" s="59"/>
      <c r="O19" s="65"/>
      <c r="P19" s="66"/>
      <c r="Q19" s="66"/>
      <c r="R19" s="50"/>
      <c r="S19" s="59"/>
      <c r="T19" s="59"/>
      <c r="U19" s="59"/>
      <c r="V19" s="57">
        <f>SUM($D$5:$D19)/(COUNTA($D$5:$D19)-COUNTA($E$5:$E19))</f>
        <v>13.5</v>
      </c>
      <c r="W19" s="284" t="s">
        <v>89</v>
      </c>
      <c r="X19" s="285"/>
      <c r="Y19" s="286"/>
      <c r="Z19" s="76">
        <f t="shared" ref="Z19:Z25" si="3">COUNTIF($G$5:$G$34,W19)</f>
        <v>0</v>
      </c>
      <c r="AA19" s="287">
        <f t="shared" si="2"/>
        <v>0</v>
      </c>
      <c r="AB19" s="288"/>
      <c r="AG19" s="1"/>
      <c r="AH19" s="1"/>
    </row>
    <row r="20" spans="1:34" ht="17.100000000000001" customHeight="1">
      <c r="A20" s="247"/>
      <c r="B20" s="2"/>
      <c r="C20" s="91"/>
      <c r="D20" s="60"/>
      <c r="E20" s="61"/>
      <c r="F20" s="59"/>
      <c r="G20" s="59"/>
      <c r="H20" s="59"/>
      <c r="I20" s="59"/>
      <c r="J20" s="9"/>
      <c r="K20" s="64"/>
      <c r="L20" s="59"/>
      <c r="M20" s="59"/>
      <c r="N20" s="59"/>
      <c r="O20" s="65"/>
      <c r="P20" s="66"/>
      <c r="Q20" s="66"/>
      <c r="R20" s="50"/>
      <c r="S20" s="59"/>
      <c r="T20" s="59"/>
      <c r="U20" s="59"/>
      <c r="V20" s="57">
        <f>SUM($D$5:$D20)/(COUNTA($D$5:$D20)-COUNTA($E$5:$E20))</f>
        <v>13.5</v>
      </c>
      <c r="W20" s="284" t="s">
        <v>38</v>
      </c>
      <c r="X20" s="285"/>
      <c r="Y20" s="286"/>
      <c r="Z20" s="76">
        <f t="shared" si="3"/>
        <v>0</v>
      </c>
      <c r="AA20" s="287">
        <f t="shared" si="2"/>
        <v>0</v>
      </c>
      <c r="AB20" s="288"/>
      <c r="AG20" s="1"/>
      <c r="AH20" s="1"/>
    </row>
    <row r="21" spans="1:34" ht="17.100000000000001" customHeight="1">
      <c r="A21" s="247"/>
      <c r="B21" s="2"/>
      <c r="C21" s="91"/>
      <c r="D21" s="60"/>
      <c r="E21" s="61"/>
      <c r="F21" s="59"/>
      <c r="G21" s="59"/>
      <c r="H21" s="59"/>
      <c r="I21" s="59"/>
      <c r="J21" s="9"/>
      <c r="K21" s="64"/>
      <c r="L21" s="59"/>
      <c r="M21" s="59"/>
      <c r="N21" s="59"/>
      <c r="O21" s="65"/>
      <c r="P21" s="66"/>
      <c r="Q21" s="66"/>
      <c r="R21" s="50"/>
      <c r="S21" s="59"/>
      <c r="T21" s="59"/>
      <c r="U21" s="59"/>
      <c r="V21" s="57">
        <f>SUM($D$5:$D21)/(COUNTA($D$5:$D21)-COUNTA($E$5:$E21))</f>
        <v>13.5</v>
      </c>
      <c r="W21" s="284" t="s">
        <v>37</v>
      </c>
      <c r="X21" s="285"/>
      <c r="Y21" s="286"/>
      <c r="Z21" s="76">
        <f t="shared" si="3"/>
        <v>0</v>
      </c>
      <c r="AA21" s="287">
        <f t="shared" si="2"/>
        <v>0</v>
      </c>
      <c r="AB21" s="288"/>
      <c r="AG21" s="1"/>
      <c r="AH21" s="1"/>
    </row>
    <row r="22" spans="1:34" ht="17.100000000000001" customHeight="1">
      <c r="A22" s="247"/>
      <c r="B22" s="2"/>
      <c r="C22" s="91"/>
      <c r="D22" s="60"/>
      <c r="E22" s="61"/>
      <c r="F22" s="59"/>
      <c r="G22" s="59"/>
      <c r="H22" s="59"/>
      <c r="I22" s="59"/>
      <c r="J22" s="9"/>
      <c r="K22" s="64"/>
      <c r="L22" s="59"/>
      <c r="M22" s="59"/>
      <c r="N22" s="59"/>
      <c r="O22" s="65"/>
      <c r="P22" s="66"/>
      <c r="Q22" s="66"/>
      <c r="R22" s="50"/>
      <c r="S22" s="59"/>
      <c r="T22" s="59"/>
      <c r="U22" s="59"/>
      <c r="V22" s="57">
        <f>SUM($D$5:$D22)/(COUNTA($D$5:$D22)-COUNTA($E$5:$E22))</f>
        <v>13.5</v>
      </c>
      <c r="W22" s="284" t="s">
        <v>36</v>
      </c>
      <c r="X22" s="285"/>
      <c r="Y22" s="286"/>
      <c r="Z22" s="76">
        <f t="shared" si="3"/>
        <v>1</v>
      </c>
      <c r="AA22" s="287">
        <f t="shared" si="2"/>
        <v>0.5</v>
      </c>
      <c r="AB22" s="288"/>
      <c r="AG22" s="1"/>
      <c r="AH22" s="1"/>
    </row>
    <row r="23" spans="1:34" ht="17.100000000000001" customHeight="1">
      <c r="A23" s="248"/>
      <c r="B23" s="2"/>
      <c r="C23" s="91"/>
      <c r="D23" s="60"/>
      <c r="E23" s="61"/>
      <c r="F23" s="59"/>
      <c r="G23" s="59"/>
      <c r="H23" s="59"/>
      <c r="I23" s="59"/>
      <c r="J23" s="9"/>
      <c r="K23" s="64"/>
      <c r="L23" s="59"/>
      <c r="M23" s="59"/>
      <c r="N23" s="59"/>
      <c r="O23" s="65"/>
      <c r="P23" s="66"/>
      <c r="Q23" s="66"/>
      <c r="R23" s="50"/>
      <c r="S23" s="59"/>
      <c r="T23" s="59"/>
      <c r="U23" s="59"/>
      <c r="V23" s="57">
        <f>SUM($D$5:$D23)/(COUNTA($D$5:$D23)-COUNTA($E$5:$E23))</f>
        <v>13.5</v>
      </c>
      <c r="W23" s="284" t="s">
        <v>35</v>
      </c>
      <c r="X23" s="285"/>
      <c r="Y23" s="286"/>
      <c r="Z23" s="76">
        <f t="shared" si="3"/>
        <v>0</v>
      </c>
      <c r="AA23" s="287">
        <f t="shared" si="2"/>
        <v>0</v>
      </c>
      <c r="AB23" s="288"/>
      <c r="AG23" s="1"/>
      <c r="AH23" s="1"/>
    </row>
    <row r="24" spans="1:34" ht="17.100000000000001" customHeight="1">
      <c r="A24" s="248"/>
      <c r="B24" s="2"/>
      <c r="C24" s="91"/>
      <c r="D24" s="60"/>
      <c r="E24" s="61"/>
      <c r="F24" s="59"/>
      <c r="G24" s="59"/>
      <c r="H24" s="59"/>
      <c r="I24" s="59"/>
      <c r="J24" s="9"/>
      <c r="K24" s="64"/>
      <c r="L24" s="59"/>
      <c r="M24" s="59"/>
      <c r="N24" s="59"/>
      <c r="O24" s="65"/>
      <c r="P24" s="66"/>
      <c r="Q24" s="66"/>
      <c r="R24" s="50"/>
      <c r="S24" s="59"/>
      <c r="T24" s="59"/>
      <c r="U24" s="59"/>
      <c r="V24" s="57">
        <f>SUM($D$5:$D24)/(COUNTA($D$5:$D24)-COUNTA($E$5:$E24))</f>
        <v>13.5</v>
      </c>
      <c r="W24" s="284" t="s">
        <v>34</v>
      </c>
      <c r="X24" s="290"/>
      <c r="Y24" s="291"/>
      <c r="Z24" s="76">
        <f t="shared" si="3"/>
        <v>0</v>
      </c>
      <c r="AA24" s="287">
        <f t="shared" si="2"/>
        <v>0</v>
      </c>
      <c r="AB24" s="288"/>
      <c r="AG24" s="1"/>
      <c r="AH24" s="1"/>
    </row>
    <row r="25" spans="1:34" ht="17.100000000000001" customHeight="1">
      <c r="A25" s="248"/>
      <c r="B25" s="2"/>
      <c r="C25" s="91"/>
      <c r="D25" s="60"/>
      <c r="E25" s="61"/>
      <c r="F25" s="59"/>
      <c r="G25" s="59"/>
      <c r="H25" s="59"/>
      <c r="I25" s="59"/>
      <c r="J25" s="9"/>
      <c r="K25" s="64"/>
      <c r="L25" s="59"/>
      <c r="M25" s="59"/>
      <c r="N25" s="59"/>
      <c r="O25" s="65"/>
      <c r="P25" s="66"/>
      <c r="Q25" s="66"/>
      <c r="R25" s="50"/>
      <c r="S25" s="59"/>
      <c r="T25" s="59"/>
      <c r="U25" s="59"/>
      <c r="V25" s="57">
        <f>SUM($D$5:$D25)/(COUNTA($D$5:$D25)-COUNTA($E$5:$E25))</f>
        <v>13.5</v>
      </c>
      <c r="W25" s="284" t="s">
        <v>33</v>
      </c>
      <c r="X25" s="285"/>
      <c r="Y25" s="286"/>
      <c r="Z25" s="76">
        <f t="shared" si="3"/>
        <v>0</v>
      </c>
      <c r="AA25" s="287">
        <f t="shared" si="2"/>
        <v>0</v>
      </c>
      <c r="AB25" s="288"/>
      <c r="AG25" s="1"/>
      <c r="AH25" s="1"/>
    </row>
    <row r="26" spans="1:34" ht="17.100000000000001" customHeight="1">
      <c r="A26" s="200"/>
      <c r="B26" s="2"/>
      <c r="C26" s="91"/>
      <c r="D26" s="60"/>
      <c r="E26" s="61"/>
      <c r="F26" s="59"/>
      <c r="G26" s="59"/>
      <c r="H26" s="59"/>
      <c r="I26" s="59"/>
      <c r="J26" s="9"/>
      <c r="K26" s="64"/>
      <c r="L26" s="59"/>
      <c r="M26" s="59"/>
      <c r="N26" s="59"/>
      <c r="O26" s="65"/>
      <c r="P26" s="66"/>
      <c r="Q26" s="66"/>
      <c r="R26" s="50"/>
      <c r="S26" s="59"/>
      <c r="T26" s="59"/>
      <c r="U26" s="59"/>
      <c r="V26" s="58">
        <f>SUM($D$5:$D26)/(COUNTA($D$5:$D26)-COUNTA($E$5:$E26))</f>
        <v>13.5</v>
      </c>
      <c r="W26" s="88"/>
    </row>
    <row r="27" spans="1:34" ht="17.100000000000001" customHeight="1">
      <c r="A27" s="200"/>
      <c r="B27" s="2"/>
      <c r="C27" s="91"/>
      <c r="D27" s="60"/>
      <c r="E27" s="61"/>
      <c r="F27" s="59"/>
      <c r="G27" s="59"/>
      <c r="H27" s="59"/>
      <c r="I27" s="59"/>
      <c r="J27" s="9"/>
      <c r="K27" s="64"/>
      <c r="L27" s="59"/>
      <c r="M27" s="59"/>
      <c r="N27" s="59"/>
      <c r="O27" s="65"/>
      <c r="P27" s="66"/>
      <c r="Q27" s="66"/>
      <c r="R27" s="50"/>
      <c r="S27" s="59"/>
      <c r="T27" s="59"/>
      <c r="U27" s="59"/>
      <c r="V27" s="58">
        <f>SUM($D$5:$D27)/(COUNTA($D$5:$D27)-COUNTA($E$5:$E27))</f>
        <v>13.5</v>
      </c>
      <c r="W27" s="289" t="s">
        <v>32</v>
      </c>
      <c r="X27" s="289"/>
      <c r="Y27" s="289"/>
      <c r="Z27" s="289"/>
      <c r="AA27" s="289"/>
      <c r="AB27" s="289"/>
      <c r="AC27" s="8"/>
      <c r="AD27" s="8"/>
      <c r="AE27" s="8"/>
      <c r="AG27" s="1"/>
      <c r="AH27" s="1"/>
    </row>
    <row r="28" spans="1:34" ht="17.100000000000001" customHeight="1">
      <c r="A28" s="200"/>
      <c r="B28" s="2"/>
      <c r="C28" s="91"/>
      <c r="D28" s="60"/>
      <c r="E28" s="61"/>
      <c r="F28" s="59"/>
      <c r="G28" s="59"/>
      <c r="H28" s="59"/>
      <c r="I28" s="59"/>
      <c r="J28" s="9"/>
      <c r="K28" s="64"/>
      <c r="L28" s="59"/>
      <c r="M28" s="59"/>
      <c r="N28" s="59"/>
      <c r="O28" s="65"/>
      <c r="P28" s="66"/>
      <c r="Q28" s="66"/>
      <c r="R28" s="50"/>
      <c r="S28" s="59"/>
      <c r="T28" s="59"/>
      <c r="U28" s="59"/>
      <c r="V28" s="57">
        <f>SUM($D$5:$D28)/(COUNTA($D$5:$D28)-COUNTA($E$5:$E28))</f>
        <v>13.5</v>
      </c>
      <c r="W28" s="69" t="s">
        <v>31</v>
      </c>
      <c r="X28" s="70"/>
      <c r="Y28" s="70"/>
      <c r="Z28" s="71"/>
      <c r="AA28" s="282">
        <f>IF(W5=0,"-",$W$13/$W$5)</f>
        <v>0</v>
      </c>
      <c r="AB28" s="283"/>
      <c r="AG28" s="1"/>
      <c r="AH28" s="1"/>
    </row>
    <row r="29" spans="1:34" ht="17.100000000000001" customHeight="1">
      <c r="A29" s="200"/>
      <c r="B29" s="2"/>
      <c r="C29" s="91"/>
      <c r="D29" s="60"/>
      <c r="E29" s="61"/>
      <c r="F29" s="59"/>
      <c r="G29" s="59"/>
      <c r="H29" s="59"/>
      <c r="I29" s="59"/>
      <c r="J29" s="9"/>
      <c r="K29" s="64"/>
      <c r="L29" s="59"/>
      <c r="M29" s="59"/>
      <c r="N29" s="59"/>
      <c r="O29" s="65"/>
      <c r="P29" s="66"/>
      <c r="Q29" s="66"/>
      <c r="R29" s="50"/>
      <c r="S29" s="59"/>
      <c r="T29" s="59"/>
      <c r="U29" s="59"/>
      <c r="V29" s="57">
        <f>SUM($D$5:$D29)/(COUNTA($D$5:$D29)-COUNTA($E$5:$E29))</f>
        <v>13.5</v>
      </c>
      <c r="W29" s="150" t="s">
        <v>30</v>
      </c>
      <c r="X29" s="151"/>
      <c r="Y29" s="276">
        <v>20</v>
      </c>
      <c r="Z29" s="279"/>
      <c r="AA29" s="280">
        <f>IF(ISERROR(SUMIF(D5:D34,"&gt;="&amp;Y29)/SUMPRODUCT(--(D5:D34&gt;=Y29),--(E5:E34&lt;&gt;"*"))),"-",SUMIF(D5:D34,"&gt;="&amp;Y29)/SUMPRODUCT(--(D5:D34&gt;=Y29),--(E5:E34&lt;&gt;"*")))</f>
        <v>23</v>
      </c>
      <c r="AB29" s="281"/>
      <c r="AG29" s="1"/>
      <c r="AH29" s="1"/>
    </row>
    <row r="30" spans="1:34" ht="17.100000000000001" customHeight="1">
      <c r="A30" s="200"/>
      <c r="B30" s="2"/>
      <c r="C30" s="91"/>
      <c r="D30" s="60"/>
      <c r="E30" s="61"/>
      <c r="F30" s="59"/>
      <c r="G30" s="59"/>
      <c r="H30" s="59"/>
      <c r="I30" s="59"/>
      <c r="J30" s="9"/>
      <c r="K30" s="64"/>
      <c r="L30" s="59"/>
      <c r="M30" s="59"/>
      <c r="N30" s="59"/>
      <c r="O30" s="65"/>
      <c r="P30" s="66"/>
      <c r="Q30" s="66"/>
      <c r="R30" s="50"/>
      <c r="S30" s="59"/>
      <c r="T30" s="59"/>
      <c r="U30" s="59"/>
      <c r="V30" s="57">
        <f>SUM($D$5:$D30)/(COUNTA($D$5:$D30)-COUNTA($E$5:$E30))</f>
        <v>13.5</v>
      </c>
      <c r="W30" s="274" t="s">
        <v>29</v>
      </c>
      <c r="X30" s="275"/>
      <c r="Y30" s="275"/>
      <c r="Z30" s="276"/>
      <c r="AA30" s="277">
        <f>IF($Z$5="-","-",IF($Z$5=0,"-",($AF$5*4+$AG$5*6)/$Z$5))</f>
        <v>0.51851851851851849</v>
      </c>
      <c r="AB30" s="278"/>
      <c r="AG30" s="1"/>
      <c r="AH30" s="1"/>
    </row>
    <row r="31" spans="1:34" ht="17.100000000000001" customHeight="1">
      <c r="A31" s="200"/>
      <c r="B31" s="2"/>
      <c r="C31" s="91"/>
      <c r="D31" s="60"/>
      <c r="E31" s="61"/>
      <c r="F31" s="59"/>
      <c r="G31" s="59"/>
      <c r="H31" s="59"/>
      <c r="I31" s="59"/>
      <c r="J31" s="9"/>
      <c r="K31" s="64"/>
      <c r="L31" s="59"/>
      <c r="M31" s="59"/>
      <c r="N31" s="59"/>
      <c r="O31" s="65"/>
      <c r="P31" s="66"/>
      <c r="Q31" s="66"/>
      <c r="R31" s="50"/>
      <c r="S31" s="59"/>
      <c r="T31" s="59"/>
      <c r="U31" s="59"/>
      <c r="V31" s="57">
        <f>SUM($D$5:$D31)/(COUNTA($D$5:$D31)-COUNTA($E$5:$E31))</f>
        <v>13.5</v>
      </c>
      <c r="W31" s="274" t="s">
        <v>28</v>
      </c>
      <c r="X31" s="275"/>
      <c r="Y31" s="275"/>
      <c r="Z31" s="276"/>
      <c r="AA31" s="277">
        <f>IF(SUM($AF5:$AG5),$AG5/SUM($AF5:$AG5),"-")</f>
        <v>0.33333333333333331</v>
      </c>
      <c r="AB31" s="278"/>
      <c r="AG31" s="1"/>
      <c r="AH31" s="1"/>
    </row>
    <row r="32" spans="1:34" ht="17.100000000000001" customHeight="1">
      <c r="A32" s="200"/>
      <c r="B32" s="2"/>
      <c r="C32" s="91"/>
      <c r="D32" s="60"/>
      <c r="E32" s="61"/>
      <c r="F32" s="59"/>
      <c r="G32" s="59"/>
      <c r="H32" s="59"/>
      <c r="I32" s="59"/>
      <c r="J32" s="9"/>
      <c r="K32" s="64"/>
      <c r="L32" s="59"/>
      <c r="M32" s="59"/>
      <c r="N32" s="59"/>
      <c r="O32" s="65"/>
      <c r="P32" s="66"/>
      <c r="Q32" s="66"/>
      <c r="R32" s="50"/>
      <c r="S32" s="59"/>
      <c r="T32" s="59"/>
      <c r="U32" s="59"/>
      <c r="V32" s="57">
        <f>SUM($D$5:$D32)/(COUNTA($D$5:$D32)-COUNTA($E$5:$E32))</f>
        <v>13.5</v>
      </c>
      <c r="W32" s="274" t="s">
        <v>27</v>
      </c>
      <c r="X32" s="275"/>
      <c r="Y32" s="275"/>
      <c r="Z32" s="276"/>
      <c r="AA32" s="277" t="str">
        <f>IF(SUM($AH5:$AI5),$AI5/SUM($AH5:$AI5),"-")</f>
        <v>-</v>
      </c>
      <c r="AB32" s="278"/>
      <c r="AG32" s="1"/>
      <c r="AH32" s="1"/>
    </row>
    <row r="33" spans="1:34" ht="17.100000000000001" customHeight="1">
      <c r="A33" s="199"/>
      <c r="B33" s="2"/>
      <c r="C33" s="91"/>
      <c r="D33" s="60"/>
      <c r="E33" s="61"/>
      <c r="F33" s="59"/>
      <c r="G33" s="59"/>
      <c r="H33" s="59"/>
      <c r="I33" s="59"/>
      <c r="J33" s="50"/>
      <c r="K33" s="59"/>
      <c r="L33" s="59"/>
      <c r="M33" s="59"/>
      <c r="N33" s="59"/>
      <c r="O33" s="65"/>
      <c r="P33" s="66"/>
      <c r="Q33" s="66"/>
      <c r="R33" s="50"/>
      <c r="S33" s="59"/>
      <c r="T33" s="59"/>
      <c r="U33" s="59"/>
      <c r="V33" s="57">
        <f>SUM($D$5:$D33)/(COUNTA($D$5:$D33)-COUNTA($E$5:$E33))</f>
        <v>13.5</v>
      </c>
      <c r="W33" s="274" t="s">
        <v>64</v>
      </c>
      <c r="X33" s="275"/>
      <c r="Y33" s="275"/>
      <c r="Z33" s="276"/>
      <c r="AA33" s="74">
        <f>SUMPRODUCT((D5:D34=0)*(D5:D34&lt;&gt;"")*(E5:E34&lt;&gt;"*"))</f>
        <v>0</v>
      </c>
      <c r="AB33" s="75">
        <f>SUMPRODUCT((D5:D34=0)*(D5:D34&lt;&gt;"")*(E5:E34&lt;&gt;"*")*(F5:F34=1))</f>
        <v>0</v>
      </c>
      <c r="AG33" s="1"/>
      <c r="AH33" s="1"/>
    </row>
    <row r="34" spans="1:34" ht="17.100000000000001" customHeight="1">
      <c r="A34" s="199"/>
      <c r="B34" s="2"/>
      <c r="C34" s="91"/>
      <c r="D34" s="60"/>
      <c r="E34" s="61"/>
      <c r="F34" s="59"/>
      <c r="G34" s="59"/>
      <c r="H34" s="59"/>
      <c r="I34" s="59"/>
      <c r="J34" s="50"/>
      <c r="K34" s="59"/>
      <c r="L34" s="59"/>
      <c r="M34" s="59"/>
      <c r="N34" s="59"/>
      <c r="O34" s="65"/>
      <c r="P34" s="66"/>
      <c r="Q34" s="66"/>
      <c r="R34" s="50"/>
      <c r="S34" s="59"/>
      <c r="T34" s="59"/>
      <c r="U34" s="59"/>
      <c r="V34" s="57">
        <f>SUM($D$5:$D34)/(COUNTA($D$5:$D34)-COUNTA($E$5:$E34))</f>
        <v>13.5</v>
      </c>
      <c r="W34" s="274" t="s">
        <v>65</v>
      </c>
      <c r="X34" s="275"/>
      <c r="Y34" s="275"/>
      <c r="Z34" s="276"/>
      <c r="AA34" s="74">
        <f>SUM(P5:P34)</f>
        <v>0</v>
      </c>
      <c r="AB34" s="75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54" priority="1" operator="greaterThan">
      <formula>0</formula>
    </cfRule>
  </conditionalFormatting>
  <dataValidations count="1">
    <dataValidation type="list" allowBlank="1" showInputMessage="1" showErrorMessage="1" sqref="G5:G34" xr:uid="{00000000-0002-0000-1400-000000000000}">
      <formula1>$W$16:$W$25</formula1>
    </dataValidation>
  </dataValidations>
  <hyperlinks>
    <hyperlink ref="A2" location="'Player Summary'!A1" display="Player Summary" xr:uid="{00000000-0004-0000-14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17" sqref="A17"/>
      <selection pane="topRight" activeCell="A17" sqref="A17"/>
      <selection pane="bottomLeft" activeCell="A17" sqref="A17"/>
      <selection pane="bottomRight" activeCell="A17" sqref="A17"/>
    </sheetView>
  </sheetViews>
  <sheetFormatPr defaultColWidth="8.855468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85546875" style="2" customWidth="1"/>
    <col min="8" max="8" width="2.5703125" style="2" customWidth="1"/>
    <col min="9" max="9" width="2.42578125" style="2" customWidth="1"/>
    <col min="10" max="10" width="2.85546875" style="47" customWidth="1"/>
    <col min="11" max="11" width="5" style="5" customWidth="1"/>
    <col min="12" max="14" width="5" style="2" customWidth="1"/>
    <col min="15" max="15" width="0.5703125" style="2" customWidth="1"/>
    <col min="16" max="18" width="2.85546875" style="2" customWidth="1"/>
    <col min="19" max="21" width="4.42578125" style="2" customWidth="1"/>
    <col min="22" max="22" width="2.85546875" style="1" customWidth="1"/>
    <col min="23" max="25" width="5.5703125" style="1" customWidth="1"/>
    <col min="26" max="26" width="5.570312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5703125" style="1" customWidth="1"/>
    <col min="33" max="34" width="5.5703125" style="2" customWidth="1"/>
    <col min="35" max="35" width="5.5703125" style="1" customWidth="1"/>
    <col min="36" max="36" width="2.85546875" style="1" customWidth="1"/>
    <col min="37" max="38" width="5.5703125" style="1" customWidth="1"/>
    <col min="39" max="39" width="6.85546875" style="1" customWidth="1"/>
    <col min="40" max="256" width="11.42578125" style="1" customWidth="1"/>
    <col min="257" max="16384" width="8.85546875" style="1"/>
  </cols>
  <sheetData>
    <row r="1" spans="1:39" ht="15.75">
      <c r="A1" s="46" t="s">
        <v>82</v>
      </c>
      <c r="D1" s="13" t="s">
        <v>75</v>
      </c>
      <c r="E1" s="13"/>
      <c r="F1" s="13"/>
      <c r="G1" s="209" t="s">
        <v>76</v>
      </c>
      <c r="H1" s="13"/>
      <c r="I1" s="13"/>
      <c r="J1" s="13"/>
      <c r="K1" s="202" t="s">
        <v>77</v>
      </c>
      <c r="L1" s="13"/>
      <c r="M1" s="204" t="s">
        <v>78</v>
      </c>
      <c r="N1" s="20"/>
      <c r="O1" s="47"/>
      <c r="P1" s="47"/>
      <c r="Q1" s="47"/>
      <c r="R1" s="47"/>
      <c r="S1" s="20"/>
      <c r="T1" s="20"/>
      <c r="U1" s="20"/>
      <c r="V1" s="15"/>
      <c r="W1" s="15"/>
      <c r="X1" s="15"/>
      <c r="Y1" s="15"/>
      <c r="Z1" s="47"/>
    </row>
    <row r="2" spans="1:39">
      <c r="A2" s="226" t="s">
        <v>107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7"/>
      <c r="S2" s="47"/>
      <c r="T2" s="47"/>
      <c r="U2" s="47"/>
      <c r="V2" s="15"/>
      <c r="W2" s="15"/>
      <c r="X2" s="15"/>
      <c r="Y2" s="15"/>
      <c r="Z2" s="47"/>
      <c r="AA2" s="15"/>
      <c r="AB2" s="15"/>
      <c r="AC2" s="15"/>
      <c r="AD2" s="15"/>
      <c r="AE2" s="15"/>
      <c r="AF2" s="15"/>
      <c r="AG2" s="47"/>
      <c r="AH2" s="47"/>
      <c r="AI2" s="15"/>
      <c r="AJ2" s="15"/>
    </row>
    <row r="3" spans="1:39">
      <c r="A3" s="255" t="s">
        <v>73</v>
      </c>
      <c r="B3" s="15"/>
      <c r="C3" s="257" t="s">
        <v>63</v>
      </c>
      <c r="D3" s="257"/>
      <c r="E3" s="257"/>
      <c r="F3" s="257"/>
      <c r="G3" s="257"/>
      <c r="H3" s="257"/>
      <c r="I3" s="257"/>
      <c r="J3" s="13"/>
      <c r="K3" s="257" t="s">
        <v>62</v>
      </c>
      <c r="L3" s="257"/>
      <c r="M3" s="257"/>
      <c r="N3" s="257"/>
      <c r="O3" s="301"/>
      <c r="P3" s="257"/>
      <c r="Q3" s="257"/>
      <c r="R3" s="14"/>
      <c r="S3" s="257" t="s">
        <v>61</v>
      </c>
      <c r="T3" s="257"/>
      <c r="U3" s="257"/>
      <c r="V3" s="15"/>
      <c r="W3" s="289" t="s">
        <v>60</v>
      </c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K3" s="289" t="s">
        <v>59</v>
      </c>
      <c r="AL3" s="289"/>
      <c r="AM3" s="289"/>
    </row>
    <row r="4" spans="1:39" ht="17.100000000000001" customHeight="1">
      <c r="A4" s="256"/>
      <c r="B4" s="54" t="s">
        <v>93</v>
      </c>
      <c r="C4" s="52" t="s">
        <v>54</v>
      </c>
      <c r="D4" s="133" t="s">
        <v>21</v>
      </c>
      <c r="E4" s="133" t="s">
        <v>58</v>
      </c>
      <c r="F4" s="133" t="s">
        <v>57</v>
      </c>
      <c r="G4" s="133" t="s">
        <v>71</v>
      </c>
      <c r="H4" s="133">
        <v>4</v>
      </c>
      <c r="I4" s="133">
        <v>6</v>
      </c>
      <c r="J4" s="13"/>
      <c r="K4" s="55" t="s">
        <v>16</v>
      </c>
      <c r="L4" s="133" t="s">
        <v>15</v>
      </c>
      <c r="M4" s="133" t="s">
        <v>14</v>
      </c>
      <c r="N4" s="133" t="s">
        <v>13</v>
      </c>
      <c r="O4" s="56"/>
      <c r="P4" s="52" t="s">
        <v>56</v>
      </c>
      <c r="Q4" s="52" t="s">
        <v>55</v>
      </c>
      <c r="R4" s="13"/>
      <c r="S4" s="133" t="s">
        <v>8</v>
      </c>
      <c r="T4" s="133" t="s">
        <v>7</v>
      </c>
      <c r="U4" s="133" t="s">
        <v>6</v>
      </c>
      <c r="W4" s="132" t="s">
        <v>15</v>
      </c>
      <c r="X4" s="132" t="s">
        <v>23</v>
      </c>
      <c r="Y4" s="132" t="s">
        <v>22</v>
      </c>
      <c r="Z4" s="132" t="s">
        <v>21</v>
      </c>
      <c r="AA4" s="289" t="s">
        <v>20</v>
      </c>
      <c r="AB4" s="289"/>
      <c r="AC4" s="289" t="s">
        <v>11</v>
      </c>
      <c r="AD4" s="289"/>
      <c r="AE4" s="132" t="s">
        <v>10</v>
      </c>
      <c r="AF4" s="132">
        <v>4</v>
      </c>
      <c r="AG4" s="132">
        <v>6</v>
      </c>
      <c r="AH4" s="132" t="s">
        <v>19</v>
      </c>
      <c r="AI4" s="132" t="s">
        <v>18</v>
      </c>
      <c r="AK4" s="132" t="s">
        <v>54</v>
      </c>
      <c r="AL4" s="132" t="s">
        <v>23</v>
      </c>
      <c r="AM4" s="78" t="s">
        <v>11</v>
      </c>
    </row>
    <row r="5" spans="1:39" ht="17.100000000000001" customHeight="1">
      <c r="A5" s="210"/>
      <c r="B5" s="47"/>
      <c r="C5" s="91"/>
      <c r="D5" s="60"/>
      <c r="E5" s="61"/>
      <c r="F5" s="59"/>
      <c r="G5" s="62"/>
      <c r="H5" s="59"/>
      <c r="I5" s="59"/>
      <c r="J5" s="9"/>
      <c r="K5" s="59"/>
      <c r="L5" s="59"/>
      <c r="M5" s="59"/>
      <c r="N5" s="59"/>
      <c r="O5" s="65"/>
      <c r="P5" s="66"/>
      <c r="Q5" s="66"/>
      <c r="R5" s="9"/>
      <c r="S5" s="59"/>
      <c r="T5" s="59"/>
      <c r="U5" s="59"/>
      <c r="V5" s="57" t="e">
        <f>SUM($D$5:$D5)/(COUNTA($D$5:$D5)-COUNTA($E$5:$E5))</f>
        <v>#DIV/0!</v>
      </c>
      <c r="W5" s="76">
        <f>COUNTA(A5:A34)</f>
        <v>4</v>
      </c>
      <c r="X5" s="76">
        <f>COUNTA(D5:D34)</f>
        <v>4</v>
      </c>
      <c r="Y5" s="76">
        <f>COUNTA(E5:E34)</f>
        <v>1</v>
      </c>
      <c r="Z5" s="83">
        <f>IF(X5=0,"-",SUM(D5:D34))</f>
        <v>20</v>
      </c>
      <c r="AA5" s="302" t="str">
        <f t="array" ref="AA5">IF(X5,(MAX(D5:D34)&amp;IF(SUM((D5:D34=MAX(D5:D34))*(E5:E34&lt;&gt;"")),"*","")&amp;"("&amp;MIN(IF(D5:D34&amp;E5:E34=MAX(D5:D34)&amp;IF(SUM((D5:D34=MAX(D5:D34))*(E5:E34&lt;&gt;"")),"*",""),F5:F34))&amp;")"),0)</f>
        <v>9(0)</v>
      </c>
      <c r="AB5" s="302"/>
      <c r="AC5" s="303">
        <f>IF($X5-$Y5,$Z5/($X5-$Y5),"-")</f>
        <v>6.666666666666667</v>
      </c>
      <c r="AD5" s="304"/>
      <c r="AE5" s="84" t="str">
        <f>IF(SUM($F$5:$F$43),($Z5/(SUM($F$5:$F$43))*100),"-")</f>
        <v>-</v>
      </c>
      <c r="AF5" s="76">
        <f>SUM(H5:H34)</f>
        <v>0</v>
      </c>
      <c r="AG5" s="76">
        <f>SUM(I5:I34)</f>
        <v>0</v>
      </c>
      <c r="AH5" s="76">
        <f>COUNTIF($D$5:$D$34,"&gt;=50")-$AI5</f>
        <v>0</v>
      </c>
      <c r="AI5" s="76">
        <f>COUNTIF(D5:D34,"&gt;=100")</f>
        <v>0</v>
      </c>
      <c r="AK5" s="79" t="s">
        <v>53</v>
      </c>
      <c r="AL5" s="80">
        <f>IF(SUM(COUNTIF($C$5:$C$34,{1,2}))=0,"-",SUM(COUNTIF($C$5:$C$34,{1,2})))</f>
        <v>1</v>
      </c>
      <c r="AM5" s="89">
        <f>IF(ISERROR(IF($AL5="-","-",SUM(SUMIF($C$5:$C$34,{1,2},$D$5:$D$34))/($AL5-SUMPRODUCT(($C$5:$C$34={1,2})*($E$5:$E$34="*"))))),"-",IF($AL5="-","-",SUM(SUMIF($C$5:$C$34,{1,2},$D$5:$D$34))/($AL5-SUMPRODUCT(($C$5:$C$34={1,2})*($E$5:$E$34="*")))))</f>
        <v>4</v>
      </c>
    </row>
    <row r="6" spans="1:39" ht="17.100000000000001" customHeight="1">
      <c r="A6" s="210"/>
      <c r="B6" s="47"/>
      <c r="C6" s="91"/>
      <c r="D6" s="60"/>
      <c r="E6" s="61"/>
      <c r="F6" s="59"/>
      <c r="G6" s="62"/>
      <c r="H6" s="59"/>
      <c r="I6" s="59"/>
      <c r="J6" s="9"/>
      <c r="K6" s="59"/>
      <c r="L6" s="59"/>
      <c r="M6" s="59"/>
      <c r="N6" s="59"/>
      <c r="O6" s="65"/>
      <c r="P6" s="66"/>
      <c r="Q6" s="66"/>
      <c r="R6" s="9"/>
      <c r="S6" s="59"/>
      <c r="T6" s="59"/>
      <c r="U6" s="59"/>
      <c r="V6" s="58" t="e">
        <f>SUM($D$5:$D6)/(COUNTA($D$5:$D6)-COUNTA($E$5:$E6))</f>
        <v>#DIV/0!</v>
      </c>
      <c r="Z6" s="47"/>
      <c r="AK6" s="81" t="s">
        <v>52</v>
      </c>
      <c r="AL6" s="82">
        <f>IF(COUNTIF($C$5:$C$34,$AK6)=0,"-",COUNTIF($C$5:$C$34,$AK6))</f>
        <v>2</v>
      </c>
      <c r="AM6" s="90">
        <f>IF(ISERROR(IF($AL6="-","-",SUMIF($C$5:$C$34,$AK6,$D$5:$D$34)/($AL6-SUMPRODUCT(($C$5:$C$34=0+$AK6)*($E$5:$E$34="*"))))),"-",IF($AL6="-","-",SUMIF($C$5:$C$34,$AK6,$D$5:$D$34)/($AL6-SUMPRODUCT(($C$5:$C$34=0+$AK6)*($E$5:$E$34="*")))))</f>
        <v>7.5</v>
      </c>
    </row>
    <row r="7" spans="1:39" ht="17.100000000000001" customHeight="1">
      <c r="A7" s="210"/>
      <c r="B7" s="47"/>
      <c r="C7" s="91"/>
      <c r="D7" s="60"/>
      <c r="E7" s="61"/>
      <c r="F7" s="59"/>
      <c r="G7" s="62"/>
      <c r="H7" s="59"/>
      <c r="I7" s="59"/>
      <c r="J7" s="9"/>
      <c r="K7" s="59"/>
      <c r="L7" s="59"/>
      <c r="M7" s="59"/>
      <c r="N7" s="59"/>
      <c r="O7" s="65"/>
      <c r="P7" s="66"/>
      <c r="Q7" s="66"/>
      <c r="R7" s="9"/>
      <c r="S7" s="59"/>
      <c r="T7" s="59"/>
      <c r="U7" s="59"/>
      <c r="V7" s="58" t="e">
        <f>SUM($D$5:$D7)/(COUNTA($D$5:$D7)-COUNTA($E$5:$E7))</f>
        <v>#DIV/0!</v>
      </c>
      <c r="W7" s="289" t="s">
        <v>51</v>
      </c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11"/>
      <c r="AK7" s="81" t="s">
        <v>50</v>
      </c>
      <c r="AL7" s="82" t="str">
        <f t="shared" ref="AL7:AL14" si="0">IF(COUNTIF($C$5:$C$34,$AK7)=0,"-",COUNTIF($C$5:$C$34,$AK7))</f>
        <v>-</v>
      </c>
      <c r="AM7" s="90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.100000000000001" customHeight="1">
      <c r="A8" s="210"/>
      <c r="B8" s="47"/>
      <c r="C8" s="92"/>
      <c r="D8" s="63"/>
      <c r="E8" s="61"/>
      <c r="F8" s="59"/>
      <c r="G8" s="62"/>
      <c r="H8" s="59"/>
      <c r="I8" s="59"/>
      <c r="J8" s="9"/>
      <c r="K8" s="59"/>
      <c r="L8" s="59"/>
      <c r="M8" s="59"/>
      <c r="N8" s="59"/>
      <c r="O8" s="65"/>
      <c r="P8" s="66"/>
      <c r="Q8" s="66"/>
      <c r="R8" s="9"/>
      <c r="S8" s="59"/>
      <c r="T8" s="59"/>
      <c r="U8" s="59"/>
      <c r="V8" s="58" t="e">
        <f>SUM($D$5:$D8)/(COUNTA($D$5:$D8)-COUNTA($E$5:$E8))</f>
        <v>#DIV/0!</v>
      </c>
      <c r="W8" s="132" t="s">
        <v>16</v>
      </c>
      <c r="X8" s="132" t="s">
        <v>15</v>
      </c>
      <c r="Y8" s="132" t="s">
        <v>14</v>
      </c>
      <c r="Z8" s="132" t="s">
        <v>13</v>
      </c>
      <c r="AA8" s="289" t="s">
        <v>12</v>
      </c>
      <c r="AB8" s="289"/>
      <c r="AC8" s="289" t="s">
        <v>11</v>
      </c>
      <c r="AD8" s="289"/>
      <c r="AE8" s="132" t="s">
        <v>10</v>
      </c>
      <c r="AF8" s="132" t="s">
        <v>69</v>
      </c>
      <c r="AG8" s="132" t="s">
        <v>9</v>
      </c>
      <c r="AH8" s="13"/>
      <c r="AK8" s="81" t="s">
        <v>49</v>
      </c>
      <c r="AL8" s="82" t="str">
        <f t="shared" si="0"/>
        <v>-</v>
      </c>
      <c r="AM8" s="90" t="str">
        <f t="shared" si="1"/>
        <v>-</v>
      </c>
    </row>
    <row r="9" spans="1:39" ht="17.100000000000001" customHeight="1">
      <c r="A9" s="210"/>
      <c r="B9" s="47"/>
      <c r="C9" s="92"/>
      <c r="D9" s="63"/>
      <c r="E9" s="61"/>
      <c r="F9" s="59"/>
      <c r="G9" s="62"/>
      <c r="H9" s="59"/>
      <c r="I9" s="59"/>
      <c r="J9" s="9"/>
      <c r="K9" s="59"/>
      <c r="L9" s="59"/>
      <c r="M9" s="59"/>
      <c r="N9" s="59"/>
      <c r="O9" s="65"/>
      <c r="P9" s="66"/>
      <c r="Q9" s="66"/>
      <c r="R9" s="9"/>
      <c r="S9" s="59"/>
      <c r="T9" s="59"/>
      <c r="U9" s="59"/>
      <c r="V9" s="57" t="e">
        <f>SUM($D$5:$D9)/(COUNTA($D$5:$D9)-COUNTA($E$5:$E9))</f>
        <v>#DIV/0!</v>
      </c>
      <c r="W9" s="85" t="str">
        <f t="array" ref="W9">IF(SUM(K5:K34)=0,"-",SUM(INT(K5:K34))+INT(ROUND(SUM(K5:K34-INT(K5:K34)),1)/0.6)+MOD(ROUND(SUM(K5:K34-INT(K5:K34)),1),0.6))</f>
        <v>-</v>
      </c>
      <c r="X9" s="86" t="str">
        <f>IF($W$9="-","-",SUM(L5:L34))</f>
        <v>-</v>
      </c>
      <c r="Y9" s="86" t="str">
        <f>IF($W$9="-","-",SUM(M5:M34))</f>
        <v>-</v>
      </c>
      <c r="Z9" s="83" t="str">
        <f>IF($W$9="-","-",SUM(N5:N34))</f>
        <v>-</v>
      </c>
      <c r="AA9" s="305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306"/>
      <c r="AC9" s="303" t="str">
        <f>IF($Z$9="-","-",IF($Z$9=0,"-",$Y$9/$Z$9))</f>
        <v>-</v>
      </c>
      <c r="AD9" s="304"/>
      <c r="AE9" s="87" t="str">
        <f>IF(ISERROR(ROUND((INT(W9)*6+((W9-INT(W9))*10))/Z9,2)),"-",ROUND((INT(W9)*6+((W9-INT(W9))*10))/Z9,2))</f>
        <v>-</v>
      </c>
      <c r="AF9" s="84" t="str">
        <f>IF(ISERROR(ROUND(Y9/(INT(W9)*6+((W9-INT(W9))*10))*6,2)),"-",ROUND(Y9/(INT(W9)*6+((W9-INT(W9))*10))*6,2))</f>
        <v>-</v>
      </c>
      <c r="AG9" s="93">
        <f>COUNTIF(N5:N34,"&gt;=5")</f>
        <v>0</v>
      </c>
      <c r="AH9" s="10"/>
      <c r="AK9" s="81" t="s">
        <v>48</v>
      </c>
      <c r="AL9" s="82" t="str">
        <f t="shared" si="0"/>
        <v>-</v>
      </c>
      <c r="AM9" s="90" t="str">
        <f t="shared" si="1"/>
        <v>-</v>
      </c>
    </row>
    <row r="10" spans="1:39" ht="17.100000000000001" customHeight="1">
      <c r="A10" s="208"/>
      <c r="B10" s="47"/>
      <c r="C10" s="91"/>
      <c r="D10" s="60"/>
      <c r="E10" s="61"/>
      <c r="F10" s="59"/>
      <c r="G10" s="59"/>
      <c r="H10" s="59"/>
      <c r="I10" s="59"/>
      <c r="J10" s="9"/>
      <c r="K10" s="59"/>
      <c r="L10" s="59"/>
      <c r="M10" s="59"/>
      <c r="N10" s="59"/>
      <c r="O10" s="65"/>
      <c r="P10" s="66"/>
      <c r="Q10" s="66"/>
      <c r="R10" s="9"/>
      <c r="S10" s="59"/>
      <c r="T10" s="59"/>
      <c r="U10" s="59"/>
      <c r="V10" s="58" t="e">
        <f>SUM($D$5:$D10)/(COUNTA($D$5:$D10)-COUNTA($E$5:$E10))</f>
        <v>#DIV/0!</v>
      </c>
      <c r="W10" s="12"/>
      <c r="AK10" s="81" t="s">
        <v>47</v>
      </c>
      <c r="AL10" s="82" t="str">
        <f t="shared" si="0"/>
        <v>-</v>
      </c>
      <c r="AM10" s="90" t="str">
        <f t="shared" si="1"/>
        <v>-</v>
      </c>
    </row>
    <row r="11" spans="1:39" ht="17.100000000000001" customHeight="1">
      <c r="A11" s="199"/>
      <c r="B11" s="47"/>
      <c r="C11" s="92"/>
      <c r="D11" s="63"/>
      <c r="E11" s="61"/>
      <c r="F11" s="59"/>
      <c r="G11" s="62"/>
      <c r="H11" s="59"/>
      <c r="I11" s="59"/>
      <c r="J11" s="9"/>
      <c r="K11" s="59"/>
      <c r="L11" s="59"/>
      <c r="M11" s="59"/>
      <c r="N11" s="59"/>
      <c r="O11" s="65"/>
      <c r="P11" s="66"/>
      <c r="Q11" s="66"/>
      <c r="R11" s="9"/>
      <c r="S11" s="59"/>
      <c r="T11" s="59"/>
      <c r="U11" s="59"/>
      <c r="V11" s="58" t="e">
        <f>SUM($D$5:$D11)/(COUNTA($D$5:$D11)-COUNTA($E$5:$E11))</f>
        <v>#DIV/0!</v>
      </c>
      <c r="W11" s="292" t="s">
        <v>46</v>
      </c>
      <c r="X11" s="292"/>
      <c r="Y11" s="292"/>
      <c r="Z11" s="11"/>
      <c r="AA11" s="11"/>
      <c r="AB11" s="11"/>
      <c r="AK11" s="81" t="s">
        <v>45</v>
      </c>
      <c r="AL11" s="82">
        <f t="shared" si="0"/>
        <v>1</v>
      </c>
      <c r="AM11" s="90" t="str">
        <f t="shared" si="1"/>
        <v>-</v>
      </c>
    </row>
    <row r="12" spans="1:39" ht="17.100000000000001" customHeight="1">
      <c r="A12" s="243" t="s">
        <v>200</v>
      </c>
      <c r="B12" s="47">
        <v>2</v>
      </c>
      <c r="C12" s="92">
        <v>2</v>
      </c>
      <c r="D12" s="63">
        <v>4</v>
      </c>
      <c r="E12" s="61"/>
      <c r="F12" s="59"/>
      <c r="G12" s="62" t="s">
        <v>38</v>
      </c>
      <c r="H12" s="59"/>
      <c r="I12" s="59"/>
      <c r="J12" s="9"/>
      <c r="K12" s="59"/>
      <c r="L12" s="59"/>
      <c r="M12" s="59"/>
      <c r="N12" s="59"/>
      <c r="O12" s="65"/>
      <c r="P12" s="66"/>
      <c r="Q12" s="66"/>
      <c r="R12" s="9"/>
      <c r="S12" s="59"/>
      <c r="T12" s="59"/>
      <c r="U12" s="59"/>
      <c r="V12" s="58">
        <f>SUM($D$5:$D12)/(COUNTA($D$5:$D12)-COUNTA($E$5:$E12))</f>
        <v>4</v>
      </c>
      <c r="W12" s="132" t="s">
        <v>8</v>
      </c>
      <c r="X12" s="132" t="s">
        <v>7</v>
      </c>
      <c r="Y12" s="132" t="s">
        <v>6</v>
      </c>
      <c r="Z12" s="47"/>
      <c r="AK12" s="81" t="s">
        <v>44</v>
      </c>
      <c r="AL12" s="82" t="str">
        <f t="shared" si="0"/>
        <v>-</v>
      </c>
      <c r="AM12" s="90" t="str">
        <f t="shared" si="1"/>
        <v>-</v>
      </c>
    </row>
    <row r="13" spans="1:39" ht="17.100000000000001" customHeight="1">
      <c r="A13" s="243" t="s">
        <v>201</v>
      </c>
      <c r="B13" s="47">
        <v>2</v>
      </c>
      <c r="C13" s="92">
        <v>3</v>
      </c>
      <c r="D13" s="63">
        <v>6</v>
      </c>
      <c r="E13" s="61"/>
      <c r="F13" s="59"/>
      <c r="G13" s="59" t="s">
        <v>36</v>
      </c>
      <c r="H13" s="59"/>
      <c r="I13" s="59"/>
      <c r="J13" s="9"/>
      <c r="K13" s="59"/>
      <c r="L13" s="59"/>
      <c r="M13" s="59"/>
      <c r="N13" s="59"/>
      <c r="O13" s="65"/>
      <c r="P13" s="66"/>
      <c r="Q13" s="66"/>
      <c r="R13" s="9"/>
      <c r="S13" s="59"/>
      <c r="T13" s="59"/>
      <c r="U13" s="59"/>
      <c r="V13" s="57">
        <f>SUM($D$5:$D13)/(COUNTA($D$5:$D13)-COUNTA($E$5:$E13))</f>
        <v>5</v>
      </c>
      <c r="W13" s="76">
        <f>SUM(S5:S34)</f>
        <v>0</v>
      </c>
      <c r="X13" s="76">
        <f>SUM(T5:T34)</f>
        <v>0</v>
      </c>
      <c r="Y13" s="76">
        <f>SUM(U5:U34)</f>
        <v>0</v>
      </c>
      <c r="Z13" s="10"/>
      <c r="AK13" s="81" t="s">
        <v>43</v>
      </c>
      <c r="AL13" s="82" t="str">
        <f t="shared" si="0"/>
        <v>-</v>
      </c>
      <c r="AM13" s="90" t="str">
        <f t="shared" si="1"/>
        <v>-</v>
      </c>
    </row>
    <row r="14" spans="1:39" ht="17.100000000000001" customHeight="1">
      <c r="A14" s="243" t="s">
        <v>202</v>
      </c>
      <c r="B14" s="47">
        <v>2</v>
      </c>
      <c r="C14" s="91">
        <v>3</v>
      </c>
      <c r="D14" s="60">
        <v>9</v>
      </c>
      <c r="E14" s="61"/>
      <c r="F14" s="59"/>
      <c r="G14" s="62" t="s">
        <v>89</v>
      </c>
      <c r="H14" s="59"/>
      <c r="I14" s="59"/>
      <c r="J14" s="9"/>
      <c r="K14" s="59"/>
      <c r="L14" s="59"/>
      <c r="M14" s="59"/>
      <c r="N14" s="59"/>
      <c r="O14" s="65"/>
      <c r="P14" s="66"/>
      <c r="Q14" s="66"/>
      <c r="R14" s="9"/>
      <c r="S14" s="59"/>
      <c r="T14" s="59"/>
      <c r="U14" s="59"/>
      <c r="V14" s="58">
        <f>SUM($D$5:$D14)/(COUNTA($D$5:$D14)-COUNTA($E$5:$E14))</f>
        <v>6.333333333333333</v>
      </c>
      <c r="AK14" s="81" t="s">
        <v>42</v>
      </c>
      <c r="AL14" s="82" t="str">
        <f t="shared" si="0"/>
        <v>-</v>
      </c>
      <c r="AM14" s="90" t="str">
        <f t="shared" si="1"/>
        <v>-</v>
      </c>
    </row>
    <row r="15" spans="1:39" ht="17.100000000000001" customHeight="1">
      <c r="A15" s="243"/>
      <c r="B15" s="47"/>
      <c r="C15" s="91"/>
      <c r="D15" s="60"/>
      <c r="E15" s="61"/>
      <c r="F15" s="59"/>
      <c r="G15" s="62"/>
      <c r="H15" s="59"/>
      <c r="I15" s="59"/>
      <c r="J15" s="9"/>
      <c r="K15" s="59"/>
      <c r="L15" s="59"/>
      <c r="M15" s="59"/>
      <c r="N15" s="59"/>
      <c r="O15" s="67"/>
      <c r="P15" s="68"/>
      <c r="Q15" s="68"/>
      <c r="R15" s="9"/>
      <c r="S15" s="59"/>
      <c r="T15" s="59"/>
      <c r="U15" s="59"/>
      <c r="V15" s="58">
        <f>SUM($D$5:$D15)/(COUNTA($D$5:$D15)-COUNTA($E$5:$E15))</f>
        <v>6.333333333333333</v>
      </c>
      <c r="W15" s="289" t="s">
        <v>41</v>
      </c>
      <c r="X15" s="289"/>
      <c r="Y15" s="289"/>
      <c r="Z15" s="289"/>
      <c r="AA15" s="289"/>
      <c r="AB15" s="289"/>
    </row>
    <row r="16" spans="1:39" ht="17.100000000000001" customHeight="1">
      <c r="A16" s="243" t="s">
        <v>203</v>
      </c>
      <c r="B16" s="47">
        <v>2</v>
      </c>
      <c r="C16" s="92">
        <v>8</v>
      </c>
      <c r="D16" s="63">
        <v>1</v>
      </c>
      <c r="E16" s="61" t="s">
        <v>58</v>
      </c>
      <c r="F16" s="59"/>
      <c r="G16" s="62" t="s">
        <v>115</v>
      </c>
      <c r="H16" s="59"/>
      <c r="I16" s="59"/>
      <c r="J16" s="9"/>
      <c r="K16" s="59"/>
      <c r="L16" s="59"/>
      <c r="M16" s="59"/>
      <c r="N16" s="59"/>
      <c r="O16" s="65"/>
      <c r="P16" s="66"/>
      <c r="Q16" s="66"/>
      <c r="R16" s="9"/>
      <c r="S16" s="59"/>
      <c r="T16" s="59"/>
      <c r="U16" s="59"/>
      <c r="V16" s="57">
        <f>SUM($D$5:$D16)/(COUNTA($D$5:$D16)-COUNTA($E$5:$E16))</f>
        <v>6.666666666666667</v>
      </c>
      <c r="W16" s="293" t="s">
        <v>40</v>
      </c>
      <c r="X16" s="294"/>
      <c r="Y16" s="295"/>
      <c r="Z16" s="76">
        <f>COUNTIF($G$5:$G$34,W16)</f>
        <v>1</v>
      </c>
      <c r="AA16" s="296">
        <f>$Z16/MAX(1,$X$5)</f>
        <v>0.25</v>
      </c>
      <c r="AB16" s="297"/>
    </row>
    <row r="17" spans="1:34" ht="17.100000000000001" customHeight="1">
      <c r="A17" s="228"/>
      <c r="B17" s="47"/>
      <c r="C17" s="91"/>
      <c r="D17" s="63"/>
      <c r="E17" s="61"/>
      <c r="F17" s="59"/>
      <c r="G17" s="62"/>
      <c r="H17" s="59"/>
      <c r="I17" s="59"/>
      <c r="J17" s="9"/>
      <c r="K17" s="59"/>
      <c r="L17" s="59"/>
      <c r="M17" s="59"/>
      <c r="N17" s="59"/>
      <c r="O17" s="65"/>
      <c r="P17" s="66"/>
      <c r="Q17" s="66"/>
      <c r="R17" s="9"/>
      <c r="S17" s="59"/>
      <c r="T17" s="59"/>
      <c r="U17" s="59"/>
      <c r="V17" s="57">
        <f>SUM($D$5:$D17)/(COUNTA($D$5:$D17)-COUNTA($E$5:$E17))</f>
        <v>6.666666666666667</v>
      </c>
      <c r="W17" s="298" t="s">
        <v>39</v>
      </c>
      <c r="X17" s="299"/>
      <c r="Y17" s="300"/>
      <c r="Z17" s="76">
        <f>COUNTIF($G$5:$G$34,W17)</f>
        <v>0</v>
      </c>
      <c r="AA17" s="287">
        <f t="shared" ref="AA17:AA25" si="2">$Z17/MAX(1,$X$5)</f>
        <v>0</v>
      </c>
      <c r="AB17" s="288"/>
      <c r="AG17" s="1"/>
      <c r="AH17" s="1"/>
    </row>
    <row r="18" spans="1:34" ht="17.100000000000001" customHeight="1">
      <c r="A18" s="228"/>
      <c r="B18" s="47"/>
      <c r="C18" s="91"/>
      <c r="D18" s="63"/>
      <c r="E18" s="61"/>
      <c r="F18" s="59"/>
      <c r="G18" s="62"/>
      <c r="H18" s="59"/>
      <c r="I18" s="59"/>
      <c r="J18" s="9"/>
      <c r="K18" s="59"/>
      <c r="L18" s="59"/>
      <c r="M18" s="59"/>
      <c r="N18" s="59"/>
      <c r="O18" s="65"/>
      <c r="P18" s="66"/>
      <c r="Q18" s="66"/>
      <c r="R18" s="9"/>
      <c r="S18" s="59"/>
      <c r="T18" s="59"/>
      <c r="U18" s="59"/>
      <c r="V18" s="57">
        <f>SUM($D$5:$D18)/(COUNTA($D$5:$D18)-COUNTA($E$5:$E18))</f>
        <v>6.666666666666667</v>
      </c>
      <c r="W18" s="284" t="s">
        <v>90</v>
      </c>
      <c r="X18" s="285"/>
      <c r="Y18" s="286"/>
      <c r="Z18" s="76">
        <f>COUNTIF($G$5:$G$34,W18)</f>
        <v>0</v>
      </c>
      <c r="AA18" s="287">
        <f t="shared" si="2"/>
        <v>0</v>
      </c>
      <c r="AB18" s="288"/>
      <c r="AG18" s="1"/>
      <c r="AH18" s="1"/>
    </row>
    <row r="19" spans="1:34" ht="17.100000000000001" customHeight="1">
      <c r="A19" s="228"/>
      <c r="B19" s="47"/>
      <c r="C19" s="91"/>
      <c r="D19" s="60"/>
      <c r="E19" s="61"/>
      <c r="F19" s="59"/>
      <c r="G19" s="62"/>
      <c r="H19" s="59"/>
      <c r="I19" s="59"/>
      <c r="J19" s="9"/>
      <c r="K19" s="64"/>
      <c r="L19" s="59"/>
      <c r="M19" s="59"/>
      <c r="N19" s="59"/>
      <c r="O19" s="65"/>
      <c r="P19" s="66"/>
      <c r="Q19" s="66"/>
      <c r="R19" s="9"/>
      <c r="S19" s="59"/>
      <c r="T19" s="59"/>
      <c r="U19" s="59"/>
      <c r="V19" s="57">
        <f>SUM($D$5:$D19)/(COUNTA($D$5:$D19)-COUNTA($E$5:$E19))</f>
        <v>6.666666666666667</v>
      </c>
      <c r="W19" s="284" t="s">
        <v>89</v>
      </c>
      <c r="X19" s="285"/>
      <c r="Y19" s="286"/>
      <c r="Z19" s="76">
        <f t="shared" ref="Z19:Z25" si="3">COUNTIF($G$5:$G$34,W19)</f>
        <v>1</v>
      </c>
      <c r="AA19" s="287">
        <f t="shared" si="2"/>
        <v>0.25</v>
      </c>
      <c r="AB19" s="288"/>
      <c r="AG19" s="1"/>
      <c r="AH19" s="1"/>
    </row>
    <row r="20" spans="1:34" ht="17.100000000000001" customHeight="1">
      <c r="A20" s="247"/>
      <c r="B20" s="47"/>
      <c r="C20" s="91"/>
      <c r="D20" s="63"/>
      <c r="E20" s="61"/>
      <c r="F20" s="59"/>
      <c r="G20" s="62"/>
      <c r="H20" s="59"/>
      <c r="I20" s="59"/>
      <c r="J20" s="9"/>
      <c r="K20" s="64"/>
      <c r="L20" s="59"/>
      <c r="M20" s="59"/>
      <c r="N20" s="59"/>
      <c r="O20" s="65"/>
      <c r="P20" s="66"/>
      <c r="Q20" s="66"/>
      <c r="R20" s="50"/>
      <c r="S20" s="59"/>
      <c r="T20" s="59"/>
      <c r="U20" s="59"/>
      <c r="V20" s="57">
        <f>SUM($D$5:$D20)/(COUNTA($D$5:$D20)-COUNTA($E$5:$E20))</f>
        <v>6.666666666666667</v>
      </c>
      <c r="W20" s="284" t="s">
        <v>38</v>
      </c>
      <c r="X20" s="285"/>
      <c r="Y20" s="286"/>
      <c r="Z20" s="76">
        <f t="shared" si="3"/>
        <v>1</v>
      </c>
      <c r="AA20" s="287">
        <f t="shared" si="2"/>
        <v>0.25</v>
      </c>
      <c r="AB20" s="288"/>
      <c r="AG20" s="1"/>
      <c r="AH20" s="1"/>
    </row>
    <row r="21" spans="1:34" ht="17.100000000000001" customHeight="1">
      <c r="A21" s="247"/>
      <c r="B21" s="47"/>
      <c r="C21" s="91"/>
      <c r="D21" s="63"/>
      <c r="E21" s="61"/>
      <c r="F21" s="59"/>
      <c r="G21" s="62"/>
      <c r="H21" s="59"/>
      <c r="I21" s="59"/>
      <c r="J21" s="9"/>
      <c r="K21" s="64"/>
      <c r="L21" s="59"/>
      <c r="M21" s="59"/>
      <c r="N21" s="59"/>
      <c r="O21" s="65"/>
      <c r="P21" s="66"/>
      <c r="Q21" s="66"/>
      <c r="R21" s="50"/>
      <c r="S21" s="59"/>
      <c r="T21" s="59"/>
      <c r="U21" s="59"/>
      <c r="V21" s="57">
        <f>SUM($D$5:$D21)/(COUNTA($D$5:$D21)-COUNTA($E$5:$E21))</f>
        <v>6.666666666666667</v>
      </c>
      <c r="W21" s="284" t="s">
        <v>37</v>
      </c>
      <c r="X21" s="285"/>
      <c r="Y21" s="286"/>
      <c r="Z21" s="76">
        <f t="shared" si="3"/>
        <v>0</v>
      </c>
      <c r="AA21" s="287">
        <f t="shared" si="2"/>
        <v>0</v>
      </c>
      <c r="AB21" s="288"/>
      <c r="AG21" s="1"/>
      <c r="AH21" s="1"/>
    </row>
    <row r="22" spans="1:34" ht="17.100000000000001" customHeight="1">
      <c r="A22" s="247"/>
      <c r="B22" s="47"/>
      <c r="C22" s="91"/>
      <c r="D22" s="63"/>
      <c r="E22" s="61"/>
      <c r="F22" s="59"/>
      <c r="G22" s="62"/>
      <c r="H22" s="59"/>
      <c r="I22" s="59"/>
      <c r="J22" s="9"/>
      <c r="K22" s="64"/>
      <c r="L22" s="59"/>
      <c r="M22" s="59"/>
      <c r="N22" s="59"/>
      <c r="O22" s="65"/>
      <c r="P22" s="66"/>
      <c r="Q22" s="66"/>
      <c r="R22" s="50"/>
      <c r="S22" s="59"/>
      <c r="T22" s="59"/>
      <c r="U22" s="59"/>
      <c r="V22" s="57">
        <f>SUM($D$5:$D22)/(COUNTA($D$5:$D22)-COUNTA($E$5:$E22))</f>
        <v>6.666666666666667</v>
      </c>
      <c r="W22" s="284" t="s">
        <v>36</v>
      </c>
      <c r="X22" s="285"/>
      <c r="Y22" s="286"/>
      <c r="Z22" s="76">
        <f t="shared" si="3"/>
        <v>1</v>
      </c>
      <c r="AA22" s="287">
        <f t="shared" si="2"/>
        <v>0.25</v>
      </c>
      <c r="AB22" s="288"/>
      <c r="AG22" s="1"/>
      <c r="AH22" s="1"/>
    </row>
    <row r="23" spans="1:34" ht="17.100000000000001" customHeight="1">
      <c r="A23" s="248"/>
      <c r="B23" s="47"/>
      <c r="C23" s="91"/>
      <c r="D23" s="63"/>
      <c r="E23" s="61"/>
      <c r="F23" s="59"/>
      <c r="G23" s="62"/>
      <c r="H23" s="59"/>
      <c r="I23" s="59"/>
      <c r="J23" s="9"/>
      <c r="K23" s="64"/>
      <c r="L23" s="59"/>
      <c r="M23" s="59"/>
      <c r="N23" s="59"/>
      <c r="O23" s="65"/>
      <c r="P23" s="66"/>
      <c r="Q23" s="66"/>
      <c r="R23" s="50"/>
      <c r="S23" s="59"/>
      <c r="T23" s="59"/>
      <c r="U23" s="59"/>
      <c r="V23" s="57">
        <f>SUM($D$5:$D23)/(COUNTA($D$5:$D23)-COUNTA($E$5:$E23))</f>
        <v>6.666666666666667</v>
      </c>
      <c r="W23" s="284" t="s">
        <v>35</v>
      </c>
      <c r="X23" s="285"/>
      <c r="Y23" s="286"/>
      <c r="Z23" s="76">
        <f t="shared" si="3"/>
        <v>0</v>
      </c>
      <c r="AA23" s="287">
        <f t="shared" si="2"/>
        <v>0</v>
      </c>
      <c r="AB23" s="288"/>
      <c r="AG23" s="1"/>
      <c r="AH23" s="1"/>
    </row>
    <row r="24" spans="1:34" ht="17.100000000000001" customHeight="1">
      <c r="A24" s="248"/>
      <c r="B24" s="47"/>
      <c r="C24" s="91"/>
      <c r="D24" s="63"/>
      <c r="E24" s="61"/>
      <c r="F24" s="59"/>
      <c r="G24" s="62"/>
      <c r="H24" s="59"/>
      <c r="I24" s="59"/>
      <c r="J24" s="9"/>
      <c r="K24" s="64"/>
      <c r="L24" s="59"/>
      <c r="M24" s="59"/>
      <c r="N24" s="59"/>
      <c r="O24" s="65"/>
      <c r="P24" s="66"/>
      <c r="Q24" s="66"/>
      <c r="R24" s="50"/>
      <c r="S24" s="59"/>
      <c r="T24" s="59"/>
      <c r="U24" s="59"/>
      <c r="V24" s="57">
        <f>SUM($D$5:$D24)/(COUNTA($D$5:$D24)-COUNTA($E$5:$E24))</f>
        <v>6.666666666666667</v>
      </c>
      <c r="W24" s="284" t="s">
        <v>34</v>
      </c>
      <c r="X24" s="290"/>
      <c r="Y24" s="291"/>
      <c r="Z24" s="76">
        <f t="shared" si="3"/>
        <v>0</v>
      </c>
      <c r="AA24" s="287">
        <f t="shared" si="2"/>
        <v>0</v>
      </c>
      <c r="AB24" s="288"/>
      <c r="AG24" s="1"/>
      <c r="AH24" s="1"/>
    </row>
    <row r="25" spans="1:34" ht="17.100000000000001" customHeight="1">
      <c r="A25" s="248"/>
      <c r="B25" s="47"/>
      <c r="C25" s="91"/>
      <c r="D25" s="63"/>
      <c r="E25" s="61"/>
      <c r="F25" s="59"/>
      <c r="G25" s="62"/>
      <c r="H25" s="59"/>
      <c r="I25" s="59"/>
      <c r="J25" s="9"/>
      <c r="K25" s="64"/>
      <c r="L25" s="59"/>
      <c r="M25" s="59"/>
      <c r="N25" s="59"/>
      <c r="O25" s="65"/>
      <c r="P25" s="66"/>
      <c r="Q25" s="66"/>
      <c r="R25" s="50"/>
      <c r="S25" s="59"/>
      <c r="T25" s="59"/>
      <c r="U25" s="59"/>
      <c r="V25" s="57">
        <f>SUM($D$5:$D25)/(COUNTA($D$5:$D25)-COUNTA($E$5:$E25))</f>
        <v>6.666666666666667</v>
      </c>
      <c r="W25" s="284" t="s">
        <v>33</v>
      </c>
      <c r="X25" s="285"/>
      <c r="Y25" s="286"/>
      <c r="Z25" s="76">
        <f t="shared" si="3"/>
        <v>0</v>
      </c>
      <c r="AA25" s="287">
        <f t="shared" si="2"/>
        <v>0</v>
      </c>
      <c r="AB25" s="288"/>
      <c r="AG25" s="1"/>
      <c r="AH25" s="1"/>
    </row>
    <row r="26" spans="1:34" ht="17.100000000000001" customHeight="1">
      <c r="A26" s="200"/>
      <c r="B26" s="2"/>
      <c r="C26" s="91"/>
      <c r="D26" s="60"/>
      <c r="E26" s="61"/>
      <c r="F26" s="59"/>
      <c r="G26" s="59"/>
      <c r="H26" s="59"/>
      <c r="I26" s="59"/>
      <c r="J26" s="9"/>
      <c r="K26" s="64"/>
      <c r="L26" s="59"/>
      <c r="M26" s="59"/>
      <c r="N26" s="59"/>
      <c r="O26" s="65"/>
      <c r="P26" s="66"/>
      <c r="Q26" s="66"/>
      <c r="R26" s="50"/>
      <c r="S26" s="59"/>
      <c r="T26" s="59"/>
      <c r="U26" s="59"/>
      <c r="V26" s="58">
        <f>SUM($D$5:$D26)/(COUNTA($D$5:$D26)-COUNTA($E$5:$E26))</f>
        <v>6.666666666666667</v>
      </c>
      <c r="W26" s="88"/>
    </row>
    <row r="27" spans="1:34" ht="17.100000000000001" customHeight="1">
      <c r="A27" s="200"/>
      <c r="B27" s="2"/>
      <c r="C27" s="91"/>
      <c r="D27" s="60"/>
      <c r="E27" s="61"/>
      <c r="F27" s="59"/>
      <c r="G27" s="59"/>
      <c r="H27" s="59"/>
      <c r="I27" s="59"/>
      <c r="J27" s="9"/>
      <c r="K27" s="64"/>
      <c r="L27" s="59"/>
      <c r="M27" s="59"/>
      <c r="N27" s="59"/>
      <c r="O27" s="65"/>
      <c r="P27" s="66"/>
      <c r="Q27" s="66"/>
      <c r="R27" s="50"/>
      <c r="S27" s="59"/>
      <c r="T27" s="59"/>
      <c r="U27" s="59"/>
      <c r="V27" s="58">
        <f>SUM($D$5:$D27)/(COUNTA($D$5:$D27)-COUNTA($E$5:$E27))</f>
        <v>6.666666666666667</v>
      </c>
      <c r="W27" s="289" t="s">
        <v>32</v>
      </c>
      <c r="X27" s="289"/>
      <c r="Y27" s="289"/>
      <c r="Z27" s="289"/>
      <c r="AA27" s="289"/>
      <c r="AB27" s="289"/>
      <c r="AC27" s="8"/>
      <c r="AD27" s="8"/>
      <c r="AE27" s="8"/>
      <c r="AG27" s="1"/>
      <c r="AH27" s="1"/>
    </row>
    <row r="28" spans="1:34" ht="17.100000000000001" customHeight="1">
      <c r="A28" s="200"/>
      <c r="B28" s="2"/>
      <c r="C28" s="91"/>
      <c r="D28" s="60"/>
      <c r="E28" s="61"/>
      <c r="F28" s="59"/>
      <c r="G28" s="59"/>
      <c r="H28" s="59"/>
      <c r="I28" s="59"/>
      <c r="J28" s="9"/>
      <c r="K28" s="64"/>
      <c r="L28" s="59"/>
      <c r="M28" s="59"/>
      <c r="N28" s="59"/>
      <c r="O28" s="65"/>
      <c r="P28" s="66"/>
      <c r="Q28" s="66"/>
      <c r="R28" s="50"/>
      <c r="S28" s="59"/>
      <c r="T28" s="59"/>
      <c r="U28" s="59"/>
      <c r="V28" s="57">
        <f>SUM($D$5:$D28)/(COUNTA($D$5:$D28)-COUNTA($E$5:$E28))</f>
        <v>6.666666666666667</v>
      </c>
      <c r="W28" s="69" t="s">
        <v>31</v>
      </c>
      <c r="X28" s="70"/>
      <c r="Y28" s="70"/>
      <c r="Z28" s="71"/>
      <c r="AA28" s="282">
        <f>IF(W5=0,"-",$W$13/$W$5)</f>
        <v>0</v>
      </c>
      <c r="AB28" s="283"/>
      <c r="AG28" s="1"/>
      <c r="AH28" s="1"/>
    </row>
    <row r="29" spans="1:34" ht="17.100000000000001" customHeight="1">
      <c r="A29" s="200"/>
      <c r="B29" s="2"/>
      <c r="C29" s="91"/>
      <c r="D29" s="60"/>
      <c r="E29" s="61"/>
      <c r="F29" s="59"/>
      <c r="G29" s="59"/>
      <c r="H29" s="59"/>
      <c r="I29" s="59"/>
      <c r="J29" s="9"/>
      <c r="K29" s="64"/>
      <c r="L29" s="59"/>
      <c r="M29" s="59"/>
      <c r="N29" s="59"/>
      <c r="O29" s="65"/>
      <c r="P29" s="66"/>
      <c r="Q29" s="66"/>
      <c r="R29" s="50"/>
      <c r="S29" s="59"/>
      <c r="T29" s="59"/>
      <c r="U29" s="59"/>
      <c r="V29" s="57">
        <f>SUM($D$5:$D29)/(COUNTA($D$5:$D29)-COUNTA($E$5:$E29))</f>
        <v>6.666666666666667</v>
      </c>
      <c r="W29" s="130" t="s">
        <v>30</v>
      </c>
      <c r="X29" s="131"/>
      <c r="Y29" s="276">
        <v>20</v>
      </c>
      <c r="Z29" s="279"/>
      <c r="AA29" s="280" t="str">
        <f>IF(ISERROR(SUMIF(D5:D34,"&gt;="&amp;Y29)/SUMPRODUCT(--(D5:D34&gt;=Y29),--(E5:E34&lt;&gt;"*"))),"-",SUMIF(D5:D34,"&gt;="&amp;Y29)/SUMPRODUCT(--(D5:D34&gt;=Y29),--(E5:E34&lt;&gt;"*")))</f>
        <v>-</v>
      </c>
      <c r="AB29" s="281"/>
      <c r="AG29" s="1"/>
      <c r="AH29" s="1"/>
    </row>
    <row r="30" spans="1:34" ht="17.100000000000001" customHeight="1">
      <c r="A30" s="200"/>
      <c r="B30" s="2"/>
      <c r="C30" s="91"/>
      <c r="D30" s="60"/>
      <c r="E30" s="61"/>
      <c r="F30" s="59"/>
      <c r="G30" s="59"/>
      <c r="H30" s="59"/>
      <c r="I30" s="59"/>
      <c r="J30" s="9"/>
      <c r="K30" s="64"/>
      <c r="L30" s="59"/>
      <c r="M30" s="59"/>
      <c r="N30" s="59"/>
      <c r="O30" s="65"/>
      <c r="P30" s="66"/>
      <c r="Q30" s="66"/>
      <c r="R30" s="50"/>
      <c r="S30" s="59"/>
      <c r="T30" s="59"/>
      <c r="U30" s="59"/>
      <c r="V30" s="57">
        <f>SUM($D$5:$D30)/(COUNTA($D$5:$D30)-COUNTA($E$5:$E30))</f>
        <v>6.666666666666667</v>
      </c>
      <c r="W30" s="274" t="s">
        <v>29</v>
      </c>
      <c r="X30" s="275"/>
      <c r="Y30" s="275"/>
      <c r="Z30" s="276"/>
      <c r="AA30" s="277">
        <f>IF($Z$5="-","-",IF($Z$5=0,"-",($AF$5*4+$AG$5*6)/$Z$5))</f>
        <v>0</v>
      </c>
      <c r="AB30" s="278"/>
      <c r="AG30" s="1"/>
      <c r="AH30" s="1"/>
    </row>
    <row r="31" spans="1:34" ht="17.100000000000001" customHeight="1">
      <c r="A31" s="200"/>
      <c r="B31" s="2"/>
      <c r="C31" s="91"/>
      <c r="D31" s="60"/>
      <c r="E31" s="61"/>
      <c r="F31" s="59"/>
      <c r="G31" s="59"/>
      <c r="H31" s="59"/>
      <c r="I31" s="59"/>
      <c r="J31" s="9"/>
      <c r="K31" s="64"/>
      <c r="L31" s="59"/>
      <c r="M31" s="59"/>
      <c r="N31" s="59"/>
      <c r="O31" s="65"/>
      <c r="P31" s="66"/>
      <c r="Q31" s="66"/>
      <c r="R31" s="50"/>
      <c r="S31" s="59"/>
      <c r="T31" s="59"/>
      <c r="U31" s="59"/>
      <c r="V31" s="57">
        <f>SUM($D$5:$D31)/(COUNTA($D$5:$D31)-COUNTA($E$5:$E31))</f>
        <v>6.666666666666667</v>
      </c>
      <c r="W31" s="274" t="s">
        <v>28</v>
      </c>
      <c r="X31" s="275"/>
      <c r="Y31" s="275"/>
      <c r="Z31" s="276"/>
      <c r="AA31" s="277" t="str">
        <f>IF(SUM($AF5:$AG5),$AG5/SUM($AF5:$AG5),"-")</f>
        <v>-</v>
      </c>
      <c r="AB31" s="278"/>
      <c r="AG31" s="1"/>
      <c r="AH31" s="1"/>
    </row>
    <row r="32" spans="1:34" ht="17.100000000000001" customHeight="1">
      <c r="A32" s="200"/>
      <c r="B32" s="2"/>
      <c r="C32" s="91"/>
      <c r="D32" s="60"/>
      <c r="E32" s="61"/>
      <c r="F32" s="59"/>
      <c r="G32" s="59"/>
      <c r="H32" s="59"/>
      <c r="I32" s="59"/>
      <c r="J32" s="9"/>
      <c r="K32" s="64"/>
      <c r="L32" s="59"/>
      <c r="M32" s="59"/>
      <c r="N32" s="59"/>
      <c r="O32" s="65"/>
      <c r="P32" s="66"/>
      <c r="Q32" s="66"/>
      <c r="R32" s="50"/>
      <c r="S32" s="59"/>
      <c r="T32" s="59"/>
      <c r="U32" s="59"/>
      <c r="V32" s="57">
        <f>SUM($D$5:$D32)/(COUNTA($D$5:$D32)-COUNTA($E$5:$E32))</f>
        <v>6.666666666666667</v>
      </c>
      <c r="W32" s="274" t="s">
        <v>27</v>
      </c>
      <c r="X32" s="275"/>
      <c r="Y32" s="275"/>
      <c r="Z32" s="276"/>
      <c r="AA32" s="277" t="str">
        <f>IF(SUM($AH5:$AI5),$AI5/SUM($AH5:$AI5),"-")</f>
        <v>-</v>
      </c>
      <c r="AB32" s="278"/>
      <c r="AG32" s="1"/>
      <c r="AH32" s="1"/>
    </row>
    <row r="33" spans="1:34" ht="17.100000000000001" customHeight="1">
      <c r="A33" s="199"/>
      <c r="B33" s="2"/>
      <c r="C33" s="91"/>
      <c r="D33" s="60"/>
      <c r="E33" s="61"/>
      <c r="F33" s="59"/>
      <c r="G33" s="59"/>
      <c r="H33" s="59"/>
      <c r="I33" s="59"/>
      <c r="J33" s="50"/>
      <c r="K33" s="59"/>
      <c r="L33" s="59"/>
      <c r="M33" s="59"/>
      <c r="N33" s="59"/>
      <c r="O33" s="65"/>
      <c r="P33" s="66"/>
      <c r="Q33" s="66"/>
      <c r="R33" s="50"/>
      <c r="S33" s="59"/>
      <c r="T33" s="59"/>
      <c r="U33" s="59"/>
      <c r="V33" s="57">
        <f>SUM($D$5:$D33)/(COUNTA($D$5:$D33)-COUNTA($E$5:$E33))</f>
        <v>6.666666666666667</v>
      </c>
      <c r="W33" s="274" t="s">
        <v>64</v>
      </c>
      <c r="X33" s="275"/>
      <c r="Y33" s="275"/>
      <c r="Z33" s="276"/>
      <c r="AA33" s="74">
        <f>SUMPRODUCT((D5:D34=0)*(D5:D34&lt;&gt;"")*(E5:E34&lt;&gt;"*"))</f>
        <v>0</v>
      </c>
      <c r="AB33" s="75">
        <f>SUMPRODUCT((D5:D34=0)*(D5:D34&lt;&gt;"")*(E5:E34&lt;&gt;"*")*(F5:F34=1))</f>
        <v>0</v>
      </c>
      <c r="AG33" s="1"/>
      <c r="AH33" s="1"/>
    </row>
    <row r="34" spans="1:34" ht="17.100000000000001" customHeight="1">
      <c r="A34" s="199"/>
      <c r="B34" s="2"/>
      <c r="C34" s="91"/>
      <c r="D34" s="60"/>
      <c r="E34" s="61"/>
      <c r="F34" s="59"/>
      <c r="G34" s="59"/>
      <c r="H34" s="59"/>
      <c r="I34" s="59"/>
      <c r="J34" s="50"/>
      <c r="K34" s="59"/>
      <c r="L34" s="59"/>
      <c r="M34" s="59"/>
      <c r="N34" s="59"/>
      <c r="O34" s="65"/>
      <c r="P34" s="66"/>
      <c r="Q34" s="66"/>
      <c r="R34" s="50"/>
      <c r="S34" s="59"/>
      <c r="T34" s="59"/>
      <c r="U34" s="59"/>
      <c r="V34" s="57">
        <f>SUM($D$5:$D34)/(COUNTA($D$5:$D34)-COUNTA($E$5:$E34))</f>
        <v>6.666666666666667</v>
      </c>
      <c r="W34" s="274" t="s">
        <v>65</v>
      </c>
      <c r="X34" s="275"/>
      <c r="Y34" s="275"/>
      <c r="Z34" s="276"/>
      <c r="AA34" s="74">
        <f>SUM(P5:P34)</f>
        <v>0</v>
      </c>
      <c r="AB34" s="75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53" priority="1" operator="greaterThan">
      <formula>0</formula>
    </cfRule>
  </conditionalFormatting>
  <dataValidations count="1">
    <dataValidation type="list" allowBlank="1" showInputMessage="1" showErrorMessage="1" sqref="G5:G34" xr:uid="{00000000-0002-0000-1500-000000000000}">
      <formula1>$W$16:$W$25</formula1>
    </dataValidation>
  </dataValidations>
  <hyperlinks>
    <hyperlink ref="A2" location="'Player Summary'!A1" display="Player Summary" xr:uid="{00000000-0004-0000-15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17" sqref="A17"/>
      <selection pane="topRight" activeCell="A17" sqref="A17"/>
      <selection pane="bottomLeft" activeCell="A17" sqref="A17"/>
      <selection pane="bottomRight" activeCell="A2" sqref="A2"/>
    </sheetView>
  </sheetViews>
  <sheetFormatPr defaultColWidth="8.855468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85546875" style="2" customWidth="1"/>
    <col min="8" max="8" width="2.5703125" style="2" customWidth="1"/>
    <col min="9" max="9" width="2.42578125" style="2" customWidth="1"/>
    <col min="10" max="10" width="2.85546875" style="47" customWidth="1"/>
    <col min="11" max="11" width="5" style="5" customWidth="1"/>
    <col min="12" max="14" width="5" style="2" customWidth="1"/>
    <col min="15" max="15" width="0.5703125" style="2" customWidth="1"/>
    <col min="16" max="18" width="2.85546875" style="2" customWidth="1"/>
    <col min="19" max="21" width="4.42578125" style="2" customWidth="1"/>
    <col min="22" max="22" width="2.85546875" style="1" customWidth="1"/>
    <col min="23" max="25" width="5.5703125" style="1" customWidth="1"/>
    <col min="26" max="26" width="5.570312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5703125" style="1" customWidth="1"/>
    <col min="33" max="34" width="5.5703125" style="2" customWidth="1"/>
    <col min="35" max="35" width="5.5703125" style="1" customWidth="1"/>
    <col min="36" max="36" width="2.85546875" style="1" customWidth="1"/>
    <col min="37" max="38" width="5.5703125" style="1" customWidth="1"/>
    <col min="39" max="39" width="6.85546875" style="1" customWidth="1"/>
    <col min="40" max="256" width="11.42578125" style="1" customWidth="1"/>
    <col min="257" max="16384" width="8.85546875" style="1"/>
  </cols>
  <sheetData>
    <row r="1" spans="1:39" ht="15.75">
      <c r="A1" s="46" t="s">
        <v>80</v>
      </c>
      <c r="D1" s="13" t="s">
        <v>75</v>
      </c>
      <c r="E1" s="13"/>
      <c r="F1" s="13"/>
      <c r="G1" s="209" t="s">
        <v>76</v>
      </c>
      <c r="H1" s="13"/>
      <c r="I1" s="13"/>
      <c r="J1" s="13"/>
      <c r="K1" s="202" t="s">
        <v>77</v>
      </c>
      <c r="L1" s="13"/>
      <c r="M1" s="204" t="s">
        <v>78</v>
      </c>
      <c r="N1" s="20"/>
      <c r="O1" s="47"/>
      <c r="P1" s="47"/>
      <c r="Q1" s="47"/>
      <c r="R1" s="47"/>
      <c r="S1" s="20"/>
      <c r="T1" s="20"/>
      <c r="U1" s="20"/>
      <c r="V1" s="15"/>
      <c r="W1" s="15"/>
      <c r="X1" s="15"/>
      <c r="Y1" s="15"/>
      <c r="Z1" s="47"/>
    </row>
    <row r="2" spans="1:39">
      <c r="A2" s="226" t="s">
        <v>107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7"/>
      <c r="S2" s="47"/>
      <c r="T2" s="47"/>
      <c r="U2" s="47"/>
      <c r="V2" s="15"/>
      <c r="W2" s="15"/>
      <c r="X2" s="15"/>
      <c r="Y2" s="15"/>
      <c r="Z2" s="47"/>
      <c r="AA2" s="15"/>
      <c r="AB2" s="15"/>
      <c r="AC2" s="15"/>
      <c r="AD2" s="15"/>
      <c r="AE2" s="15"/>
      <c r="AF2" s="15"/>
      <c r="AG2" s="47"/>
      <c r="AH2" s="47"/>
      <c r="AI2" s="15"/>
      <c r="AJ2" s="15"/>
    </row>
    <row r="3" spans="1:39">
      <c r="A3" s="255" t="s">
        <v>73</v>
      </c>
      <c r="B3" s="15"/>
      <c r="C3" s="257" t="s">
        <v>63</v>
      </c>
      <c r="D3" s="257"/>
      <c r="E3" s="257"/>
      <c r="F3" s="257"/>
      <c r="G3" s="257"/>
      <c r="H3" s="257"/>
      <c r="I3" s="257"/>
      <c r="J3" s="13"/>
      <c r="K3" s="257" t="s">
        <v>62</v>
      </c>
      <c r="L3" s="257"/>
      <c r="M3" s="257"/>
      <c r="N3" s="257"/>
      <c r="O3" s="301"/>
      <c r="P3" s="257"/>
      <c r="Q3" s="257"/>
      <c r="R3" s="14"/>
      <c r="S3" s="257" t="s">
        <v>61</v>
      </c>
      <c r="T3" s="257"/>
      <c r="U3" s="257"/>
      <c r="V3" s="15"/>
      <c r="W3" s="289" t="s">
        <v>60</v>
      </c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K3" s="289" t="s">
        <v>59</v>
      </c>
      <c r="AL3" s="289"/>
      <c r="AM3" s="289"/>
    </row>
    <row r="4" spans="1:39" ht="17.100000000000001" customHeight="1">
      <c r="A4" s="256"/>
      <c r="B4" s="54" t="s">
        <v>93</v>
      </c>
      <c r="C4" s="52" t="s">
        <v>54</v>
      </c>
      <c r="D4" s="135" t="s">
        <v>21</v>
      </c>
      <c r="E4" s="135" t="s">
        <v>58</v>
      </c>
      <c r="F4" s="135" t="s">
        <v>57</v>
      </c>
      <c r="G4" s="135" t="s">
        <v>71</v>
      </c>
      <c r="H4" s="135">
        <v>4</v>
      </c>
      <c r="I4" s="135">
        <v>6</v>
      </c>
      <c r="J4" s="13"/>
      <c r="K4" s="55" t="s">
        <v>16</v>
      </c>
      <c r="L4" s="135" t="s">
        <v>15</v>
      </c>
      <c r="M4" s="135" t="s">
        <v>14</v>
      </c>
      <c r="N4" s="135" t="s">
        <v>13</v>
      </c>
      <c r="O4" s="56"/>
      <c r="P4" s="52" t="s">
        <v>56</v>
      </c>
      <c r="Q4" s="52" t="s">
        <v>55</v>
      </c>
      <c r="R4" s="13"/>
      <c r="S4" s="135" t="s">
        <v>8</v>
      </c>
      <c r="T4" s="135" t="s">
        <v>7</v>
      </c>
      <c r="U4" s="135" t="s">
        <v>6</v>
      </c>
      <c r="W4" s="134" t="s">
        <v>15</v>
      </c>
      <c r="X4" s="134" t="s">
        <v>23</v>
      </c>
      <c r="Y4" s="134" t="s">
        <v>22</v>
      </c>
      <c r="Z4" s="134" t="s">
        <v>21</v>
      </c>
      <c r="AA4" s="289" t="s">
        <v>20</v>
      </c>
      <c r="AB4" s="289"/>
      <c r="AC4" s="289" t="s">
        <v>11</v>
      </c>
      <c r="AD4" s="289"/>
      <c r="AE4" s="134" t="s">
        <v>10</v>
      </c>
      <c r="AF4" s="134">
        <v>4</v>
      </c>
      <c r="AG4" s="134">
        <v>6</v>
      </c>
      <c r="AH4" s="134" t="s">
        <v>19</v>
      </c>
      <c r="AI4" s="134" t="s">
        <v>18</v>
      </c>
      <c r="AK4" s="134" t="s">
        <v>54</v>
      </c>
      <c r="AL4" s="134" t="s">
        <v>23</v>
      </c>
      <c r="AM4" s="78" t="s">
        <v>11</v>
      </c>
    </row>
    <row r="5" spans="1:39" ht="17.100000000000001" customHeight="1">
      <c r="A5" s="210"/>
      <c r="B5" s="47"/>
      <c r="C5" s="91"/>
      <c r="D5" s="60"/>
      <c r="E5" s="61"/>
      <c r="F5" s="59"/>
      <c r="G5" s="62"/>
      <c r="H5" s="59"/>
      <c r="I5" s="59"/>
      <c r="J5" s="9"/>
      <c r="K5" s="59"/>
      <c r="L5" s="59"/>
      <c r="M5" s="59"/>
      <c r="N5" s="59"/>
      <c r="O5" s="65"/>
      <c r="P5" s="66"/>
      <c r="Q5" s="66"/>
      <c r="R5" s="9"/>
      <c r="S5" s="59"/>
      <c r="T5" s="59"/>
      <c r="U5" s="59"/>
      <c r="V5" s="57" t="e">
        <f>SUM($D$5:$D5)/(COUNTA($D$5:$D5)-COUNTA($E$5:$E5))</f>
        <v>#DIV/0!</v>
      </c>
      <c r="W5" s="76">
        <f>COUNTA(A5:A34)</f>
        <v>5</v>
      </c>
      <c r="X5" s="76">
        <f>COUNTA(D5:D34)</f>
        <v>5</v>
      </c>
      <c r="Y5" s="76">
        <f>COUNTA(E5:E34)</f>
        <v>0</v>
      </c>
      <c r="Z5" s="83">
        <f>IF(X5=0,"-",SUM(D5:D34))</f>
        <v>126</v>
      </c>
      <c r="AA5" s="302" t="str">
        <f t="array" ref="AA5">IF(X5,(MAX(D5:D34)&amp;IF(SUM((D5:D34=MAX(D5:D34))*(E5:E34&lt;&gt;"")),"*","")&amp;"("&amp;MIN(IF(D5:D34&amp;E5:E34=MAX(D5:D34)&amp;IF(SUM((D5:D34=MAX(D5:D34))*(E5:E34&lt;&gt;"")),"*",""),F5:F34))&amp;")"),0)</f>
        <v>41(0)</v>
      </c>
      <c r="AB5" s="302"/>
      <c r="AC5" s="303">
        <f>IF($X5-$Y5,$Z5/($X5-$Y5),"-")</f>
        <v>25.2</v>
      </c>
      <c r="AD5" s="304"/>
      <c r="AE5" s="84" t="str">
        <f>IF(SUM($F$5:$F$43),($Z5/(SUM($F$5:$F$43))*100),"-")</f>
        <v>-</v>
      </c>
      <c r="AF5" s="76">
        <f>SUM(H5:H34)</f>
        <v>0</v>
      </c>
      <c r="AG5" s="76">
        <f>SUM(I5:I34)</f>
        <v>0</v>
      </c>
      <c r="AH5" s="76">
        <f>COUNTIF($D$5:$D$34,"&gt;=50")-$AI5</f>
        <v>0</v>
      </c>
      <c r="AI5" s="76">
        <f>COUNTIF(D5:D34,"&gt;=100")</f>
        <v>0</v>
      </c>
      <c r="AK5" s="79" t="s">
        <v>53</v>
      </c>
      <c r="AL5" s="80" t="str">
        <f>IF(SUM(COUNTIF($C$5:$C$34,{1,2}))=0,"-",SUM(COUNTIF($C$5:$C$34,{1,2})))</f>
        <v>-</v>
      </c>
      <c r="AM5" s="89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.100000000000001" customHeight="1">
      <c r="A6" s="210"/>
      <c r="B6" s="47"/>
      <c r="C6" s="91"/>
      <c r="D6" s="60"/>
      <c r="E6" s="61"/>
      <c r="F6" s="59"/>
      <c r="G6" s="62"/>
      <c r="H6" s="59"/>
      <c r="I6" s="59"/>
      <c r="J6" s="9"/>
      <c r="K6" s="59"/>
      <c r="L6" s="59"/>
      <c r="M6" s="59"/>
      <c r="N6" s="59"/>
      <c r="O6" s="65"/>
      <c r="P6" s="66"/>
      <c r="Q6" s="66"/>
      <c r="R6" s="9"/>
      <c r="S6" s="59"/>
      <c r="T6" s="59"/>
      <c r="U6" s="59"/>
      <c r="V6" s="58" t="e">
        <f>SUM($D$5:$D6)/(COUNTA($D$5:$D6)-COUNTA($E$5:$E6))</f>
        <v>#DIV/0!</v>
      </c>
      <c r="Z6" s="47"/>
      <c r="AK6" s="81" t="s">
        <v>52</v>
      </c>
      <c r="AL6" s="82">
        <f>IF(COUNTIF($C$5:$C$34,$AK6)=0,"-",COUNTIF($C$5:$C$34,$AK6))</f>
        <v>1</v>
      </c>
      <c r="AM6" s="90">
        <f>IF(ISERROR(IF($AL6="-","-",SUMIF($C$5:$C$34,$AK6,$D$5:$D$34)/($AL6-SUMPRODUCT(($C$5:$C$34=0+$AK6)*($E$5:$E$34="*"))))),"-",IF($AL6="-","-",SUMIF($C$5:$C$34,$AK6,$D$5:$D$34)/($AL6-SUMPRODUCT(($C$5:$C$34=0+$AK6)*($E$5:$E$34="*")))))</f>
        <v>36</v>
      </c>
    </row>
    <row r="7" spans="1:39" ht="17.100000000000001" customHeight="1">
      <c r="A7" s="210"/>
      <c r="B7" s="47"/>
      <c r="C7" s="92"/>
      <c r="D7" s="60"/>
      <c r="E7" s="61"/>
      <c r="F7" s="59"/>
      <c r="G7" s="59"/>
      <c r="H7" s="59"/>
      <c r="I7" s="59"/>
      <c r="J7" s="9"/>
      <c r="K7" s="59"/>
      <c r="L7" s="59"/>
      <c r="M7" s="59"/>
      <c r="N7" s="59"/>
      <c r="O7" s="65"/>
      <c r="P7" s="66"/>
      <c r="Q7" s="66"/>
      <c r="R7" s="9"/>
      <c r="S7" s="59"/>
      <c r="T7" s="59"/>
      <c r="U7" s="59"/>
      <c r="V7" s="58" t="e">
        <f>SUM($D$5:$D7)/(COUNTA($D$5:$D7)-COUNTA($E$5:$E7))</f>
        <v>#DIV/0!</v>
      </c>
      <c r="W7" s="289" t="s">
        <v>51</v>
      </c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11"/>
      <c r="AK7" s="81" t="s">
        <v>50</v>
      </c>
      <c r="AL7" s="82">
        <f t="shared" ref="AL7:AL14" si="0">IF(COUNTIF($C$5:$C$34,$AK7)=0,"-",COUNTIF($C$5:$C$34,$AK7))</f>
        <v>4</v>
      </c>
      <c r="AM7" s="90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22.5</v>
      </c>
    </row>
    <row r="8" spans="1:39" ht="17.100000000000001" customHeight="1">
      <c r="A8" s="210"/>
      <c r="B8" s="47"/>
      <c r="C8" s="92"/>
      <c r="D8" s="63"/>
      <c r="E8" s="61"/>
      <c r="F8" s="59"/>
      <c r="G8" s="62"/>
      <c r="H8" s="59"/>
      <c r="I8" s="59"/>
      <c r="J8" s="9"/>
      <c r="K8" s="59"/>
      <c r="L8" s="59"/>
      <c r="M8" s="59"/>
      <c r="N8" s="59"/>
      <c r="O8" s="65"/>
      <c r="P8" s="66"/>
      <c r="Q8" s="66"/>
      <c r="R8" s="9"/>
      <c r="S8" s="59"/>
      <c r="T8" s="59"/>
      <c r="U8" s="59"/>
      <c r="V8" s="58" t="e">
        <f>SUM($D$5:$D8)/(COUNTA($D$5:$D8)-COUNTA($E$5:$E8))</f>
        <v>#DIV/0!</v>
      </c>
      <c r="W8" s="134" t="s">
        <v>16</v>
      </c>
      <c r="X8" s="134" t="s">
        <v>15</v>
      </c>
      <c r="Y8" s="134" t="s">
        <v>14</v>
      </c>
      <c r="Z8" s="134" t="s">
        <v>13</v>
      </c>
      <c r="AA8" s="289" t="s">
        <v>12</v>
      </c>
      <c r="AB8" s="289"/>
      <c r="AC8" s="289" t="s">
        <v>11</v>
      </c>
      <c r="AD8" s="289"/>
      <c r="AE8" s="134" t="s">
        <v>10</v>
      </c>
      <c r="AF8" s="134" t="s">
        <v>69</v>
      </c>
      <c r="AG8" s="134" t="s">
        <v>9</v>
      </c>
      <c r="AH8" s="13"/>
      <c r="AK8" s="81" t="s">
        <v>49</v>
      </c>
      <c r="AL8" s="82" t="str">
        <f t="shared" si="0"/>
        <v>-</v>
      </c>
      <c r="AM8" s="90" t="str">
        <f t="shared" si="1"/>
        <v>-</v>
      </c>
    </row>
    <row r="9" spans="1:39" ht="17.100000000000001" customHeight="1">
      <c r="A9" s="210"/>
      <c r="B9" s="47"/>
      <c r="C9" s="92"/>
      <c r="D9" s="63"/>
      <c r="E9" s="61"/>
      <c r="F9" s="59"/>
      <c r="G9" s="62"/>
      <c r="H9" s="59"/>
      <c r="I9" s="59"/>
      <c r="J9" s="9"/>
      <c r="K9" s="59"/>
      <c r="L9" s="59"/>
      <c r="M9" s="59"/>
      <c r="N9" s="59"/>
      <c r="O9" s="65"/>
      <c r="P9" s="66"/>
      <c r="Q9" s="66"/>
      <c r="R9" s="9"/>
      <c r="S9" s="59"/>
      <c r="T9" s="59"/>
      <c r="U9" s="59"/>
      <c r="V9" s="57" t="e">
        <f>SUM($D$5:$D9)/(COUNTA($D$5:$D9)-COUNTA($E$5:$E9))</f>
        <v>#DIV/0!</v>
      </c>
      <c r="W9" s="85" t="str">
        <f t="array" ref="W9">IF(SUM(K5:K34)=0,"-",SUM(INT(K5:K34))+INT(ROUND(SUM(K5:K34-INT(K5:K34)),1)/0.6)+MOD(ROUND(SUM(K5:K34-INT(K5:K34)),1),0.6))</f>
        <v>-</v>
      </c>
      <c r="X9" s="86" t="str">
        <f>IF($W$9="-","-",SUM(L5:L34))</f>
        <v>-</v>
      </c>
      <c r="Y9" s="86" t="str">
        <f>IF($W$9="-","-",SUM(M5:M34))</f>
        <v>-</v>
      </c>
      <c r="Z9" s="83" t="str">
        <f>IF($W$9="-","-",SUM(N5:N34))</f>
        <v>-</v>
      </c>
      <c r="AA9" s="305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306"/>
      <c r="AC9" s="303" t="str">
        <f>IF($Z$9="-","-",IF($Z$9=0,"-",$Y$9/$Z$9))</f>
        <v>-</v>
      </c>
      <c r="AD9" s="304"/>
      <c r="AE9" s="87" t="str">
        <f>IF(ISERROR(ROUND((INT(W9)*6+((W9-INT(W9))*10))/Z9,2)),"-",ROUND((INT(W9)*6+((W9-INT(W9))*10))/Z9,2))</f>
        <v>-</v>
      </c>
      <c r="AF9" s="84" t="str">
        <f>IF(ISERROR(ROUND(Y9/(INT(W9)*6+((W9-INT(W9))*10))*6,2)),"-",ROUND(Y9/(INT(W9)*6+((W9-INT(W9))*10))*6,2))</f>
        <v>-</v>
      </c>
      <c r="AG9" s="93">
        <f>COUNTIF(N5:N34,"&gt;=5")</f>
        <v>0</v>
      </c>
      <c r="AH9" s="10"/>
      <c r="AK9" s="81" t="s">
        <v>48</v>
      </c>
      <c r="AL9" s="82" t="str">
        <f t="shared" si="0"/>
        <v>-</v>
      </c>
      <c r="AM9" s="90" t="str">
        <f t="shared" si="1"/>
        <v>-</v>
      </c>
    </row>
    <row r="10" spans="1:39" ht="17.100000000000001" customHeight="1">
      <c r="A10" s="210"/>
      <c r="B10" s="47"/>
      <c r="C10" s="92"/>
      <c r="D10" s="63"/>
      <c r="E10" s="61"/>
      <c r="F10" s="59"/>
      <c r="G10" s="62"/>
      <c r="H10" s="59"/>
      <c r="I10" s="59"/>
      <c r="J10" s="9"/>
      <c r="K10" s="59"/>
      <c r="L10" s="59"/>
      <c r="M10" s="59"/>
      <c r="N10" s="59"/>
      <c r="O10" s="65"/>
      <c r="P10" s="66"/>
      <c r="Q10" s="66"/>
      <c r="R10" s="9"/>
      <c r="S10" s="59"/>
      <c r="T10" s="59"/>
      <c r="U10" s="59"/>
      <c r="V10" s="58" t="e">
        <f>SUM($D$5:$D10)/(COUNTA($D$5:$D10)-COUNTA($E$5:$E10))</f>
        <v>#DIV/0!</v>
      </c>
      <c r="W10" s="12"/>
      <c r="AK10" s="81" t="s">
        <v>47</v>
      </c>
      <c r="AL10" s="82" t="str">
        <f t="shared" si="0"/>
        <v>-</v>
      </c>
      <c r="AM10" s="90" t="str">
        <f t="shared" si="1"/>
        <v>-</v>
      </c>
    </row>
    <row r="11" spans="1:39" ht="17.100000000000001" customHeight="1">
      <c r="A11" s="208"/>
      <c r="B11" s="47"/>
      <c r="C11" s="91"/>
      <c r="D11" s="60"/>
      <c r="E11" s="61"/>
      <c r="F11" s="59"/>
      <c r="G11" s="62"/>
      <c r="H11" s="59"/>
      <c r="I11" s="59"/>
      <c r="J11" s="9"/>
      <c r="K11" s="59"/>
      <c r="L11" s="59"/>
      <c r="M11" s="59"/>
      <c r="N11" s="59"/>
      <c r="O11" s="65"/>
      <c r="P11" s="66"/>
      <c r="Q11" s="66"/>
      <c r="R11" s="9"/>
      <c r="S11" s="59"/>
      <c r="T11" s="59"/>
      <c r="U11" s="59"/>
      <c r="V11" s="58" t="e">
        <f>SUM($D$5:$D11)/(COUNTA($D$5:$D11)-COUNTA($E$5:$E11))</f>
        <v>#DIV/0!</v>
      </c>
      <c r="W11" s="292" t="s">
        <v>46</v>
      </c>
      <c r="X11" s="292"/>
      <c r="Y11" s="292"/>
      <c r="Z11" s="11"/>
      <c r="AA11" s="11"/>
      <c r="AB11" s="11"/>
      <c r="AK11" s="81" t="s">
        <v>45</v>
      </c>
      <c r="AL11" s="82" t="str">
        <f t="shared" si="0"/>
        <v>-</v>
      </c>
      <c r="AM11" s="90" t="str">
        <f t="shared" si="1"/>
        <v>-</v>
      </c>
    </row>
    <row r="12" spans="1:39" ht="17.100000000000001" customHeight="1">
      <c r="A12" s="243" t="s">
        <v>200</v>
      </c>
      <c r="B12" s="47">
        <v>2</v>
      </c>
      <c r="C12" s="91">
        <v>3</v>
      </c>
      <c r="D12" s="60">
        <v>36</v>
      </c>
      <c r="E12" s="61"/>
      <c r="F12" s="59"/>
      <c r="G12" s="62" t="s">
        <v>37</v>
      </c>
      <c r="H12" s="59"/>
      <c r="I12" s="59"/>
      <c r="J12" s="9"/>
      <c r="K12" s="59"/>
      <c r="L12" s="59"/>
      <c r="M12" s="59"/>
      <c r="N12" s="59"/>
      <c r="O12" s="67"/>
      <c r="P12" s="68"/>
      <c r="Q12" s="68"/>
      <c r="R12" s="9"/>
      <c r="S12" s="59"/>
      <c r="T12" s="59"/>
      <c r="U12" s="59"/>
      <c r="V12" s="58">
        <f>SUM($D$5:$D12)/(COUNTA($D$5:$D12)-COUNTA($E$5:$E12))</f>
        <v>36</v>
      </c>
      <c r="W12" s="134" t="s">
        <v>8</v>
      </c>
      <c r="X12" s="134" t="s">
        <v>7</v>
      </c>
      <c r="Y12" s="134" t="s">
        <v>6</v>
      </c>
      <c r="Z12" s="47"/>
      <c r="AK12" s="81" t="s">
        <v>44</v>
      </c>
      <c r="AL12" s="82" t="str">
        <f t="shared" si="0"/>
        <v>-</v>
      </c>
      <c r="AM12" s="90" t="str">
        <f t="shared" si="1"/>
        <v>-</v>
      </c>
    </row>
    <row r="13" spans="1:39" ht="17.100000000000001" customHeight="1">
      <c r="A13" s="243" t="s">
        <v>201</v>
      </c>
      <c r="B13" s="47">
        <v>2</v>
      </c>
      <c r="C13" s="91">
        <v>4</v>
      </c>
      <c r="D13" s="63">
        <v>15</v>
      </c>
      <c r="E13" s="61"/>
      <c r="F13" s="59"/>
      <c r="G13" s="62" t="s">
        <v>89</v>
      </c>
      <c r="H13" s="59"/>
      <c r="I13" s="59"/>
      <c r="J13" s="9"/>
      <c r="K13" s="59"/>
      <c r="L13" s="59"/>
      <c r="M13" s="59"/>
      <c r="N13" s="59"/>
      <c r="O13" s="65"/>
      <c r="P13" s="66"/>
      <c r="Q13" s="66"/>
      <c r="R13" s="9"/>
      <c r="S13" s="59"/>
      <c r="T13" s="59"/>
      <c r="U13" s="59"/>
      <c r="V13" s="57">
        <f>SUM($D$5:$D13)/(COUNTA($D$5:$D13)-COUNTA($E$5:$E13))</f>
        <v>25.5</v>
      </c>
      <c r="W13" s="76">
        <f>SUM(S5:S34)</f>
        <v>0</v>
      </c>
      <c r="X13" s="76">
        <f>SUM(T5:T34)</f>
        <v>0</v>
      </c>
      <c r="Y13" s="76">
        <f>SUM(U5:U34)</f>
        <v>0</v>
      </c>
      <c r="Z13" s="10"/>
      <c r="AK13" s="81" t="s">
        <v>43</v>
      </c>
      <c r="AL13" s="82" t="str">
        <f t="shared" si="0"/>
        <v>-</v>
      </c>
      <c r="AM13" s="90" t="str">
        <f t="shared" si="1"/>
        <v>-</v>
      </c>
    </row>
    <row r="14" spans="1:39" ht="17.100000000000001" customHeight="1">
      <c r="A14" s="243" t="s">
        <v>202</v>
      </c>
      <c r="B14" s="47">
        <v>2</v>
      </c>
      <c r="C14" s="92">
        <v>4</v>
      </c>
      <c r="D14" s="63">
        <v>13</v>
      </c>
      <c r="E14" s="61"/>
      <c r="F14" s="59"/>
      <c r="G14" s="62" t="s">
        <v>36</v>
      </c>
      <c r="H14" s="59"/>
      <c r="I14" s="59"/>
      <c r="J14" s="9"/>
      <c r="K14" s="59"/>
      <c r="L14" s="59"/>
      <c r="M14" s="59"/>
      <c r="N14" s="59"/>
      <c r="O14" s="65"/>
      <c r="P14" s="66"/>
      <c r="Q14" s="66"/>
      <c r="R14" s="9"/>
      <c r="S14" s="59"/>
      <c r="T14" s="59"/>
      <c r="U14" s="59"/>
      <c r="V14" s="58">
        <f>SUM($D$5:$D14)/(COUNTA($D$5:$D14)-COUNTA($E$5:$E14))</f>
        <v>21.333333333333332</v>
      </c>
      <c r="AK14" s="81" t="s">
        <v>42</v>
      </c>
      <c r="AL14" s="82" t="str">
        <f t="shared" si="0"/>
        <v>-</v>
      </c>
      <c r="AM14" s="90" t="str">
        <f t="shared" si="1"/>
        <v>-</v>
      </c>
    </row>
    <row r="15" spans="1:39" ht="17.100000000000001" customHeight="1">
      <c r="A15" s="244" t="s">
        <v>204</v>
      </c>
      <c r="B15" s="47">
        <v>2</v>
      </c>
      <c r="C15" s="91">
        <v>4</v>
      </c>
      <c r="D15" s="63">
        <v>41</v>
      </c>
      <c r="E15" s="61"/>
      <c r="F15" s="59"/>
      <c r="G15" s="62" t="s">
        <v>89</v>
      </c>
      <c r="H15" s="59"/>
      <c r="I15" s="59"/>
      <c r="J15" s="9"/>
      <c r="K15" s="64"/>
      <c r="L15" s="59"/>
      <c r="M15" s="59"/>
      <c r="N15" s="59"/>
      <c r="O15" s="65"/>
      <c r="P15" s="66"/>
      <c r="Q15" s="66"/>
      <c r="R15" s="50"/>
      <c r="S15" s="59"/>
      <c r="T15" s="59"/>
      <c r="U15" s="59"/>
      <c r="V15" s="58">
        <f>SUM($D$5:$D15)/(COUNTA($D$5:$D15)-COUNTA($E$5:$E15))</f>
        <v>26.25</v>
      </c>
      <c r="W15" s="289" t="s">
        <v>41</v>
      </c>
      <c r="X15" s="289"/>
      <c r="Y15" s="289"/>
      <c r="Z15" s="289"/>
      <c r="AA15" s="289"/>
      <c r="AB15" s="289"/>
    </row>
    <row r="16" spans="1:39" ht="17.100000000000001" customHeight="1">
      <c r="A16" s="244" t="s">
        <v>203</v>
      </c>
      <c r="B16" s="47">
        <v>2</v>
      </c>
      <c r="C16" s="91">
        <v>4</v>
      </c>
      <c r="D16" s="63">
        <v>21</v>
      </c>
      <c r="E16" s="61"/>
      <c r="F16" s="59"/>
      <c r="G16" s="62" t="s">
        <v>89</v>
      </c>
      <c r="H16" s="59"/>
      <c r="I16" s="59"/>
      <c r="J16" s="9"/>
      <c r="K16" s="64"/>
      <c r="L16" s="59"/>
      <c r="M16" s="59"/>
      <c r="N16" s="59"/>
      <c r="O16" s="65"/>
      <c r="P16" s="66"/>
      <c r="Q16" s="66"/>
      <c r="R16" s="50"/>
      <c r="S16" s="59"/>
      <c r="T16" s="59"/>
      <c r="U16" s="59"/>
      <c r="V16" s="57">
        <f>SUM($D$5:$D16)/(COUNTA($D$5:$D16)-COUNTA($E$5:$E16))</f>
        <v>25.2</v>
      </c>
      <c r="W16" s="293" t="s">
        <v>40</v>
      </c>
      <c r="X16" s="294"/>
      <c r="Y16" s="295"/>
      <c r="Z16" s="76">
        <f>COUNTIF($G$5:$G$34,W16)</f>
        <v>0</v>
      </c>
      <c r="AA16" s="296">
        <f>$Z16/MAX(1,$X$5)</f>
        <v>0</v>
      </c>
      <c r="AB16" s="297"/>
    </row>
    <row r="17" spans="1:34" ht="17.100000000000001" customHeight="1">
      <c r="A17" s="247"/>
      <c r="B17" s="47"/>
      <c r="C17" s="91"/>
      <c r="D17" s="63"/>
      <c r="E17" s="61"/>
      <c r="F17" s="59"/>
      <c r="G17" s="62"/>
      <c r="H17" s="59"/>
      <c r="I17" s="59"/>
      <c r="J17" s="9"/>
      <c r="K17" s="64"/>
      <c r="L17" s="59"/>
      <c r="M17" s="59"/>
      <c r="N17" s="59"/>
      <c r="O17" s="65"/>
      <c r="P17" s="66"/>
      <c r="Q17" s="66"/>
      <c r="R17" s="50"/>
      <c r="S17" s="59"/>
      <c r="T17" s="59"/>
      <c r="U17" s="59"/>
      <c r="V17" s="57">
        <f>SUM($D$5:$D17)/(COUNTA($D$5:$D17)-COUNTA($E$5:$E17))</f>
        <v>25.2</v>
      </c>
      <c r="W17" s="298" t="s">
        <v>39</v>
      </c>
      <c r="X17" s="299"/>
      <c r="Y17" s="300"/>
      <c r="Z17" s="76">
        <f>COUNTIF($G$5:$G$34,W17)</f>
        <v>0</v>
      </c>
      <c r="AA17" s="287">
        <f t="shared" ref="AA17:AA25" si="2">$Z17/MAX(1,$X$5)</f>
        <v>0</v>
      </c>
      <c r="AB17" s="288"/>
      <c r="AG17" s="1"/>
      <c r="AH17" s="1"/>
    </row>
    <row r="18" spans="1:34" ht="17.100000000000001" customHeight="1">
      <c r="A18" s="247"/>
      <c r="B18" s="47"/>
      <c r="C18" s="91"/>
      <c r="D18" s="63"/>
      <c r="E18" s="61"/>
      <c r="F18" s="59"/>
      <c r="G18" s="62"/>
      <c r="H18" s="59"/>
      <c r="I18" s="59"/>
      <c r="J18" s="9"/>
      <c r="K18" s="64"/>
      <c r="L18" s="59"/>
      <c r="M18" s="59"/>
      <c r="N18" s="59"/>
      <c r="O18" s="65"/>
      <c r="P18" s="66"/>
      <c r="Q18" s="66"/>
      <c r="R18" s="50"/>
      <c r="S18" s="59"/>
      <c r="T18" s="59"/>
      <c r="U18" s="59"/>
      <c r="V18" s="57">
        <f>SUM($D$5:$D18)/(COUNTA($D$5:$D18)-COUNTA($E$5:$E18))</f>
        <v>25.2</v>
      </c>
      <c r="W18" s="284" t="s">
        <v>90</v>
      </c>
      <c r="X18" s="285"/>
      <c r="Y18" s="286"/>
      <c r="Z18" s="76">
        <f>COUNTIF($G$5:$G$34,W18)</f>
        <v>0</v>
      </c>
      <c r="AA18" s="287">
        <f t="shared" si="2"/>
        <v>0</v>
      </c>
      <c r="AB18" s="288"/>
      <c r="AG18" s="1"/>
      <c r="AH18" s="1"/>
    </row>
    <row r="19" spans="1:34" ht="17.100000000000001" customHeight="1">
      <c r="A19" s="247"/>
      <c r="B19" s="47"/>
      <c r="C19" s="91"/>
      <c r="D19" s="63"/>
      <c r="E19" s="61"/>
      <c r="F19" s="59"/>
      <c r="G19" s="62"/>
      <c r="H19" s="59"/>
      <c r="I19" s="59"/>
      <c r="J19" s="9"/>
      <c r="K19" s="64"/>
      <c r="L19" s="59"/>
      <c r="M19" s="59"/>
      <c r="N19" s="59"/>
      <c r="O19" s="65"/>
      <c r="P19" s="66"/>
      <c r="Q19" s="66"/>
      <c r="R19" s="50"/>
      <c r="S19" s="59"/>
      <c r="T19" s="59"/>
      <c r="U19" s="59"/>
      <c r="V19" s="57">
        <f>SUM($D$5:$D19)/(COUNTA($D$5:$D19)-COUNTA($E$5:$E19))</f>
        <v>25.2</v>
      </c>
      <c r="W19" s="284" t="s">
        <v>89</v>
      </c>
      <c r="X19" s="285"/>
      <c r="Y19" s="286"/>
      <c r="Z19" s="76">
        <f t="shared" ref="Z19:Z25" si="3">COUNTIF($G$5:$G$34,W19)</f>
        <v>3</v>
      </c>
      <c r="AA19" s="287">
        <f t="shared" si="2"/>
        <v>0.6</v>
      </c>
      <c r="AB19" s="288"/>
      <c r="AG19" s="1"/>
      <c r="AH19" s="1"/>
    </row>
    <row r="20" spans="1:34" ht="17.100000000000001" customHeight="1">
      <c r="A20" s="247"/>
      <c r="B20" s="47"/>
      <c r="C20" s="91"/>
      <c r="D20" s="63"/>
      <c r="E20" s="61"/>
      <c r="F20" s="59"/>
      <c r="G20" s="62"/>
      <c r="H20" s="59"/>
      <c r="I20" s="59"/>
      <c r="J20" s="9"/>
      <c r="K20" s="64"/>
      <c r="L20" s="59"/>
      <c r="M20" s="59"/>
      <c r="N20" s="59"/>
      <c r="O20" s="65"/>
      <c r="P20" s="66"/>
      <c r="Q20" s="66"/>
      <c r="R20" s="50"/>
      <c r="S20" s="59"/>
      <c r="T20" s="59"/>
      <c r="U20" s="59"/>
      <c r="V20" s="57">
        <f>SUM($D$5:$D20)/(COUNTA($D$5:$D20)-COUNTA($E$5:$E20))</f>
        <v>25.2</v>
      </c>
      <c r="W20" s="284" t="s">
        <v>38</v>
      </c>
      <c r="X20" s="285"/>
      <c r="Y20" s="286"/>
      <c r="Z20" s="76">
        <f t="shared" si="3"/>
        <v>0</v>
      </c>
      <c r="AA20" s="287">
        <f t="shared" si="2"/>
        <v>0</v>
      </c>
      <c r="AB20" s="288"/>
      <c r="AG20" s="1"/>
      <c r="AH20" s="1"/>
    </row>
    <row r="21" spans="1:34" ht="17.100000000000001" customHeight="1">
      <c r="A21" s="247"/>
      <c r="B21" s="47"/>
      <c r="C21" s="91"/>
      <c r="D21" s="63"/>
      <c r="E21" s="61"/>
      <c r="F21" s="59"/>
      <c r="G21" s="62"/>
      <c r="H21" s="59"/>
      <c r="I21" s="59"/>
      <c r="J21" s="9"/>
      <c r="K21" s="64"/>
      <c r="L21" s="59"/>
      <c r="M21" s="59"/>
      <c r="N21" s="59"/>
      <c r="O21" s="65"/>
      <c r="P21" s="66"/>
      <c r="Q21" s="66"/>
      <c r="R21" s="50"/>
      <c r="S21" s="59"/>
      <c r="T21" s="59"/>
      <c r="U21" s="59"/>
      <c r="V21" s="57">
        <f>SUM($D$5:$D21)/(COUNTA($D$5:$D21)-COUNTA($E$5:$E21))</f>
        <v>25.2</v>
      </c>
      <c r="W21" s="284" t="s">
        <v>37</v>
      </c>
      <c r="X21" s="285"/>
      <c r="Y21" s="286"/>
      <c r="Z21" s="76">
        <f t="shared" si="3"/>
        <v>1</v>
      </c>
      <c r="AA21" s="287">
        <f t="shared" si="2"/>
        <v>0.2</v>
      </c>
      <c r="AB21" s="288"/>
      <c r="AG21" s="1"/>
      <c r="AH21" s="1"/>
    </row>
    <row r="22" spans="1:34" ht="17.100000000000001" customHeight="1">
      <c r="A22" s="247"/>
      <c r="B22" s="47"/>
      <c r="C22" s="91"/>
      <c r="D22" s="63"/>
      <c r="E22" s="61"/>
      <c r="F22" s="59"/>
      <c r="G22" s="62"/>
      <c r="H22" s="59"/>
      <c r="I22" s="59"/>
      <c r="J22" s="9"/>
      <c r="K22" s="64"/>
      <c r="L22" s="59"/>
      <c r="M22" s="59"/>
      <c r="N22" s="59"/>
      <c r="O22" s="65"/>
      <c r="P22" s="66"/>
      <c r="Q22" s="66"/>
      <c r="R22" s="50"/>
      <c r="S22" s="59"/>
      <c r="T22" s="59"/>
      <c r="U22" s="59"/>
      <c r="V22" s="57">
        <f>SUM($D$5:$D22)/(COUNTA($D$5:$D22)-COUNTA($E$5:$E22))</f>
        <v>25.2</v>
      </c>
      <c r="W22" s="284" t="s">
        <v>36</v>
      </c>
      <c r="X22" s="285"/>
      <c r="Y22" s="286"/>
      <c r="Z22" s="76">
        <f t="shared" si="3"/>
        <v>1</v>
      </c>
      <c r="AA22" s="287">
        <f t="shared" si="2"/>
        <v>0.2</v>
      </c>
      <c r="AB22" s="288"/>
      <c r="AG22" s="1"/>
      <c r="AH22" s="1"/>
    </row>
    <row r="23" spans="1:34" ht="17.100000000000001" customHeight="1">
      <c r="A23" s="248"/>
      <c r="B23" s="47"/>
      <c r="C23" s="91"/>
      <c r="D23" s="63"/>
      <c r="E23" s="61"/>
      <c r="F23" s="59"/>
      <c r="G23" s="62"/>
      <c r="H23" s="59"/>
      <c r="I23" s="59"/>
      <c r="J23" s="9"/>
      <c r="K23" s="64"/>
      <c r="L23" s="59"/>
      <c r="M23" s="59"/>
      <c r="N23" s="59"/>
      <c r="O23" s="65"/>
      <c r="P23" s="66"/>
      <c r="Q23" s="66"/>
      <c r="R23" s="50"/>
      <c r="S23" s="59"/>
      <c r="T23" s="59"/>
      <c r="U23" s="59"/>
      <c r="V23" s="57">
        <f>SUM($D$5:$D23)/(COUNTA($D$5:$D23)-COUNTA($E$5:$E23))</f>
        <v>25.2</v>
      </c>
      <c r="W23" s="284" t="s">
        <v>35</v>
      </c>
      <c r="X23" s="285"/>
      <c r="Y23" s="286"/>
      <c r="Z23" s="76">
        <f t="shared" si="3"/>
        <v>0</v>
      </c>
      <c r="AA23" s="287">
        <f t="shared" si="2"/>
        <v>0</v>
      </c>
      <c r="AB23" s="288"/>
      <c r="AG23" s="1"/>
      <c r="AH23" s="1"/>
    </row>
    <row r="24" spans="1:34" ht="17.100000000000001" customHeight="1">
      <c r="A24" s="248"/>
      <c r="B24" s="47"/>
      <c r="C24" s="91"/>
      <c r="D24" s="63"/>
      <c r="E24" s="61"/>
      <c r="F24" s="59"/>
      <c r="G24" s="62"/>
      <c r="H24" s="59"/>
      <c r="I24" s="59"/>
      <c r="J24" s="9"/>
      <c r="K24" s="64"/>
      <c r="L24" s="59"/>
      <c r="M24" s="59"/>
      <c r="N24" s="59"/>
      <c r="O24" s="65"/>
      <c r="P24" s="66"/>
      <c r="Q24" s="66"/>
      <c r="R24" s="50"/>
      <c r="S24" s="59"/>
      <c r="T24" s="59"/>
      <c r="U24" s="59"/>
      <c r="V24" s="57">
        <f>SUM($D$5:$D24)/(COUNTA($D$5:$D24)-COUNTA($E$5:$E24))</f>
        <v>25.2</v>
      </c>
      <c r="W24" s="284" t="s">
        <v>34</v>
      </c>
      <c r="X24" s="290"/>
      <c r="Y24" s="291"/>
      <c r="Z24" s="76">
        <f t="shared" si="3"/>
        <v>0</v>
      </c>
      <c r="AA24" s="287">
        <f t="shared" si="2"/>
        <v>0</v>
      </c>
      <c r="AB24" s="288"/>
      <c r="AG24" s="1"/>
      <c r="AH24" s="1"/>
    </row>
    <row r="25" spans="1:34" ht="17.100000000000001" customHeight="1">
      <c r="A25" s="248"/>
      <c r="B25" s="47"/>
      <c r="C25" s="91"/>
      <c r="D25" s="63"/>
      <c r="E25" s="61"/>
      <c r="F25" s="59"/>
      <c r="G25" s="62"/>
      <c r="H25" s="59"/>
      <c r="I25" s="59"/>
      <c r="J25" s="9"/>
      <c r="K25" s="64"/>
      <c r="L25" s="59"/>
      <c r="M25" s="59"/>
      <c r="N25" s="59"/>
      <c r="O25" s="65"/>
      <c r="P25" s="66"/>
      <c r="Q25" s="66"/>
      <c r="R25" s="50"/>
      <c r="S25" s="59"/>
      <c r="T25" s="59"/>
      <c r="U25" s="59"/>
      <c r="V25" s="57">
        <f>SUM($D$5:$D25)/(COUNTA($D$5:$D25)-COUNTA($E$5:$E25))</f>
        <v>25.2</v>
      </c>
      <c r="W25" s="284" t="s">
        <v>33</v>
      </c>
      <c r="X25" s="285"/>
      <c r="Y25" s="286"/>
      <c r="Z25" s="76">
        <f t="shared" si="3"/>
        <v>0</v>
      </c>
      <c r="AA25" s="287">
        <f t="shared" si="2"/>
        <v>0</v>
      </c>
      <c r="AB25" s="288"/>
      <c r="AG25" s="1"/>
      <c r="AH25" s="1"/>
    </row>
    <row r="26" spans="1:34" ht="17.100000000000001" customHeight="1">
      <c r="A26" s="200"/>
      <c r="B26" s="2"/>
      <c r="C26" s="91"/>
      <c r="D26" s="60"/>
      <c r="E26" s="61"/>
      <c r="F26" s="59"/>
      <c r="G26" s="59"/>
      <c r="H26" s="59"/>
      <c r="I26" s="59"/>
      <c r="J26" s="9"/>
      <c r="K26" s="64"/>
      <c r="L26" s="59"/>
      <c r="M26" s="59"/>
      <c r="N26" s="59"/>
      <c r="O26" s="65"/>
      <c r="P26" s="66"/>
      <c r="Q26" s="66"/>
      <c r="R26" s="50"/>
      <c r="S26" s="59"/>
      <c r="T26" s="59"/>
      <c r="U26" s="59"/>
      <c r="V26" s="58">
        <f>SUM($D$5:$D26)/(COUNTA($D$5:$D26)-COUNTA($E$5:$E26))</f>
        <v>25.2</v>
      </c>
      <c r="W26" s="88"/>
    </row>
    <row r="27" spans="1:34" ht="17.100000000000001" customHeight="1">
      <c r="A27" s="200"/>
      <c r="B27" s="2"/>
      <c r="C27" s="91"/>
      <c r="D27" s="60"/>
      <c r="E27" s="61"/>
      <c r="F27" s="59"/>
      <c r="G27" s="59"/>
      <c r="H27" s="59"/>
      <c r="I27" s="59"/>
      <c r="J27" s="9"/>
      <c r="K27" s="64"/>
      <c r="L27" s="59"/>
      <c r="M27" s="59"/>
      <c r="N27" s="59"/>
      <c r="O27" s="65"/>
      <c r="P27" s="66"/>
      <c r="Q27" s="66"/>
      <c r="R27" s="50"/>
      <c r="S27" s="59"/>
      <c r="T27" s="59"/>
      <c r="U27" s="59"/>
      <c r="V27" s="58">
        <f>SUM($D$5:$D27)/(COUNTA($D$5:$D27)-COUNTA($E$5:$E27))</f>
        <v>25.2</v>
      </c>
      <c r="W27" s="289" t="s">
        <v>32</v>
      </c>
      <c r="X27" s="289"/>
      <c r="Y27" s="289"/>
      <c r="Z27" s="289"/>
      <c r="AA27" s="289"/>
      <c r="AB27" s="289"/>
      <c r="AC27" s="8"/>
      <c r="AD27" s="8"/>
      <c r="AE27" s="8"/>
      <c r="AG27" s="1"/>
      <c r="AH27" s="1"/>
    </row>
    <row r="28" spans="1:34" ht="17.100000000000001" customHeight="1">
      <c r="A28" s="200"/>
      <c r="B28" s="2"/>
      <c r="C28" s="91"/>
      <c r="D28" s="60"/>
      <c r="E28" s="61"/>
      <c r="F28" s="59"/>
      <c r="G28" s="59"/>
      <c r="H28" s="59"/>
      <c r="I28" s="59"/>
      <c r="J28" s="9"/>
      <c r="K28" s="64"/>
      <c r="L28" s="59"/>
      <c r="M28" s="59"/>
      <c r="N28" s="59"/>
      <c r="O28" s="65"/>
      <c r="P28" s="66"/>
      <c r="Q28" s="66"/>
      <c r="R28" s="50"/>
      <c r="S28" s="59"/>
      <c r="T28" s="59"/>
      <c r="U28" s="59"/>
      <c r="V28" s="57">
        <f>SUM($D$5:$D28)/(COUNTA($D$5:$D28)-COUNTA($E$5:$E28))</f>
        <v>25.2</v>
      </c>
      <c r="W28" s="69" t="s">
        <v>31</v>
      </c>
      <c r="X28" s="70"/>
      <c r="Y28" s="70"/>
      <c r="Z28" s="71"/>
      <c r="AA28" s="282">
        <f>IF(W5=0,"-",$W$13/$W$5)</f>
        <v>0</v>
      </c>
      <c r="AB28" s="283"/>
      <c r="AG28" s="1"/>
      <c r="AH28" s="1"/>
    </row>
    <row r="29" spans="1:34" ht="17.100000000000001" customHeight="1">
      <c r="A29" s="200"/>
      <c r="B29" s="2"/>
      <c r="C29" s="91"/>
      <c r="D29" s="60"/>
      <c r="E29" s="61"/>
      <c r="F29" s="59"/>
      <c r="G29" s="59"/>
      <c r="H29" s="59"/>
      <c r="I29" s="59"/>
      <c r="J29" s="9"/>
      <c r="K29" s="64"/>
      <c r="L29" s="59"/>
      <c r="M29" s="59"/>
      <c r="N29" s="59"/>
      <c r="O29" s="65"/>
      <c r="P29" s="66"/>
      <c r="Q29" s="66"/>
      <c r="R29" s="50"/>
      <c r="S29" s="59"/>
      <c r="T29" s="59"/>
      <c r="U29" s="59"/>
      <c r="V29" s="57">
        <f>SUM($D$5:$D29)/(COUNTA($D$5:$D29)-COUNTA($E$5:$E29))</f>
        <v>25.2</v>
      </c>
      <c r="W29" s="136" t="s">
        <v>30</v>
      </c>
      <c r="X29" s="137"/>
      <c r="Y29" s="276">
        <v>20</v>
      </c>
      <c r="Z29" s="279"/>
      <c r="AA29" s="280">
        <f>IF(ISERROR(SUMIF(D5:D34,"&gt;="&amp;Y29)/SUMPRODUCT(--(D5:D34&gt;=Y29),--(E5:E34&lt;&gt;"*"))),"-",SUMIF(D5:D34,"&gt;="&amp;Y29)/SUMPRODUCT(--(D5:D34&gt;=Y29),--(E5:E34&lt;&gt;"*")))</f>
        <v>32.666666666666664</v>
      </c>
      <c r="AB29" s="281"/>
      <c r="AG29" s="1"/>
      <c r="AH29" s="1"/>
    </row>
    <row r="30" spans="1:34" ht="17.100000000000001" customHeight="1">
      <c r="A30" s="200"/>
      <c r="B30" s="2"/>
      <c r="C30" s="91"/>
      <c r="D30" s="60"/>
      <c r="E30" s="61"/>
      <c r="F30" s="59"/>
      <c r="G30" s="59"/>
      <c r="H30" s="59"/>
      <c r="I30" s="59"/>
      <c r="J30" s="9"/>
      <c r="K30" s="64"/>
      <c r="L30" s="59"/>
      <c r="M30" s="59"/>
      <c r="N30" s="59"/>
      <c r="O30" s="65"/>
      <c r="P30" s="66"/>
      <c r="Q30" s="66"/>
      <c r="R30" s="50"/>
      <c r="S30" s="59"/>
      <c r="T30" s="59"/>
      <c r="U30" s="59"/>
      <c r="V30" s="57">
        <f>SUM($D$5:$D30)/(COUNTA($D$5:$D30)-COUNTA($E$5:$E30))</f>
        <v>25.2</v>
      </c>
      <c r="W30" s="274" t="s">
        <v>29</v>
      </c>
      <c r="X30" s="275"/>
      <c r="Y30" s="275"/>
      <c r="Z30" s="276"/>
      <c r="AA30" s="277">
        <f>IF($Z$5="-","-",IF($Z$5=0,"-",($AF$5*4+$AG$5*6)/$Z$5))</f>
        <v>0</v>
      </c>
      <c r="AB30" s="278"/>
      <c r="AG30" s="1"/>
      <c r="AH30" s="1"/>
    </row>
    <row r="31" spans="1:34" ht="17.100000000000001" customHeight="1">
      <c r="A31" s="200"/>
      <c r="B31" s="2"/>
      <c r="C31" s="91"/>
      <c r="D31" s="60"/>
      <c r="E31" s="61"/>
      <c r="F31" s="59"/>
      <c r="G31" s="59"/>
      <c r="H31" s="59"/>
      <c r="I31" s="59"/>
      <c r="J31" s="9"/>
      <c r="K31" s="64"/>
      <c r="L31" s="59"/>
      <c r="M31" s="59"/>
      <c r="N31" s="59"/>
      <c r="O31" s="65"/>
      <c r="P31" s="66"/>
      <c r="Q31" s="66"/>
      <c r="R31" s="50"/>
      <c r="S31" s="59"/>
      <c r="T31" s="59"/>
      <c r="U31" s="59"/>
      <c r="V31" s="57">
        <f>SUM($D$5:$D31)/(COUNTA($D$5:$D31)-COUNTA($E$5:$E31))</f>
        <v>25.2</v>
      </c>
      <c r="W31" s="274" t="s">
        <v>28</v>
      </c>
      <c r="X31" s="275"/>
      <c r="Y31" s="275"/>
      <c r="Z31" s="276"/>
      <c r="AA31" s="277" t="str">
        <f>IF(SUM($AF5:$AG5),$AG5/SUM($AF5:$AG5),"-")</f>
        <v>-</v>
      </c>
      <c r="AB31" s="278"/>
      <c r="AG31" s="1"/>
      <c r="AH31" s="1"/>
    </row>
    <row r="32" spans="1:34" ht="17.100000000000001" customHeight="1">
      <c r="A32" s="200"/>
      <c r="B32" s="2"/>
      <c r="C32" s="91"/>
      <c r="D32" s="60"/>
      <c r="E32" s="61"/>
      <c r="F32" s="59"/>
      <c r="G32" s="59"/>
      <c r="H32" s="59"/>
      <c r="I32" s="59"/>
      <c r="J32" s="9"/>
      <c r="K32" s="64"/>
      <c r="L32" s="59"/>
      <c r="M32" s="59"/>
      <c r="N32" s="59"/>
      <c r="O32" s="65"/>
      <c r="P32" s="66"/>
      <c r="Q32" s="66"/>
      <c r="R32" s="50"/>
      <c r="S32" s="59"/>
      <c r="T32" s="59"/>
      <c r="U32" s="59"/>
      <c r="V32" s="57">
        <f>SUM($D$5:$D32)/(COUNTA($D$5:$D32)-COUNTA($E$5:$E32))</f>
        <v>25.2</v>
      </c>
      <c r="W32" s="274" t="s">
        <v>27</v>
      </c>
      <c r="X32" s="275"/>
      <c r="Y32" s="275"/>
      <c r="Z32" s="276"/>
      <c r="AA32" s="277" t="str">
        <f>IF(SUM($AH5:$AI5),$AI5/SUM($AH5:$AI5),"-")</f>
        <v>-</v>
      </c>
      <c r="AB32" s="278"/>
      <c r="AG32" s="1"/>
      <c r="AH32" s="1"/>
    </row>
    <row r="33" spans="1:34" ht="17.100000000000001" customHeight="1">
      <c r="A33" s="199"/>
      <c r="B33" s="2"/>
      <c r="C33" s="91"/>
      <c r="D33" s="60"/>
      <c r="E33" s="61"/>
      <c r="F33" s="59"/>
      <c r="G33" s="59"/>
      <c r="H33" s="59"/>
      <c r="I33" s="59"/>
      <c r="J33" s="50"/>
      <c r="K33" s="59"/>
      <c r="L33" s="59"/>
      <c r="M33" s="59"/>
      <c r="N33" s="59"/>
      <c r="O33" s="65"/>
      <c r="P33" s="66"/>
      <c r="Q33" s="66"/>
      <c r="R33" s="50"/>
      <c r="S33" s="59"/>
      <c r="T33" s="59"/>
      <c r="U33" s="59"/>
      <c r="V33" s="57">
        <f>SUM($D$5:$D33)/(COUNTA($D$5:$D33)-COUNTA($E$5:$E33))</f>
        <v>25.2</v>
      </c>
      <c r="W33" s="274" t="s">
        <v>64</v>
      </c>
      <c r="X33" s="275"/>
      <c r="Y33" s="275"/>
      <c r="Z33" s="276"/>
      <c r="AA33" s="74">
        <f>SUMPRODUCT((D5:D34=0)*(D5:D34&lt;&gt;"")*(E5:E34&lt;&gt;"*"))</f>
        <v>0</v>
      </c>
      <c r="AB33" s="75">
        <f>SUMPRODUCT((D5:D34=0)*(D5:D34&lt;&gt;"")*(E5:E34&lt;&gt;"*")*(F5:F34=1))</f>
        <v>0</v>
      </c>
      <c r="AG33" s="1"/>
      <c r="AH33" s="1"/>
    </row>
    <row r="34" spans="1:34" ht="17.100000000000001" customHeight="1">
      <c r="A34" s="199"/>
      <c r="B34" s="2"/>
      <c r="C34" s="91"/>
      <c r="D34" s="60"/>
      <c r="E34" s="61"/>
      <c r="F34" s="59"/>
      <c r="G34" s="59"/>
      <c r="H34" s="59"/>
      <c r="I34" s="59"/>
      <c r="J34" s="50"/>
      <c r="K34" s="59"/>
      <c r="L34" s="59"/>
      <c r="M34" s="59"/>
      <c r="N34" s="59"/>
      <c r="O34" s="65"/>
      <c r="P34" s="66"/>
      <c r="Q34" s="66"/>
      <c r="R34" s="50"/>
      <c r="S34" s="59"/>
      <c r="T34" s="59"/>
      <c r="U34" s="59"/>
      <c r="V34" s="57">
        <f>SUM($D$5:$D34)/(COUNTA($D$5:$D34)-COUNTA($E$5:$E34))</f>
        <v>25.2</v>
      </c>
      <c r="W34" s="274" t="s">
        <v>65</v>
      </c>
      <c r="X34" s="275"/>
      <c r="Y34" s="275"/>
      <c r="Z34" s="276"/>
      <c r="AA34" s="74">
        <f>SUM(P5:P34)</f>
        <v>0</v>
      </c>
      <c r="AB34" s="75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52" priority="1" operator="greaterThan">
      <formula>0</formula>
    </cfRule>
  </conditionalFormatting>
  <dataValidations count="1">
    <dataValidation type="list" allowBlank="1" showInputMessage="1" showErrorMessage="1" sqref="G5:G34" xr:uid="{00000000-0002-0000-1600-000000000000}">
      <formula1>$W$16:$W$25</formula1>
    </dataValidation>
  </dataValidations>
  <hyperlinks>
    <hyperlink ref="A2" location="'Player Summary'!A1" display="Player Summary" xr:uid="{00000000-0004-0000-16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17" sqref="A17"/>
      <selection pane="topRight" activeCell="A17" sqref="A17"/>
      <selection pane="bottomLeft" activeCell="A17" sqref="A17"/>
      <selection pane="bottomRight" activeCell="A2" sqref="A2"/>
    </sheetView>
  </sheetViews>
  <sheetFormatPr defaultColWidth="8.855468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85546875" style="2" customWidth="1"/>
    <col min="8" max="8" width="2.5703125" style="2" customWidth="1"/>
    <col min="9" max="9" width="2.42578125" style="2" customWidth="1"/>
    <col min="10" max="10" width="2.85546875" style="47" customWidth="1"/>
    <col min="11" max="11" width="5" style="5" customWidth="1"/>
    <col min="12" max="14" width="5" style="2" customWidth="1"/>
    <col min="15" max="15" width="0.5703125" style="2" customWidth="1"/>
    <col min="16" max="18" width="2.85546875" style="2" customWidth="1"/>
    <col min="19" max="21" width="4.42578125" style="2" customWidth="1"/>
    <col min="22" max="22" width="2.85546875" style="1" customWidth="1"/>
    <col min="23" max="25" width="5.5703125" style="1" customWidth="1"/>
    <col min="26" max="26" width="5.570312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5703125" style="1" customWidth="1"/>
    <col min="33" max="34" width="5.5703125" style="2" customWidth="1"/>
    <col min="35" max="35" width="5.5703125" style="1" customWidth="1"/>
    <col min="36" max="36" width="2.85546875" style="1" customWidth="1"/>
    <col min="37" max="38" width="5.5703125" style="1" customWidth="1"/>
    <col min="39" max="39" width="6.85546875" style="1" customWidth="1"/>
    <col min="40" max="256" width="11.42578125" style="1" customWidth="1"/>
    <col min="257" max="16384" width="8.85546875" style="1"/>
  </cols>
  <sheetData>
    <row r="1" spans="1:39" ht="15.75">
      <c r="A1" s="46" t="s">
        <v>94</v>
      </c>
      <c r="D1" s="13" t="s">
        <v>75</v>
      </c>
      <c r="E1" s="13"/>
      <c r="F1" s="13"/>
      <c r="G1" s="209" t="s">
        <v>76</v>
      </c>
      <c r="H1" s="13"/>
      <c r="I1" s="13"/>
      <c r="J1" s="13"/>
      <c r="K1" s="202" t="s">
        <v>77</v>
      </c>
      <c r="L1" s="13"/>
      <c r="M1" s="204" t="s">
        <v>78</v>
      </c>
      <c r="N1" s="20"/>
      <c r="O1" s="47"/>
      <c r="P1" s="47"/>
      <c r="Q1" s="47"/>
      <c r="R1" s="47"/>
      <c r="S1" s="20"/>
      <c r="T1" s="20"/>
      <c r="U1" s="20"/>
      <c r="V1" s="15"/>
      <c r="W1" s="15"/>
      <c r="X1" s="15"/>
      <c r="Y1" s="15"/>
      <c r="Z1" s="47"/>
    </row>
    <row r="2" spans="1:39">
      <c r="A2" s="226" t="s">
        <v>107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7"/>
      <c r="S2" s="47"/>
      <c r="T2" s="47"/>
      <c r="U2" s="47"/>
      <c r="V2" s="15"/>
      <c r="W2" s="15"/>
      <c r="X2" s="15"/>
      <c r="Y2" s="15"/>
      <c r="Z2" s="47"/>
      <c r="AA2" s="15"/>
      <c r="AB2" s="15"/>
      <c r="AC2" s="15"/>
      <c r="AD2" s="15"/>
      <c r="AE2" s="15"/>
      <c r="AF2" s="15"/>
      <c r="AG2" s="47"/>
      <c r="AH2" s="47"/>
      <c r="AI2" s="15"/>
      <c r="AJ2" s="15"/>
    </row>
    <row r="3" spans="1:39">
      <c r="A3" s="255" t="s">
        <v>73</v>
      </c>
      <c r="B3" s="15"/>
      <c r="C3" s="257" t="s">
        <v>63</v>
      </c>
      <c r="D3" s="257"/>
      <c r="E3" s="257"/>
      <c r="F3" s="257"/>
      <c r="G3" s="257"/>
      <c r="H3" s="257"/>
      <c r="I3" s="257"/>
      <c r="J3" s="13"/>
      <c r="K3" s="257" t="s">
        <v>62</v>
      </c>
      <c r="L3" s="257"/>
      <c r="M3" s="257"/>
      <c r="N3" s="257"/>
      <c r="O3" s="301"/>
      <c r="P3" s="257"/>
      <c r="Q3" s="257"/>
      <c r="R3" s="14"/>
      <c r="S3" s="257" t="s">
        <v>61</v>
      </c>
      <c r="T3" s="257"/>
      <c r="U3" s="257"/>
      <c r="V3" s="15"/>
      <c r="W3" s="289" t="s">
        <v>60</v>
      </c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K3" s="289" t="s">
        <v>59</v>
      </c>
      <c r="AL3" s="289"/>
      <c r="AM3" s="289"/>
    </row>
    <row r="4" spans="1:39" ht="17.100000000000001" customHeight="1">
      <c r="A4" s="256"/>
      <c r="B4" s="54" t="s">
        <v>93</v>
      </c>
      <c r="C4" s="52" t="s">
        <v>54</v>
      </c>
      <c r="D4" s="135" t="s">
        <v>21</v>
      </c>
      <c r="E4" s="135" t="s">
        <v>58</v>
      </c>
      <c r="F4" s="135" t="s">
        <v>57</v>
      </c>
      <c r="G4" s="135" t="s">
        <v>71</v>
      </c>
      <c r="H4" s="135">
        <v>4</v>
      </c>
      <c r="I4" s="135">
        <v>6</v>
      </c>
      <c r="J4" s="13"/>
      <c r="K4" s="55" t="s">
        <v>16</v>
      </c>
      <c r="L4" s="135" t="s">
        <v>15</v>
      </c>
      <c r="M4" s="135" t="s">
        <v>14</v>
      </c>
      <c r="N4" s="135" t="s">
        <v>13</v>
      </c>
      <c r="O4" s="56"/>
      <c r="P4" s="52" t="s">
        <v>56</v>
      </c>
      <c r="Q4" s="52" t="s">
        <v>55</v>
      </c>
      <c r="R4" s="13"/>
      <c r="S4" s="135" t="s">
        <v>8</v>
      </c>
      <c r="T4" s="135" t="s">
        <v>7</v>
      </c>
      <c r="U4" s="135" t="s">
        <v>6</v>
      </c>
      <c r="W4" s="134" t="s">
        <v>15</v>
      </c>
      <c r="X4" s="134" t="s">
        <v>23</v>
      </c>
      <c r="Y4" s="134" t="s">
        <v>22</v>
      </c>
      <c r="Z4" s="134" t="s">
        <v>21</v>
      </c>
      <c r="AA4" s="289" t="s">
        <v>20</v>
      </c>
      <c r="AB4" s="289"/>
      <c r="AC4" s="289" t="s">
        <v>11</v>
      </c>
      <c r="AD4" s="289"/>
      <c r="AE4" s="134" t="s">
        <v>10</v>
      </c>
      <c r="AF4" s="134">
        <v>4</v>
      </c>
      <c r="AG4" s="134">
        <v>6</v>
      </c>
      <c r="AH4" s="134" t="s">
        <v>19</v>
      </c>
      <c r="AI4" s="134" t="s">
        <v>18</v>
      </c>
      <c r="AK4" s="134" t="s">
        <v>54</v>
      </c>
      <c r="AL4" s="134" t="s">
        <v>23</v>
      </c>
      <c r="AM4" s="78" t="s">
        <v>11</v>
      </c>
    </row>
    <row r="5" spans="1:39" ht="17.100000000000001" customHeight="1">
      <c r="A5" s="210"/>
      <c r="B5" s="47"/>
      <c r="C5" s="92"/>
      <c r="D5" s="60"/>
      <c r="E5" s="61"/>
      <c r="F5" s="59"/>
      <c r="G5" s="59"/>
      <c r="H5" s="59"/>
      <c r="I5" s="59"/>
      <c r="J5" s="9"/>
      <c r="K5" s="59"/>
      <c r="L5" s="59"/>
      <c r="M5" s="59"/>
      <c r="N5" s="59"/>
      <c r="O5" s="65"/>
      <c r="P5" s="66"/>
      <c r="Q5" s="66"/>
      <c r="R5" s="9"/>
      <c r="S5" s="59"/>
      <c r="T5" s="59"/>
      <c r="U5" s="59"/>
      <c r="V5" s="57" t="e">
        <f>SUM($D$5:$D5)/(COUNTA($D$5:$D5)-COUNTA($E$5:$E5))</f>
        <v>#DIV/0!</v>
      </c>
      <c r="W5" s="76">
        <f>COUNTA(A5:A34)</f>
        <v>7</v>
      </c>
      <c r="X5" s="76">
        <f>COUNTA(D5:D34)</f>
        <v>7</v>
      </c>
      <c r="Y5" s="76">
        <f>COUNTA(E5:E34)</f>
        <v>1</v>
      </c>
      <c r="Z5" s="83">
        <f>IF(X5=0,"-",SUM(D5:D34))</f>
        <v>57</v>
      </c>
      <c r="AA5" s="302" t="str">
        <f t="array" ref="AA5">IF(X5,(MAX(D5:D34)&amp;IF(SUM((D5:D34=MAX(D5:D34))*(E5:E34&lt;&gt;"")),"*","")&amp;"("&amp;MIN(IF(D5:D34&amp;E5:E34=MAX(D5:D34)&amp;IF(SUM((D5:D34=MAX(D5:D34))*(E5:E34&lt;&gt;"")),"*",""),F5:F34))&amp;")"),0)</f>
        <v>16(0)</v>
      </c>
      <c r="AB5" s="302"/>
      <c r="AC5" s="303">
        <f>IF($X5-$Y5,$Z5/($X5-$Y5),"-")</f>
        <v>9.5</v>
      </c>
      <c r="AD5" s="304"/>
      <c r="AE5" s="84" t="str">
        <f>IF(SUM($F$5:$F$43),($Z5/(SUM($F$5:$F$43))*100),"-")</f>
        <v>-</v>
      </c>
      <c r="AF5" s="76">
        <f>SUM(H5:H34)</f>
        <v>1</v>
      </c>
      <c r="AG5" s="76">
        <f>SUM(I5:I34)</f>
        <v>0</v>
      </c>
      <c r="AH5" s="76">
        <f>COUNTIF($D$5:$D$34,"&gt;=50")-$AI5</f>
        <v>0</v>
      </c>
      <c r="AI5" s="76">
        <f>COUNTIF(D5:D34,"&gt;=100")</f>
        <v>0</v>
      </c>
      <c r="AK5" s="79" t="s">
        <v>53</v>
      </c>
      <c r="AL5" s="80" t="str">
        <f>IF(SUM(COUNTIF($C$5:$C$34,{1,2}))=0,"-",SUM(COUNTIF($C$5:$C$34,{1,2})))</f>
        <v>-</v>
      </c>
      <c r="AM5" s="89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.100000000000001" customHeight="1">
      <c r="A6" s="210"/>
      <c r="B6" s="47"/>
      <c r="C6" s="92"/>
      <c r="D6" s="63"/>
      <c r="E6" s="61"/>
      <c r="F6" s="59"/>
      <c r="G6" s="62"/>
      <c r="H6" s="59"/>
      <c r="I6" s="59"/>
      <c r="J6" s="9"/>
      <c r="K6" s="59"/>
      <c r="L6" s="59"/>
      <c r="M6" s="59"/>
      <c r="N6" s="59"/>
      <c r="O6" s="65"/>
      <c r="P6" s="66"/>
      <c r="Q6" s="66"/>
      <c r="R6" s="9"/>
      <c r="S6" s="59"/>
      <c r="T6" s="59"/>
      <c r="U6" s="59"/>
      <c r="V6" s="58" t="e">
        <f>SUM($D$5:$D6)/(COUNTA($D$5:$D6)-COUNTA($E$5:$E6))</f>
        <v>#DIV/0!</v>
      </c>
      <c r="Z6" s="47"/>
      <c r="AK6" s="81" t="s">
        <v>52</v>
      </c>
      <c r="AL6" s="82">
        <f>IF(COUNTIF($C$5:$C$34,$AK6)=0,"-",COUNTIF($C$5:$C$34,$AK6))</f>
        <v>2</v>
      </c>
      <c r="AM6" s="90">
        <f>IF(ISERROR(IF($AL6="-","-",SUMIF($C$5:$C$34,$AK6,$D$5:$D$34)/($AL6-SUMPRODUCT(($C$5:$C$34=0+$AK6)*($E$5:$E$34="*"))))),"-",IF($AL6="-","-",SUMIF($C$5:$C$34,$AK6,$D$5:$D$34)/($AL6-SUMPRODUCT(($C$5:$C$34=0+$AK6)*($E$5:$E$34="*")))))</f>
        <v>3</v>
      </c>
    </row>
    <row r="7" spans="1:39" ht="17.100000000000001" customHeight="1">
      <c r="A7" s="210"/>
      <c r="B7" s="47"/>
      <c r="C7" s="91"/>
      <c r="D7" s="60"/>
      <c r="E7" s="61"/>
      <c r="F7" s="59"/>
      <c r="G7" s="62"/>
      <c r="H7" s="59"/>
      <c r="I7" s="59"/>
      <c r="J7" s="9"/>
      <c r="K7" s="59"/>
      <c r="L7" s="59"/>
      <c r="M7" s="59"/>
      <c r="N7" s="59"/>
      <c r="O7" s="65"/>
      <c r="P7" s="66"/>
      <c r="Q7" s="66"/>
      <c r="R7" s="9"/>
      <c r="S7" s="59"/>
      <c r="T7" s="59"/>
      <c r="U7" s="59"/>
      <c r="V7" s="58" t="e">
        <f>SUM($D$5:$D7)/(COUNTA($D$5:$D7)-COUNTA($E$5:$E7))</f>
        <v>#DIV/0!</v>
      </c>
      <c r="W7" s="289" t="s">
        <v>51</v>
      </c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11"/>
      <c r="AK7" s="81" t="s">
        <v>50</v>
      </c>
      <c r="AL7" s="82">
        <f t="shared" ref="AL7:AL14" si="0">IF(COUNTIF($C$5:$C$34,$AK7)=0,"-",COUNTIF($C$5:$C$34,$AK7))</f>
        <v>1</v>
      </c>
      <c r="AM7" s="90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6</v>
      </c>
    </row>
    <row r="8" spans="1:39" ht="17.100000000000001" customHeight="1">
      <c r="A8" s="228"/>
      <c r="B8" s="47"/>
      <c r="C8" s="91"/>
      <c r="D8" s="63"/>
      <c r="E8" s="61"/>
      <c r="F8" s="59"/>
      <c r="G8" s="62"/>
      <c r="H8" s="59"/>
      <c r="I8" s="59"/>
      <c r="J8" s="9"/>
      <c r="K8" s="59"/>
      <c r="L8" s="59"/>
      <c r="M8" s="59"/>
      <c r="N8" s="59"/>
      <c r="O8" s="65"/>
      <c r="P8" s="66"/>
      <c r="Q8" s="66"/>
      <c r="R8" s="9"/>
      <c r="S8" s="59"/>
      <c r="T8" s="59"/>
      <c r="U8" s="59"/>
      <c r="V8" s="58" t="e">
        <f>SUM($D$5:$D8)/(COUNTA($D$5:$D8)-COUNTA($E$5:$E8))</f>
        <v>#DIV/0!</v>
      </c>
      <c r="W8" s="134" t="s">
        <v>16</v>
      </c>
      <c r="X8" s="134" t="s">
        <v>15</v>
      </c>
      <c r="Y8" s="134" t="s">
        <v>14</v>
      </c>
      <c r="Z8" s="134" t="s">
        <v>13</v>
      </c>
      <c r="AA8" s="289" t="s">
        <v>12</v>
      </c>
      <c r="AB8" s="289"/>
      <c r="AC8" s="289" t="s">
        <v>11</v>
      </c>
      <c r="AD8" s="289"/>
      <c r="AE8" s="134" t="s">
        <v>10</v>
      </c>
      <c r="AF8" s="134" t="s">
        <v>69</v>
      </c>
      <c r="AG8" s="134" t="s">
        <v>9</v>
      </c>
      <c r="AH8" s="13"/>
      <c r="AK8" s="81" t="s">
        <v>49</v>
      </c>
      <c r="AL8" s="82">
        <f t="shared" si="0"/>
        <v>2</v>
      </c>
      <c r="AM8" s="90">
        <f t="shared" si="1"/>
        <v>22</v>
      </c>
    </row>
    <row r="9" spans="1:39" ht="17.100000000000001" customHeight="1">
      <c r="A9" s="218"/>
      <c r="B9" s="47"/>
      <c r="C9" s="91"/>
      <c r="D9" s="63"/>
      <c r="E9" s="61"/>
      <c r="F9" s="59"/>
      <c r="G9" s="62"/>
      <c r="H9" s="59"/>
      <c r="I9" s="59"/>
      <c r="J9" s="9"/>
      <c r="K9" s="64"/>
      <c r="L9" s="59"/>
      <c r="M9" s="59"/>
      <c r="N9" s="59"/>
      <c r="O9" s="65"/>
      <c r="P9" s="66"/>
      <c r="Q9" s="66"/>
      <c r="R9" s="50"/>
      <c r="S9" s="59"/>
      <c r="T9" s="59"/>
      <c r="U9" s="59"/>
      <c r="V9" s="57" t="e">
        <f>SUM($D$5:$D9)/(COUNTA($D$5:$D9)-COUNTA($E$5:$E9))</f>
        <v>#DIV/0!</v>
      </c>
      <c r="W9" s="85">
        <f t="array" ref="W9">IF(SUM(K5:K34)=0,"-",SUM(INT(K5:K34))+INT(ROUND(SUM(K5:K34-INT(K5:K34)),1)/0.6)+MOD(ROUND(SUM(K5:K34-INT(K5:K34)),1),0.6))</f>
        <v>4</v>
      </c>
      <c r="X9" s="86">
        <f>IF($W$9="-","-",SUM(L5:L34))</f>
        <v>0</v>
      </c>
      <c r="Y9" s="86">
        <f>IF($W$9="-","-",SUM(M5:M34))</f>
        <v>22</v>
      </c>
      <c r="Z9" s="83">
        <f>IF($W$9="-","-",SUM(N5:N34))</f>
        <v>0</v>
      </c>
      <c r="AA9" s="305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306"/>
      <c r="AC9" s="303" t="str">
        <f>IF($Z$9="-","-",IF($Z$9=0,"-",$Y$9/$Z$9))</f>
        <v>-</v>
      </c>
      <c r="AD9" s="304"/>
      <c r="AE9" s="87" t="str">
        <f>IF(ISERROR(ROUND((INT(W9)*6+((W9-INT(W9))*10))/Z9,2)),"-",ROUND((INT(W9)*6+((W9-INT(W9))*10))/Z9,2))</f>
        <v>-</v>
      </c>
      <c r="AF9" s="84">
        <f>IF(ISERROR(ROUND(Y9/(INT(W9)*6+((W9-INT(W9))*10))*6,2)),"-",ROUND(Y9/(INT(W9)*6+((W9-INT(W9))*10))*6,2))</f>
        <v>5.5</v>
      </c>
      <c r="AG9" s="93">
        <f>COUNTIF(N5:N34,"&gt;=5")</f>
        <v>0</v>
      </c>
      <c r="AH9" s="10"/>
      <c r="AK9" s="81" t="s">
        <v>48</v>
      </c>
      <c r="AL9" s="82">
        <f t="shared" si="0"/>
        <v>1</v>
      </c>
      <c r="AM9" s="90">
        <f t="shared" si="1"/>
        <v>16</v>
      </c>
    </row>
    <row r="10" spans="1:39" ht="17.100000000000001" customHeight="1">
      <c r="A10" s="218"/>
      <c r="B10" s="47"/>
      <c r="C10" s="91"/>
      <c r="D10" s="63"/>
      <c r="E10" s="61"/>
      <c r="F10" s="59"/>
      <c r="G10" s="62"/>
      <c r="H10" s="59"/>
      <c r="I10" s="59"/>
      <c r="J10" s="9"/>
      <c r="K10" s="64"/>
      <c r="L10" s="59"/>
      <c r="M10" s="59"/>
      <c r="N10" s="59"/>
      <c r="O10" s="65"/>
      <c r="P10" s="66"/>
      <c r="Q10" s="66"/>
      <c r="R10" s="50"/>
      <c r="S10" s="59"/>
      <c r="T10" s="59"/>
      <c r="U10" s="59"/>
      <c r="V10" s="58" t="e">
        <f>SUM($D$5:$D10)/(COUNTA($D$5:$D10)-COUNTA($E$5:$E10))</f>
        <v>#DIV/0!</v>
      </c>
      <c r="W10" s="12"/>
      <c r="AK10" s="81" t="s">
        <v>47</v>
      </c>
      <c r="AL10" s="82">
        <f t="shared" si="0"/>
        <v>1</v>
      </c>
      <c r="AM10" s="90">
        <f t="shared" si="1"/>
        <v>7</v>
      </c>
    </row>
    <row r="11" spans="1:39" ht="17.100000000000001" customHeight="1">
      <c r="A11" s="218"/>
      <c r="B11" s="47"/>
      <c r="C11" s="91"/>
      <c r="D11" s="63"/>
      <c r="E11" s="61"/>
      <c r="F11" s="59"/>
      <c r="G11" s="62"/>
      <c r="H11" s="59"/>
      <c r="I11" s="59"/>
      <c r="J11" s="9"/>
      <c r="K11" s="64"/>
      <c r="L11" s="59"/>
      <c r="M11" s="59"/>
      <c r="N11" s="59"/>
      <c r="O11" s="65"/>
      <c r="P11" s="66"/>
      <c r="Q11" s="66"/>
      <c r="R11" s="50"/>
      <c r="S11" s="59"/>
      <c r="T11" s="59"/>
      <c r="U11" s="59"/>
      <c r="V11" s="58" t="e">
        <f>SUM($D$5:$D11)/(COUNTA($D$5:$D11)-COUNTA($E$5:$E11))</f>
        <v>#DIV/0!</v>
      </c>
      <c r="W11" s="292" t="s">
        <v>46</v>
      </c>
      <c r="X11" s="292"/>
      <c r="Y11" s="292"/>
      <c r="Z11" s="11"/>
      <c r="AA11" s="11"/>
      <c r="AB11" s="11"/>
      <c r="AK11" s="81" t="s">
        <v>45</v>
      </c>
      <c r="AL11" s="82" t="str">
        <f t="shared" si="0"/>
        <v>-</v>
      </c>
      <c r="AM11" s="90" t="str">
        <f t="shared" si="1"/>
        <v>-</v>
      </c>
    </row>
    <row r="12" spans="1:39" ht="17.100000000000001" customHeight="1">
      <c r="A12" s="244" t="s">
        <v>200</v>
      </c>
      <c r="B12" s="47">
        <v>2</v>
      </c>
      <c r="C12" s="91">
        <v>4</v>
      </c>
      <c r="D12" s="63">
        <v>6</v>
      </c>
      <c r="E12" s="61"/>
      <c r="F12" s="59"/>
      <c r="G12" s="62" t="s">
        <v>89</v>
      </c>
      <c r="H12" s="59"/>
      <c r="I12" s="59"/>
      <c r="J12" s="9"/>
      <c r="K12" s="64"/>
      <c r="L12" s="59"/>
      <c r="M12" s="59"/>
      <c r="N12" s="59"/>
      <c r="O12" s="65"/>
      <c r="P12" s="66"/>
      <c r="Q12" s="66"/>
      <c r="R12" s="50"/>
      <c r="S12" s="59"/>
      <c r="T12" s="59"/>
      <c r="U12" s="59"/>
      <c r="V12" s="58">
        <f>SUM($D$5:$D12)/(COUNTA($D$5:$D12)-COUNTA($E$5:$E12))</f>
        <v>6</v>
      </c>
      <c r="W12" s="134" t="s">
        <v>8</v>
      </c>
      <c r="X12" s="134" t="s">
        <v>7</v>
      </c>
      <c r="Y12" s="134" t="s">
        <v>6</v>
      </c>
      <c r="Z12" s="47"/>
      <c r="AK12" s="81" t="s">
        <v>44</v>
      </c>
      <c r="AL12" s="82" t="str">
        <f t="shared" si="0"/>
        <v>-</v>
      </c>
      <c r="AM12" s="90" t="str">
        <f t="shared" si="1"/>
        <v>-</v>
      </c>
    </row>
    <row r="13" spans="1:39" ht="17.100000000000001" customHeight="1">
      <c r="A13" s="244" t="s">
        <v>201</v>
      </c>
      <c r="B13" s="47">
        <v>2</v>
      </c>
      <c r="C13" s="91">
        <v>7</v>
      </c>
      <c r="D13" s="63">
        <v>7</v>
      </c>
      <c r="E13" s="61"/>
      <c r="F13" s="59"/>
      <c r="G13" s="62" t="s">
        <v>89</v>
      </c>
      <c r="H13" s="59"/>
      <c r="I13" s="59"/>
      <c r="J13" s="9"/>
      <c r="K13" s="64"/>
      <c r="L13" s="59"/>
      <c r="M13" s="59"/>
      <c r="N13" s="59"/>
      <c r="O13" s="65"/>
      <c r="P13" s="66"/>
      <c r="Q13" s="66"/>
      <c r="R13" s="50"/>
      <c r="S13" s="59"/>
      <c r="T13" s="59"/>
      <c r="U13" s="59"/>
      <c r="V13" s="57">
        <f>SUM($D$5:$D13)/(COUNTA($D$5:$D13)-COUNTA($E$5:$E13))</f>
        <v>6.5</v>
      </c>
      <c r="W13" s="76">
        <f>SUM(S5:S34)</f>
        <v>0</v>
      </c>
      <c r="X13" s="76">
        <f>SUM(T5:T34)</f>
        <v>0</v>
      </c>
      <c r="Y13" s="76">
        <f>SUM(U5:U34)</f>
        <v>0</v>
      </c>
      <c r="Z13" s="10"/>
      <c r="AK13" s="81" t="s">
        <v>43</v>
      </c>
      <c r="AL13" s="82" t="str">
        <f t="shared" si="0"/>
        <v>-</v>
      </c>
      <c r="AM13" s="90" t="str">
        <f t="shared" si="1"/>
        <v>-</v>
      </c>
    </row>
    <row r="14" spans="1:39" ht="17.100000000000001" customHeight="1">
      <c r="A14" s="244" t="s">
        <v>202</v>
      </c>
      <c r="B14" s="47">
        <v>2</v>
      </c>
      <c r="C14" s="91">
        <v>6</v>
      </c>
      <c r="D14" s="63">
        <v>16</v>
      </c>
      <c r="E14" s="61"/>
      <c r="F14" s="59"/>
      <c r="G14" s="62" t="s">
        <v>38</v>
      </c>
      <c r="H14" s="59"/>
      <c r="I14" s="59"/>
      <c r="J14" s="9"/>
      <c r="K14" s="64">
        <v>1</v>
      </c>
      <c r="L14" s="59"/>
      <c r="M14" s="59">
        <v>5</v>
      </c>
      <c r="N14" s="59"/>
      <c r="O14" s="65"/>
      <c r="P14" s="66"/>
      <c r="Q14" s="66"/>
      <c r="R14" s="50"/>
      <c r="S14" s="59"/>
      <c r="T14" s="59"/>
      <c r="U14" s="59"/>
      <c r="V14" s="58">
        <f>SUM($D$5:$D14)/(COUNTA($D$5:$D14)-COUNTA($E$5:$E14))</f>
        <v>9.6666666666666661</v>
      </c>
      <c r="AK14" s="81" t="s">
        <v>42</v>
      </c>
      <c r="AL14" s="82" t="str">
        <f t="shared" si="0"/>
        <v>-</v>
      </c>
      <c r="AM14" s="90" t="str">
        <f t="shared" si="1"/>
        <v>-</v>
      </c>
    </row>
    <row r="15" spans="1:39" ht="17.100000000000001" customHeight="1">
      <c r="A15" s="244" t="s">
        <v>204</v>
      </c>
      <c r="B15" s="47">
        <v>2</v>
      </c>
      <c r="C15" s="91">
        <v>5</v>
      </c>
      <c r="D15" s="63">
        <v>7</v>
      </c>
      <c r="E15" s="61"/>
      <c r="F15" s="59"/>
      <c r="G15" s="62" t="s">
        <v>38</v>
      </c>
      <c r="H15" s="59"/>
      <c r="I15" s="59"/>
      <c r="J15" s="9"/>
      <c r="K15" s="64"/>
      <c r="L15" s="59"/>
      <c r="M15" s="59"/>
      <c r="N15" s="59"/>
      <c r="O15" s="65"/>
      <c r="P15" s="66"/>
      <c r="Q15" s="66"/>
      <c r="R15" s="50"/>
      <c r="S15" s="59"/>
      <c r="T15" s="59"/>
      <c r="U15" s="59"/>
      <c r="V15" s="58">
        <f>SUM($D$5:$D15)/(COUNTA($D$5:$D15)-COUNTA($E$5:$E15))</f>
        <v>9</v>
      </c>
      <c r="W15" s="289" t="s">
        <v>41</v>
      </c>
      <c r="X15" s="289"/>
      <c r="Y15" s="289"/>
      <c r="Z15" s="289"/>
      <c r="AA15" s="289"/>
      <c r="AB15" s="289"/>
    </row>
    <row r="16" spans="1:39" ht="17.100000000000001" customHeight="1">
      <c r="A16" s="244" t="s">
        <v>203</v>
      </c>
      <c r="B16" s="47">
        <v>2</v>
      </c>
      <c r="C16" s="91">
        <v>3</v>
      </c>
      <c r="D16" s="63">
        <v>4</v>
      </c>
      <c r="E16" s="61"/>
      <c r="F16" s="59"/>
      <c r="G16" s="62" t="s">
        <v>89</v>
      </c>
      <c r="H16" s="59"/>
      <c r="I16" s="59"/>
      <c r="J16" s="9"/>
      <c r="K16" s="64">
        <v>1</v>
      </c>
      <c r="L16" s="59"/>
      <c r="M16" s="59">
        <v>6</v>
      </c>
      <c r="N16" s="59"/>
      <c r="O16" s="65"/>
      <c r="P16" s="66"/>
      <c r="Q16" s="66"/>
      <c r="R16" s="50"/>
      <c r="S16" s="59"/>
      <c r="T16" s="59"/>
      <c r="U16" s="59"/>
      <c r="V16" s="57">
        <f>SUM($D$5:$D16)/(COUNTA($D$5:$D16)-COUNTA($E$5:$E16))</f>
        <v>8</v>
      </c>
      <c r="W16" s="293" t="s">
        <v>40</v>
      </c>
      <c r="X16" s="294"/>
      <c r="Y16" s="295"/>
      <c r="Z16" s="76">
        <f>COUNTIF($G$5:$G$34,W16)</f>
        <v>0</v>
      </c>
      <c r="AA16" s="296">
        <f>$Z16/MAX(1,$X$5)</f>
        <v>0</v>
      </c>
      <c r="AB16" s="297"/>
    </row>
    <row r="17" spans="1:34" ht="17.100000000000001" customHeight="1">
      <c r="A17" s="247" t="s">
        <v>219</v>
      </c>
      <c r="B17" s="47">
        <v>3</v>
      </c>
      <c r="C17" s="91">
        <v>5</v>
      </c>
      <c r="D17" s="63">
        <v>15</v>
      </c>
      <c r="E17" s="61" t="s">
        <v>58</v>
      </c>
      <c r="F17" s="59"/>
      <c r="G17" s="62"/>
      <c r="H17" s="59">
        <v>1</v>
      </c>
      <c r="I17" s="59"/>
      <c r="J17" s="9"/>
      <c r="K17" s="64">
        <v>2</v>
      </c>
      <c r="L17" s="59"/>
      <c r="M17" s="59">
        <v>11</v>
      </c>
      <c r="N17" s="59"/>
      <c r="O17" s="65"/>
      <c r="P17" s="66"/>
      <c r="Q17" s="66"/>
      <c r="R17" s="50"/>
      <c r="S17" s="59"/>
      <c r="T17" s="59"/>
      <c r="U17" s="59"/>
      <c r="V17" s="57">
        <f>SUM($D$5:$D17)/(COUNTA($D$5:$D17)-COUNTA($E$5:$E17))</f>
        <v>11</v>
      </c>
      <c r="W17" s="298" t="s">
        <v>39</v>
      </c>
      <c r="X17" s="299"/>
      <c r="Y17" s="300"/>
      <c r="Z17" s="76">
        <f>COUNTIF($G$5:$G$34,W17)</f>
        <v>0</v>
      </c>
      <c r="AA17" s="287">
        <f t="shared" ref="AA17:AA25" si="2">$Z17/MAX(1,$X$5)</f>
        <v>0</v>
      </c>
      <c r="AB17" s="288"/>
      <c r="AG17" s="1"/>
      <c r="AH17" s="1"/>
    </row>
    <row r="18" spans="1:34" ht="17.100000000000001" customHeight="1">
      <c r="A18" s="247" t="s">
        <v>218</v>
      </c>
      <c r="B18" s="47">
        <v>3</v>
      </c>
      <c r="C18" s="91">
        <v>3</v>
      </c>
      <c r="D18" s="63">
        <v>2</v>
      </c>
      <c r="E18" s="61"/>
      <c r="F18" s="59"/>
      <c r="G18" s="62" t="s">
        <v>89</v>
      </c>
      <c r="H18" s="59"/>
      <c r="I18" s="59"/>
      <c r="J18" s="9"/>
      <c r="K18" s="64"/>
      <c r="L18" s="59"/>
      <c r="M18" s="59"/>
      <c r="N18" s="59"/>
      <c r="O18" s="65"/>
      <c r="P18" s="66"/>
      <c r="Q18" s="66"/>
      <c r="R18" s="50"/>
      <c r="S18" s="59"/>
      <c r="T18" s="59"/>
      <c r="U18" s="59"/>
      <c r="V18" s="57">
        <f>SUM($D$5:$D18)/(COUNTA($D$5:$D18)-COUNTA($E$5:$E18))</f>
        <v>9.5</v>
      </c>
      <c r="W18" s="284" t="s">
        <v>90</v>
      </c>
      <c r="X18" s="285"/>
      <c r="Y18" s="286"/>
      <c r="Z18" s="76">
        <f>COUNTIF($G$5:$G$34,W18)</f>
        <v>0</v>
      </c>
      <c r="AA18" s="287">
        <f t="shared" si="2"/>
        <v>0</v>
      </c>
      <c r="AB18" s="288"/>
      <c r="AG18" s="1"/>
      <c r="AH18" s="1"/>
    </row>
    <row r="19" spans="1:34" ht="17.100000000000001" customHeight="1">
      <c r="A19" s="247"/>
      <c r="B19" s="47"/>
      <c r="C19" s="91"/>
      <c r="D19" s="63"/>
      <c r="E19" s="61"/>
      <c r="F19" s="59"/>
      <c r="G19" s="62"/>
      <c r="H19" s="59"/>
      <c r="I19" s="59"/>
      <c r="J19" s="9"/>
      <c r="K19" s="64"/>
      <c r="L19" s="59"/>
      <c r="M19" s="59"/>
      <c r="N19" s="59"/>
      <c r="O19" s="65"/>
      <c r="P19" s="66"/>
      <c r="Q19" s="66"/>
      <c r="R19" s="50"/>
      <c r="S19" s="59"/>
      <c r="T19" s="59"/>
      <c r="U19" s="59"/>
      <c r="V19" s="57">
        <f>SUM($D$5:$D19)/(COUNTA($D$5:$D19)-COUNTA($E$5:$E19))</f>
        <v>9.5</v>
      </c>
      <c r="W19" s="284" t="s">
        <v>89</v>
      </c>
      <c r="X19" s="285"/>
      <c r="Y19" s="286"/>
      <c r="Z19" s="76">
        <f t="shared" ref="Z19:Z25" si="3">COUNTIF($G$5:$G$34,W19)</f>
        <v>4</v>
      </c>
      <c r="AA19" s="287">
        <f t="shared" si="2"/>
        <v>0.5714285714285714</v>
      </c>
      <c r="AB19" s="288"/>
      <c r="AG19" s="1"/>
      <c r="AH19" s="1"/>
    </row>
    <row r="20" spans="1:34" ht="17.100000000000001" customHeight="1">
      <c r="A20" s="247"/>
      <c r="B20" s="47"/>
      <c r="C20" s="91"/>
      <c r="D20" s="63"/>
      <c r="E20" s="61"/>
      <c r="F20" s="59"/>
      <c r="G20" s="62"/>
      <c r="H20" s="59"/>
      <c r="I20" s="59"/>
      <c r="J20" s="9"/>
      <c r="K20" s="64"/>
      <c r="L20" s="59"/>
      <c r="M20" s="59"/>
      <c r="N20" s="59"/>
      <c r="O20" s="65"/>
      <c r="P20" s="66"/>
      <c r="Q20" s="66"/>
      <c r="R20" s="50"/>
      <c r="S20" s="59"/>
      <c r="T20" s="59"/>
      <c r="U20" s="59"/>
      <c r="V20" s="57">
        <f>SUM($D$5:$D20)/(COUNTA($D$5:$D20)-COUNTA($E$5:$E20))</f>
        <v>9.5</v>
      </c>
      <c r="W20" s="284" t="s">
        <v>38</v>
      </c>
      <c r="X20" s="285"/>
      <c r="Y20" s="286"/>
      <c r="Z20" s="76">
        <f t="shared" si="3"/>
        <v>2</v>
      </c>
      <c r="AA20" s="287">
        <f t="shared" si="2"/>
        <v>0.2857142857142857</v>
      </c>
      <c r="AB20" s="288"/>
      <c r="AG20" s="1"/>
      <c r="AH20" s="1"/>
    </row>
    <row r="21" spans="1:34" ht="17.100000000000001" customHeight="1">
      <c r="A21" s="247"/>
      <c r="B21" s="47"/>
      <c r="C21" s="91"/>
      <c r="D21" s="63"/>
      <c r="E21" s="61"/>
      <c r="F21" s="59"/>
      <c r="G21" s="62"/>
      <c r="H21" s="59"/>
      <c r="I21" s="59"/>
      <c r="J21" s="9"/>
      <c r="K21" s="64"/>
      <c r="L21" s="59"/>
      <c r="M21" s="59"/>
      <c r="N21" s="59"/>
      <c r="O21" s="65"/>
      <c r="P21" s="66"/>
      <c r="Q21" s="66"/>
      <c r="R21" s="50"/>
      <c r="S21" s="59"/>
      <c r="T21" s="59"/>
      <c r="U21" s="59"/>
      <c r="V21" s="57">
        <f>SUM($D$5:$D21)/(COUNTA($D$5:$D21)-COUNTA($E$5:$E21))</f>
        <v>9.5</v>
      </c>
      <c r="W21" s="284" t="s">
        <v>37</v>
      </c>
      <c r="X21" s="285"/>
      <c r="Y21" s="286"/>
      <c r="Z21" s="76">
        <f t="shared" si="3"/>
        <v>0</v>
      </c>
      <c r="AA21" s="287">
        <f t="shared" si="2"/>
        <v>0</v>
      </c>
      <c r="AB21" s="288"/>
      <c r="AG21" s="1"/>
      <c r="AH21" s="1"/>
    </row>
    <row r="22" spans="1:34" ht="17.100000000000001" customHeight="1">
      <c r="A22" s="247"/>
      <c r="B22" s="47"/>
      <c r="C22" s="91"/>
      <c r="D22" s="63"/>
      <c r="E22" s="61"/>
      <c r="F22" s="59"/>
      <c r="G22" s="62"/>
      <c r="H22" s="59"/>
      <c r="I22" s="59"/>
      <c r="J22" s="9"/>
      <c r="K22" s="64"/>
      <c r="L22" s="59"/>
      <c r="M22" s="59"/>
      <c r="N22" s="59"/>
      <c r="O22" s="65"/>
      <c r="P22" s="66"/>
      <c r="Q22" s="66"/>
      <c r="R22" s="50"/>
      <c r="S22" s="59"/>
      <c r="T22" s="59"/>
      <c r="U22" s="59"/>
      <c r="V22" s="57">
        <f>SUM($D$5:$D22)/(COUNTA($D$5:$D22)-COUNTA($E$5:$E22))</f>
        <v>9.5</v>
      </c>
      <c r="W22" s="284" t="s">
        <v>36</v>
      </c>
      <c r="X22" s="285"/>
      <c r="Y22" s="286"/>
      <c r="Z22" s="76">
        <f t="shared" si="3"/>
        <v>0</v>
      </c>
      <c r="AA22" s="287">
        <f t="shared" si="2"/>
        <v>0</v>
      </c>
      <c r="AB22" s="288"/>
      <c r="AG22" s="1"/>
      <c r="AH22" s="1"/>
    </row>
    <row r="23" spans="1:34" ht="17.100000000000001" customHeight="1">
      <c r="A23" s="248"/>
      <c r="B23" s="47"/>
      <c r="C23" s="91"/>
      <c r="D23" s="63"/>
      <c r="E23" s="61"/>
      <c r="F23" s="59"/>
      <c r="G23" s="62"/>
      <c r="H23" s="59"/>
      <c r="I23" s="59"/>
      <c r="J23" s="9"/>
      <c r="K23" s="64"/>
      <c r="L23" s="59"/>
      <c r="M23" s="59"/>
      <c r="N23" s="59"/>
      <c r="O23" s="65"/>
      <c r="P23" s="66"/>
      <c r="Q23" s="66"/>
      <c r="R23" s="50"/>
      <c r="S23" s="59"/>
      <c r="T23" s="59"/>
      <c r="U23" s="59"/>
      <c r="V23" s="57">
        <f>SUM($D$5:$D23)/(COUNTA($D$5:$D23)-COUNTA($E$5:$E23))</f>
        <v>9.5</v>
      </c>
      <c r="W23" s="284" t="s">
        <v>35</v>
      </c>
      <c r="X23" s="285"/>
      <c r="Y23" s="286"/>
      <c r="Z23" s="76">
        <f t="shared" si="3"/>
        <v>0</v>
      </c>
      <c r="AA23" s="287">
        <f t="shared" si="2"/>
        <v>0</v>
      </c>
      <c r="AB23" s="288"/>
      <c r="AG23" s="1"/>
      <c r="AH23" s="1"/>
    </row>
    <row r="24" spans="1:34" ht="17.100000000000001" customHeight="1">
      <c r="A24" s="248"/>
      <c r="B24" s="47"/>
      <c r="C24" s="91"/>
      <c r="D24" s="63"/>
      <c r="E24" s="61"/>
      <c r="F24" s="59"/>
      <c r="G24" s="62"/>
      <c r="H24" s="59"/>
      <c r="I24" s="59"/>
      <c r="J24" s="9"/>
      <c r="K24" s="64"/>
      <c r="L24" s="59"/>
      <c r="M24" s="59"/>
      <c r="N24" s="59"/>
      <c r="O24" s="65"/>
      <c r="P24" s="66"/>
      <c r="Q24" s="66"/>
      <c r="R24" s="50"/>
      <c r="S24" s="59"/>
      <c r="T24" s="59"/>
      <c r="U24" s="59"/>
      <c r="V24" s="57">
        <f>SUM($D$5:$D24)/(COUNTA($D$5:$D24)-COUNTA($E$5:$E24))</f>
        <v>9.5</v>
      </c>
      <c r="W24" s="284" t="s">
        <v>34</v>
      </c>
      <c r="X24" s="290"/>
      <c r="Y24" s="291"/>
      <c r="Z24" s="76">
        <f t="shared" si="3"/>
        <v>0</v>
      </c>
      <c r="AA24" s="287">
        <f t="shared" si="2"/>
        <v>0</v>
      </c>
      <c r="AB24" s="288"/>
      <c r="AG24" s="1"/>
      <c r="AH24" s="1"/>
    </row>
    <row r="25" spans="1:34" ht="17.100000000000001" customHeight="1">
      <c r="A25" s="248"/>
      <c r="B25" s="47"/>
      <c r="C25" s="91"/>
      <c r="D25" s="63"/>
      <c r="E25" s="61"/>
      <c r="F25" s="59"/>
      <c r="G25" s="62"/>
      <c r="H25" s="59"/>
      <c r="I25" s="59"/>
      <c r="J25" s="9"/>
      <c r="K25" s="64"/>
      <c r="L25" s="59"/>
      <c r="M25" s="59"/>
      <c r="N25" s="59"/>
      <c r="O25" s="65"/>
      <c r="P25" s="66"/>
      <c r="Q25" s="66"/>
      <c r="R25" s="50"/>
      <c r="S25" s="59"/>
      <c r="T25" s="59"/>
      <c r="U25" s="59"/>
      <c r="V25" s="57">
        <f>SUM($D$5:$D25)/(COUNTA($D$5:$D25)-COUNTA($E$5:$E25))</f>
        <v>9.5</v>
      </c>
      <c r="W25" s="284" t="s">
        <v>33</v>
      </c>
      <c r="X25" s="285"/>
      <c r="Y25" s="286"/>
      <c r="Z25" s="76">
        <f t="shared" si="3"/>
        <v>0</v>
      </c>
      <c r="AA25" s="287">
        <f t="shared" si="2"/>
        <v>0</v>
      </c>
      <c r="AB25" s="288"/>
      <c r="AG25" s="1"/>
      <c r="AH25" s="1"/>
    </row>
    <row r="26" spans="1:34" ht="17.100000000000001" customHeight="1">
      <c r="A26" s="200"/>
      <c r="B26" s="2"/>
      <c r="C26" s="91"/>
      <c r="D26" s="60"/>
      <c r="E26" s="61"/>
      <c r="F26" s="59"/>
      <c r="G26" s="59"/>
      <c r="H26" s="59"/>
      <c r="I26" s="59"/>
      <c r="J26" s="9"/>
      <c r="K26" s="64"/>
      <c r="L26" s="59"/>
      <c r="M26" s="59"/>
      <c r="N26" s="59"/>
      <c r="O26" s="65"/>
      <c r="P26" s="66"/>
      <c r="Q26" s="66"/>
      <c r="R26" s="50"/>
      <c r="S26" s="59"/>
      <c r="T26" s="59"/>
      <c r="U26" s="59"/>
      <c r="V26" s="58">
        <f>SUM($D$5:$D26)/(COUNTA($D$5:$D26)-COUNTA($E$5:$E26))</f>
        <v>9.5</v>
      </c>
      <c r="W26" s="88"/>
    </row>
    <row r="27" spans="1:34" ht="17.100000000000001" customHeight="1">
      <c r="A27" s="200"/>
      <c r="B27" s="2"/>
      <c r="C27" s="91"/>
      <c r="D27" s="60"/>
      <c r="E27" s="61"/>
      <c r="F27" s="59"/>
      <c r="G27" s="59"/>
      <c r="H27" s="59"/>
      <c r="I27" s="59"/>
      <c r="J27" s="9"/>
      <c r="K27" s="64"/>
      <c r="L27" s="59"/>
      <c r="M27" s="59"/>
      <c r="N27" s="59"/>
      <c r="O27" s="65"/>
      <c r="P27" s="66"/>
      <c r="Q27" s="66"/>
      <c r="R27" s="50"/>
      <c r="S27" s="59"/>
      <c r="T27" s="59"/>
      <c r="U27" s="59"/>
      <c r="V27" s="58">
        <f>SUM($D$5:$D27)/(COUNTA($D$5:$D27)-COUNTA($E$5:$E27))</f>
        <v>9.5</v>
      </c>
      <c r="W27" s="289" t="s">
        <v>32</v>
      </c>
      <c r="X27" s="289"/>
      <c r="Y27" s="289"/>
      <c r="Z27" s="289"/>
      <c r="AA27" s="289"/>
      <c r="AB27" s="289"/>
      <c r="AC27" s="8"/>
      <c r="AD27" s="8"/>
      <c r="AE27" s="8"/>
      <c r="AG27" s="1"/>
      <c r="AH27" s="1"/>
    </row>
    <row r="28" spans="1:34" ht="17.100000000000001" customHeight="1">
      <c r="A28" s="200"/>
      <c r="B28" s="2"/>
      <c r="C28" s="91"/>
      <c r="D28" s="60"/>
      <c r="E28" s="61"/>
      <c r="F28" s="59"/>
      <c r="G28" s="59"/>
      <c r="H28" s="59"/>
      <c r="I28" s="59"/>
      <c r="J28" s="9"/>
      <c r="K28" s="64"/>
      <c r="L28" s="59"/>
      <c r="M28" s="59"/>
      <c r="N28" s="59"/>
      <c r="O28" s="65"/>
      <c r="P28" s="66"/>
      <c r="Q28" s="66"/>
      <c r="R28" s="50"/>
      <c r="S28" s="59"/>
      <c r="T28" s="59"/>
      <c r="U28" s="59"/>
      <c r="V28" s="57">
        <f>SUM($D$5:$D28)/(COUNTA($D$5:$D28)-COUNTA($E$5:$E28))</f>
        <v>9.5</v>
      </c>
      <c r="W28" s="69" t="s">
        <v>31</v>
      </c>
      <c r="X28" s="70"/>
      <c r="Y28" s="70"/>
      <c r="Z28" s="71"/>
      <c r="AA28" s="282">
        <f>IF(W5=0,"-",$W$13/$W$5)</f>
        <v>0</v>
      </c>
      <c r="AB28" s="283"/>
      <c r="AG28" s="1"/>
      <c r="AH28" s="1"/>
    </row>
    <row r="29" spans="1:34" ht="17.100000000000001" customHeight="1">
      <c r="A29" s="200"/>
      <c r="B29" s="2"/>
      <c r="C29" s="91"/>
      <c r="D29" s="60"/>
      <c r="E29" s="61"/>
      <c r="F29" s="59"/>
      <c r="G29" s="59"/>
      <c r="H29" s="59"/>
      <c r="I29" s="59"/>
      <c r="J29" s="9"/>
      <c r="K29" s="64"/>
      <c r="L29" s="59"/>
      <c r="M29" s="59"/>
      <c r="N29" s="59"/>
      <c r="O29" s="65"/>
      <c r="P29" s="66"/>
      <c r="Q29" s="66"/>
      <c r="R29" s="50"/>
      <c r="S29" s="59"/>
      <c r="T29" s="59"/>
      <c r="U29" s="59"/>
      <c r="V29" s="57">
        <f>SUM($D$5:$D29)/(COUNTA($D$5:$D29)-COUNTA($E$5:$E29))</f>
        <v>9.5</v>
      </c>
      <c r="W29" s="136" t="s">
        <v>30</v>
      </c>
      <c r="X29" s="137"/>
      <c r="Y29" s="276">
        <v>20</v>
      </c>
      <c r="Z29" s="279"/>
      <c r="AA29" s="280" t="str">
        <f>IF(ISERROR(SUMIF(D5:D34,"&gt;="&amp;Y29)/SUMPRODUCT(--(D5:D34&gt;=Y29),--(E5:E34&lt;&gt;"*"))),"-",SUMIF(D5:D34,"&gt;="&amp;Y29)/SUMPRODUCT(--(D5:D34&gt;=Y29),--(E5:E34&lt;&gt;"*")))</f>
        <v>-</v>
      </c>
      <c r="AB29" s="281"/>
      <c r="AG29" s="1"/>
      <c r="AH29" s="1"/>
    </row>
    <row r="30" spans="1:34" ht="17.100000000000001" customHeight="1">
      <c r="A30" s="200"/>
      <c r="B30" s="2"/>
      <c r="C30" s="91"/>
      <c r="D30" s="60"/>
      <c r="E30" s="61"/>
      <c r="F30" s="59"/>
      <c r="G30" s="59"/>
      <c r="H30" s="59"/>
      <c r="I30" s="59"/>
      <c r="J30" s="9"/>
      <c r="K30" s="64"/>
      <c r="L30" s="59"/>
      <c r="M30" s="59"/>
      <c r="N30" s="59"/>
      <c r="O30" s="65"/>
      <c r="P30" s="66"/>
      <c r="Q30" s="66"/>
      <c r="R30" s="50"/>
      <c r="S30" s="59"/>
      <c r="T30" s="59"/>
      <c r="U30" s="59"/>
      <c r="V30" s="57">
        <f>SUM($D$5:$D30)/(COUNTA($D$5:$D30)-COUNTA($E$5:$E30))</f>
        <v>9.5</v>
      </c>
      <c r="W30" s="274" t="s">
        <v>29</v>
      </c>
      <c r="X30" s="275"/>
      <c r="Y30" s="275"/>
      <c r="Z30" s="276"/>
      <c r="AA30" s="277">
        <f>IF($Z$5="-","-",IF($Z$5=0,"-",($AF$5*4+$AG$5*6)/$Z$5))</f>
        <v>7.0175438596491224E-2</v>
      </c>
      <c r="AB30" s="278"/>
      <c r="AG30" s="1"/>
      <c r="AH30" s="1"/>
    </row>
    <row r="31" spans="1:34" ht="17.100000000000001" customHeight="1">
      <c r="A31" s="200"/>
      <c r="B31" s="2"/>
      <c r="C31" s="91"/>
      <c r="D31" s="60"/>
      <c r="E31" s="61"/>
      <c r="F31" s="59"/>
      <c r="G31" s="59"/>
      <c r="H31" s="59"/>
      <c r="I31" s="59"/>
      <c r="J31" s="9"/>
      <c r="K31" s="64"/>
      <c r="L31" s="59"/>
      <c r="M31" s="59"/>
      <c r="N31" s="59"/>
      <c r="O31" s="65"/>
      <c r="P31" s="66"/>
      <c r="Q31" s="66"/>
      <c r="R31" s="50"/>
      <c r="S31" s="59"/>
      <c r="T31" s="59"/>
      <c r="U31" s="59"/>
      <c r="V31" s="57">
        <f>SUM($D$5:$D31)/(COUNTA($D$5:$D31)-COUNTA($E$5:$E31))</f>
        <v>9.5</v>
      </c>
      <c r="W31" s="274" t="s">
        <v>28</v>
      </c>
      <c r="X31" s="275"/>
      <c r="Y31" s="275"/>
      <c r="Z31" s="276"/>
      <c r="AA31" s="277">
        <f>IF(SUM($AF5:$AG5),$AG5/SUM($AF5:$AG5),"-")</f>
        <v>0</v>
      </c>
      <c r="AB31" s="278"/>
      <c r="AG31" s="1"/>
      <c r="AH31" s="1"/>
    </row>
    <row r="32" spans="1:34" ht="17.100000000000001" customHeight="1">
      <c r="A32" s="200"/>
      <c r="B32" s="2"/>
      <c r="C32" s="91"/>
      <c r="D32" s="60"/>
      <c r="E32" s="61"/>
      <c r="F32" s="59"/>
      <c r="G32" s="59"/>
      <c r="H32" s="59"/>
      <c r="I32" s="59"/>
      <c r="J32" s="9"/>
      <c r="K32" s="64"/>
      <c r="L32" s="59"/>
      <c r="M32" s="59"/>
      <c r="N32" s="59"/>
      <c r="O32" s="65"/>
      <c r="P32" s="66"/>
      <c r="Q32" s="66"/>
      <c r="R32" s="50"/>
      <c r="S32" s="59"/>
      <c r="T32" s="59"/>
      <c r="U32" s="59"/>
      <c r="V32" s="57">
        <f>SUM($D$5:$D32)/(COUNTA($D$5:$D32)-COUNTA($E$5:$E32))</f>
        <v>9.5</v>
      </c>
      <c r="W32" s="274" t="s">
        <v>27</v>
      </c>
      <c r="X32" s="275"/>
      <c r="Y32" s="275"/>
      <c r="Z32" s="276"/>
      <c r="AA32" s="277" t="str">
        <f>IF(SUM($AH5:$AI5),$AI5/SUM($AH5:$AI5),"-")</f>
        <v>-</v>
      </c>
      <c r="AB32" s="278"/>
      <c r="AG32" s="1"/>
      <c r="AH32" s="1"/>
    </row>
    <row r="33" spans="1:34" ht="17.100000000000001" customHeight="1">
      <c r="A33" s="199"/>
      <c r="B33" s="2"/>
      <c r="C33" s="91"/>
      <c r="D33" s="60"/>
      <c r="E33" s="61"/>
      <c r="F33" s="59"/>
      <c r="G33" s="59"/>
      <c r="H33" s="59"/>
      <c r="I33" s="59"/>
      <c r="J33" s="50"/>
      <c r="K33" s="59"/>
      <c r="L33" s="59"/>
      <c r="M33" s="59"/>
      <c r="N33" s="59"/>
      <c r="O33" s="65"/>
      <c r="P33" s="66"/>
      <c r="Q33" s="66"/>
      <c r="R33" s="50"/>
      <c r="S33" s="59"/>
      <c r="T33" s="59"/>
      <c r="U33" s="59"/>
      <c r="V33" s="57">
        <f>SUM($D$5:$D33)/(COUNTA($D$5:$D33)-COUNTA($E$5:$E33))</f>
        <v>9.5</v>
      </c>
      <c r="W33" s="274" t="s">
        <v>64</v>
      </c>
      <c r="X33" s="275"/>
      <c r="Y33" s="275"/>
      <c r="Z33" s="276"/>
      <c r="AA33" s="74">
        <f>SUMPRODUCT((D5:D34=0)*(D5:D34&lt;&gt;"")*(E5:E34&lt;&gt;"*"))</f>
        <v>0</v>
      </c>
      <c r="AB33" s="75">
        <f>SUMPRODUCT((D5:D34=0)*(D5:D34&lt;&gt;"")*(E5:E34&lt;&gt;"*")*(F5:F34=1))</f>
        <v>0</v>
      </c>
      <c r="AG33" s="1"/>
      <c r="AH33" s="1"/>
    </row>
    <row r="34" spans="1:34" ht="17.100000000000001" customHeight="1">
      <c r="A34" s="199"/>
      <c r="B34" s="2"/>
      <c r="C34" s="91"/>
      <c r="D34" s="60"/>
      <c r="E34" s="61"/>
      <c r="F34" s="59"/>
      <c r="G34" s="59"/>
      <c r="H34" s="59"/>
      <c r="I34" s="59"/>
      <c r="J34" s="50"/>
      <c r="K34" s="59"/>
      <c r="L34" s="59"/>
      <c r="M34" s="59"/>
      <c r="N34" s="59"/>
      <c r="O34" s="65"/>
      <c r="P34" s="66"/>
      <c r="Q34" s="66"/>
      <c r="R34" s="50"/>
      <c r="S34" s="59"/>
      <c r="T34" s="59"/>
      <c r="U34" s="59"/>
      <c r="V34" s="57">
        <f>SUM($D$5:$D34)/(COUNTA($D$5:$D34)-COUNTA($E$5:$E34))</f>
        <v>9.5</v>
      </c>
      <c r="W34" s="274" t="s">
        <v>65</v>
      </c>
      <c r="X34" s="275"/>
      <c r="Y34" s="275"/>
      <c r="Z34" s="276"/>
      <c r="AA34" s="74">
        <f>SUM(P5:P34)</f>
        <v>0</v>
      </c>
      <c r="AB34" s="75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51" priority="1" operator="greaterThan">
      <formula>0</formula>
    </cfRule>
  </conditionalFormatting>
  <dataValidations count="1">
    <dataValidation type="list" allowBlank="1" showInputMessage="1" showErrorMessage="1" sqref="G5:G34" xr:uid="{00000000-0002-0000-1700-000000000000}">
      <formula1>$W$16:$W$25</formula1>
    </dataValidation>
  </dataValidations>
  <hyperlinks>
    <hyperlink ref="A2" location="'Player Summary'!A1" display="Player Summary" xr:uid="{00000000-0004-0000-17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17" sqref="A17"/>
      <selection pane="topRight" activeCell="A17" sqref="A17"/>
      <selection pane="bottomLeft" activeCell="A17" sqref="A17"/>
      <selection pane="bottomRight" activeCell="A17" sqref="A17"/>
    </sheetView>
  </sheetViews>
  <sheetFormatPr defaultColWidth="8.855468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85546875" style="2" customWidth="1"/>
    <col min="8" max="8" width="2.5703125" style="2" customWidth="1"/>
    <col min="9" max="9" width="2.42578125" style="2" customWidth="1"/>
    <col min="10" max="10" width="2.85546875" style="33" customWidth="1"/>
    <col min="11" max="11" width="5" style="5" customWidth="1"/>
    <col min="12" max="14" width="5" style="2" customWidth="1"/>
    <col min="15" max="15" width="0.5703125" style="2" customWidth="1"/>
    <col min="16" max="18" width="2.85546875" style="2" customWidth="1"/>
    <col min="19" max="21" width="4.42578125" style="2" customWidth="1"/>
    <col min="22" max="22" width="2.85546875" style="1" customWidth="1"/>
    <col min="23" max="25" width="5.5703125" style="1" customWidth="1"/>
    <col min="26" max="26" width="5.570312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5703125" style="1" customWidth="1"/>
    <col min="33" max="34" width="5.5703125" style="2" customWidth="1"/>
    <col min="35" max="35" width="5.5703125" style="1" customWidth="1"/>
    <col min="36" max="36" width="2.85546875" style="1" customWidth="1"/>
    <col min="37" max="38" width="5.5703125" style="1" customWidth="1"/>
    <col min="39" max="39" width="6.85546875" style="1" customWidth="1"/>
    <col min="40" max="256" width="11.42578125" style="1" customWidth="1"/>
    <col min="257" max="16384" width="8.85546875" style="1"/>
  </cols>
  <sheetData>
    <row r="1" spans="1:39" ht="15.75">
      <c r="A1" s="46" t="s">
        <v>96</v>
      </c>
      <c r="D1" s="13" t="s">
        <v>75</v>
      </c>
      <c r="E1" s="13"/>
      <c r="F1" s="13"/>
      <c r="G1" s="209" t="s">
        <v>76</v>
      </c>
      <c r="H1" s="13"/>
      <c r="I1" s="13"/>
      <c r="J1" s="13"/>
      <c r="K1" s="202" t="s">
        <v>77</v>
      </c>
      <c r="L1" s="13"/>
      <c r="M1" s="204" t="s">
        <v>78</v>
      </c>
      <c r="N1" s="20"/>
      <c r="O1" s="33"/>
      <c r="P1" s="33"/>
      <c r="Q1" s="33"/>
      <c r="R1" s="33"/>
      <c r="S1" s="20"/>
      <c r="T1" s="20"/>
      <c r="U1" s="20"/>
      <c r="V1" s="15"/>
      <c r="W1" s="15"/>
      <c r="X1" s="15"/>
      <c r="Y1" s="15"/>
      <c r="Z1" s="33"/>
    </row>
    <row r="2" spans="1:39">
      <c r="A2" s="226" t="s">
        <v>107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33"/>
      <c r="S2" s="47"/>
      <c r="T2" s="47"/>
      <c r="U2" s="47"/>
      <c r="V2" s="15"/>
      <c r="W2" s="15"/>
      <c r="X2" s="15"/>
      <c r="Y2" s="15"/>
      <c r="Z2" s="47"/>
      <c r="AA2" s="15"/>
      <c r="AB2" s="15"/>
      <c r="AC2" s="15"/>
      <c r="AD2" s="15"/>
      <c r="AE2" s="15"/>
      <c r="AF2" s="15"/>
      <c r="AG2" s="33"/>
      <c r="AH2" s="33"/>
      <c r="AI2" s="15"/>
      <c r="AJ2" s="15"/>
    </row>
    <row r="3" spans="1:39">
      <c r="A3" s="255" t="s">
        <v>73</v>
      </c>
      <c r="B3" s="15"/>
      <c r="C3" s="257" t="s">
        <v>63</v>
      </c>
      <c r="D3" s="257"/>
      <c r="E3" s="257"/>
      <c r="F3" s="257"/>
      <c r="G3" s="257"/>
      <c r="H3" s="257"/>
      <c r="I3" s="257"/>
      <c r="J3" s="13"/>
      <c r="K3" s="257" t="s">
        <v>62</v>
      </c>
      <c r="L3" s="257"/>
      <c r="M3" s="257"/>
      <c r="N3" s="257"/>
      <c r="O3" s="301"/>
      <c r="P3" s="257"/>
      <c r="Q3" s="257"/>
      <c r="R3" s="14"/>
      <c r="S3" s="257" t="s">
        <v>61</v>
      </c>
      <c r="T3" s="257"/>
      <c r="U3" s="257"/>
      <c r="V3" s="15"/>
      <c r="W3" s="289" t="s">
        <v>60</v>
      </c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K3" s="289" t="s">
        <v>59</v>
      </c>
      <c r="AL3" s="289"/>
      <c r="AM3" s="289"/>
    </row>
    <row r="4" spans="1:39" ht="17.100000000000001" customHeight="1">
      <c r="A4" s="256"/>
      <c r="B4" s="54" t="s">
        <v>93</v>
      </c>
      <c r="C4" s="52" t="s">
        <v>54</v>
      </c>
      <c r="D4" s="53" t="s">
        <v>21</v>
      </c>
      <c r="E4" s="53" t="s">
        <v>58</v>
      </c>
      <c r="F4" s="53" t="s">
        <v>57</v>
      </c>
      <c r="G4" s="53" t="s">
        <v>71</v>
      </c>
      <c r="H4" s="53">
        <v>4</v>
      </c>
      <c r="I4" s="53">
        <v>6</v>
      </c>
      <c r="J4" s="13"/>
      <c r="K4" s="55" t="s">
        <v>16</v>
      </c>
      <c r="L4" s="53" t="s">
        <v>15</v>
      </c>
      <c r="M4" s="53" t="s">
        <v>14</v>
      </c>
      <c r="N4" s="53" t="s">
        <v>13</v>
      </c>
      <c r="O4" s="56"/>
      <c r="P4" s="52" t="s">
        <v>56</v>
      </c>
      <c r="Q4" s="52" t="s">
        <v>55</v>
      </c>
      <c r="R4" s="13"/>
      <c r="S4" s="53" t="s">
        <v>8</v>
      </c>
      <c r="T4" s="53" t="s">
        <v>7</v>
      </c>
      <c r="U4" s="53" t="s">
        <v>6</v>
      </c>
      <c r="W4" s="77" t="s">
        <v>15</v>
      </c>
      <c r="X4" s="77" t="s">
        <v>23</v>
      </c>
      <c r="Y4" s="77" t="s">
        <v>22</v>
      </c>
      <c r="Z4" s="77" t="s">
        <v>21</v>
      </c>
      <c r="AA4" s="289" t="s">
        <v>20</v>
      </c>
      <c r="AB4" s="289"/>
      <c r="AC4" s="289" t="s">
        <v>11</v>
      </c>
      <c r="AD4" s="289"/>
      <c r="AE4" s="77" t="s">
        <v>10</v>
      </c>
      <c r="AF4" s="77">
        <v>4</v>
      </c>
      <c r="AG4" s="77">
        <v>6</v>
      </c>
      <c r="AH4" s="77" t="s">
        <v>19</v>
      </c>
      <c r="AI4" s="77" t="s">
        <v>18</v>
      </c>
      <c r="AK4" s="77" t="s">
        <v>54</v>
      </c>
      <c r="AL4" s="77" t="s">
        <v>23</v>
      </c>
      <c r="AM4" s="78" t="s">
        <v>11</v>
      </c>
    </row>
    <row r="5" spans="1:39" ht="17.100000000000001" customHeight="1">
      <c r="A5" s="210"/>
      <c r="B5" s="47"/>
      <c r="C5" s="91"/>
      <c r="D5" s="60"/>
      <c r="E5" s="61"/>
      <c r="F5" s="59"/>
      <c r="G5" s="62"/>
      <c r="H5" s="59"/>
      <c r="I5" s="59"/>
      <c r="J5" s="9"/>
      <c r="K5" s="59"/>
      <c r="L5" s="59"/>
      <c r="M5" s="59"/>
      <c r="N5" s="59"/>
      <c r="O5" s="65"/>
      <c r="P5" s="66"/>
      <c r="Q5" s="66"/>
      <c r="R5" s="9"/>
      <c r="S5" s="59"/>
      <c r="T5" s="59"/>
      <c r="U5" s="59"/>
      <c r="V5" s="57" t="e">
        <f>SUM($D$5:$D5)/(COUNTA($D$5:$D5)-COUNTA($E$5:$E5))</f>
        <v>#DIV/0!</v>
      </c>
      <c r="W5" s="76">
        <f>COUNTA(A5:A34)</f>
        <v>5</v>
      </c>
      <c r="X5" s="76">
        <f>COUNTA(D5:D34)</f>
        <v>5</v>
      </c>
      <c r="Y5" s="76">
        <f>COUNTA(E5:E34)</f>
        <v>0</v>
      </c>
      <c r="Z5" s="83">
        <f>IF(X5=0,"-",SUM(D5:D34))</f>
        <v>125</v>
      </c>
      <c r="AA5" s="302" t="str">
        <f t="array" ref="AA5">IF(X5,(MAX(D5:D34)&amp;IF(SUM((D5:D34=MAX(D5:D34))*(E5:E34&lt;&gt;"")),"*","")&amp;"("&amp;MIN(IF(D5:D34&amp;E5:E34=MAX(D5:D34)&amp;IF(SUM((D5:D34=MAX(D5:D34))*(E5:E34&lt;&gt;"")),"*",""),F5:F34))&amp;")"),0)</f>
        <v>41(0)</v>
      </c>
      <c r="AB5" s="302"/>
      <c r="AC5" s="303">
        <f>IF($X5-$Y5,$Z5/($X5-$Y5),"-")</f>
        <v>25</v>
      </c>
      <c r="AD5" s="304"/>
      <c r="AE5" s="84" t="str">
        <f>IF(SUM($F$5:$F$43),($Z5/(SUM($F$5:$F$43))*100),"-")</f>
        <v>-</v>
      </c>
      <c r="AF5" s="76">
        <f>SUM(H5:H34)</f>
        <v>0</v>
      </c>
      <c r="AG5" s="76">
        <f>SUM(I5:I34)</f>
        <v>0</v>
      </c>
      <c r="AH5" s="76">
        <f>COUNTIF($D$5:$D$34,"&gt;=50")-$AI5</f>
        <v>0</v>
      </c>
      <c r="AI5" s="76">
        <f>COUNTIF(D5:D34,"&gt;=100")</f>
        <v>0</v>
      </c>
      <c r="AK5" s="79" t="s">
        <v>53</v>
      </c>
      <c r="AL5" s="80" t="str">
        <f>IF(SUM(COUNTIF($C$5:$C$34,{1,2}))=0,"-",SUM(COUNTIF($C$5:$C$34,{1,2})))</f>
        <v>-</v>
      </c>
      <c r="AM5" s="89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.100000000000001" customHeight="1">
      <c r="A6" s="208"/>
      <c r="B6" s="47"/>
      <c r="C6" s="91"/>
      <c r="D6" s="60"/>
      <c r="E6" s="61"/>
      <c r="F6" s="59"/>
      <c r="G6" s="62"/>
      <c r="H6" s="59"/>
      <c r="I6" s="59"/>
      <c r="J6" s="9"/>
      <c r="K6" s="59"/>
      <c r="L6" s="59"/>
      <c r="M6" s="59"/>
      <c r="N6" s="59"/>
      <c r="O6" s="65"/>
      <c r="P6" s="66"/>
      <c r="Q6" s="66"/>
      <c r="R6" s="9"/>
      <c r="S6" s="59"/>
      <c r="T6" s="59"/>
      <c r="U6" s="59"/>
      <c r="V6" s="58" t="e">
        <f>SUM($D$5:$D6)/(COUNTA($D$5:$D6)-COUNTA($E$5:$E6))</f>
        <v>#DIV/0!</v>
      </c>
      <c r="Z6" s="47"/>
      <c r="AK6" s="81" t="s">
        <v>52</v>
      </c>
      <c r="AL6" s="82" t="str">
        <f>IF(COUNTIF($C$5:$C$34,$AK6)=0,"-",COUNTIF($C$5:$C$34,$AK6))</f>
        <v>-</v>
      </c>
      <c r="AM6" s="90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.100000000000001" customHeight="1">
      <c r="A7" s="208"/>
      <c r="B7" s="47"/>
      <c r="C7" s="91"/>
      <c r="D7" s="60"/>
      <c r="E7" s="61"/>
      <c r="F7" s="59"/>
      <c r="G7" s="62"/>
      <c r="H7" s="59"/>
      <c r="I7" s="59"/>
      <c r="J7" s="9"/>
      <c r="K7" s="59"/>
      <c r="L7" s="59"/>
      <c r="M7" s="59"/>
      <c r="N7" s="59"/>
      <c r="O7" s="67"/>
      <c r="P7" s="68"/>
      <c r="Q7" s="68"/>
      <c r="R7" s="9"/>
      <c r="S7" s="59"/>
      <c r="T7" s="59"/>
      <c r="U7" s="59"/>
      <c r="V7" s="58" t="e">
        <f>SUM($D$5:$D7)/(COUNTA($D$5:$D7)-COUNTA($E$5:$E7))</f>
        <v>#DIV/0!</v>
      </c>
      <c r="W7" s="289" t="s">
        <v>51</v>
      </c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11"/>
      <c r="AK7" s="81" t="s">
        <v>50</v>
      </c>
      <c r="AL7" s="82" t="str">
        <f t="shared" ref="AL7:AL14" si="0">IF(COUNTIF($C$5:$C$34,$AK7)=0,"-",COUNTIF($C$5:$C$34,$AK7))</f>
        <v>-</v>
      </c>
      <c r="AM7" s="90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.100000000000001" customHeight="1">
      <c r="A8" s="208"/>
      <c r="B8" s="47"/>
      <c r="C8" s="91"/>
      <c r="D8" s="60"/>
      <c r="E8" s="61"/>
      <c r="F8" s="59"/>
      <c r="G8" s="62"/>
      <c r="H8" s="59"/>
      <c r="I8" s="59"/>
      <c r="J8" s="9"/>
      <c r="K8" s="59"/>
      <c r="L8" s="59"/>
      <c r="M8" s="59"/>
      <c r="N8" s="59"/>
      <c r="O8" s="65"/>
      <c r="P8" s="66"/>
      <c r="Q8" s="66"/>
      <c r="R8" s="9"/>
      <c r="S8" s="59"/>
      <c r="T8" s="59"/>
      <c r="U8" s="59"/>
      <c r="V8" s="58" t="e">
        <f>SUM($D$5:$D8)/(COUNTA($D$5:$D8)-COUNTA($E$5:$E8))</f>
        <v>#DIV/0!</v>
      </c>
      <c r="W8" s="77" t="s">
        <v>16</v>
      </c>
      <c r="X8" s="77" t="s">
        <v>15</v>
      </c>
      <c r="Y8" s="77" t="s">
        <v>14</v>
      </c>
      <c r="Z8" s="77" t="s">
        <v>13</v>
      </c>
      <c r="AA8" s="289" t="s">
        <v>12</v>
      </c>
      <c r="AB8" s="289"/>
      <c r="AC8" s="289" t="s">
        <v>11</v>
      </c>
      <c r="AD8" s="289"/>
      <c r="AE8" s="77" t="s">
        <v>10</v>
      </c>
      <c r="AF8" s="77" t="s">
        <v>69</v>
      </c>
      <c r="AG8" s="77" t="s">
        <v>9</v>
      </c>
      <c r="AH8" s="13"/>
      <c r="AK8" s="81" t="s">
        <v>49</v>
      </c>
      <c r="AL8" s="82">
        <f t="shared" si="0"/>
        <v>4</v>
      </c>
      <c r="AM8" s="90">
        <f t="shared" si="1"/>
        <v>21</v>
      </c>
    </row>
    <row r="9" spans="1:39" ht="17.100000000000001" customHeight="1">
      <c r="A9" s="208"/>
      <c r="B9" s="47"/>
      <c r="C9" s="91"/>
      <c r="D9" s="60"/>
      <c r="E9" s="61"/>
      <c r="F9" s="59"/>
      <c r="G9" s="62"/>
      <c r="H9" s="59"/>
      <c r="I9" s="59"/>
      <c r="J9" s="9"/>
      <c r="K9" s="59"/>
      <c r="L9" s="59"/>
      <c r="M9" s="59"/>
      <c r="N9" s="59"/>
      <c r="O9" s="65"/>
      <c r="P9" s="66"/>
      <c r="Q9" s="66"/>
      <c r="R9" s="9"/>
      <c r="S9" s="59"/>
      <c r="T9" s="59"/>
      <c r="U9" s="59"/>
      <c r="V9" s="57" t="e">
        <f>SUM($D$5:$D9)/(COUNTA($D$5:$D9)-COUNTA($E$5:$E9))</f>
        <v>#DIV/0!</v>
      </c>
      <c r="W9" s="85" t="str">
        <f t="array" ref="W9">IF(SUM(K5:K34)=0,"-",SUM(INT(K5:K34))+INT(ROUND(SUM(K5:K34-INT(K5:K34)),1)/0.6)+MOD(ROUND(SUM(K5:K34-INT(K5:K34)),1),0.6))</f>
        <v>-</v>
      </c>
      <c r="X9" s="86" t="str">
        <f>IF($W$9="-","-",SUM(L5:L34))</f>
        <v>-</v>
      </c>
      <c r="Y9" s="86" t="str">
        <f>IF($W$9="-","-",SUM(M5:M34))</f>
        <v>-</v>
      </c>
      <c r="Z9" s="83" t="str">
        <f>IF($W$9="-","-",SUM(N5:N34))</f>
        <v>-</v>
      </c>
      <c r="AA9" s="305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306"/>
      <c r="AC9" s="303" t="str">
        <f>IF($Z$9="-","-",IF($Z$9=0,"-",$Y$9/$Z$9))</f>
        <v>-</v>
      </c>
      <c r="AD9" s="304"/>
      <c r="AE9" s="87" t="str">
        <f>IF(ISERROR(ROUND((INT(W9)*6+((W9-INT(W9))*10))/Z9,2)),"-",ROUND((INT(W9)*6+((W9-INT(W9))*10))/Z9,2))</f>
        <v>-</v>
      </c>
      <c r="AF9" s="84" t="str">
        <f>IF(ISERROR(ROUND(Y9/(INT(W9)*6+((W9-INT(W9))*10))*6,2)),"-",ROUND(Y9/(INT(W9)*6+((W9-INT(W9))*10))*6,2))</f>
        <v>-</v>
      </c>
      <c r="AG9" s="93">
        <f>COUNTIF(N5:N34,"&gt;=5")</f>
        <v>0</v>
      </c>
      <c r="AH9" s="10"/>
      <c r="AK9" s="81" t="s">
        <v>48</v>
      </c>
      <c r="AL9" s="82">
        <f t="shared" si="0"/>
        <v>1</v>
      </c>
      <c r="AM9" s="90">
        <f t="shared" si="1"/>
        <v>41</v>
      </c>
    </row>
    <row r="10" spans="1:39" ht="17.100000000000001" customHeight="1">
      <c r="A10" s="208"/>
      <c r="B10" s="47"/>
      <c r="C10" s="91"/>
      <c r="D10" s="60"/>
      <c r="E10" s="61"/>
      <c r="F10" s="59"/>
      <c r="G10" s="62"/>
      <c r="H10" s="59"/>
      <c r="I10" s="59"/>
      <c r="J10" s="9"/>
      <c r="K10" s="59"/>
      <c r="L10" s="59"/>
      <c r="M10" s="59"/>
      <c r="N10" s="59"/>
      <c r="O10" s="65"/>
      <c r="P10" s="66"/>
      <c r="Q10" s="66"/>
      <c r="R10" s="9"/>
      <c r="S10" s="59"/>
      <c r="T10" s="59"/>
      <c r="U10" s="59"/>
      <c r="V10" s="58" t="e">
        <f>SUM($D$5:$D10)/(COUNTA($D$5:$D10)-COUNTA($E$5:$E10))</f>
        <v>#DIV/0!</v>
      </c>
      <c r="W10" s="12"/>
      <c r="AK10" s="81" t="s">
        <v>47</v>
      </c>
      <c r="AL10" s="82" t="str">
        <f t="shared" si="0"/>
        <v>-</v>
      </c>
      <c r="AM10" s="90" t="str">
        <f t="shared" si="1"/>
        <v>-</v>
      </c>
    </row>
    <row r="11" spans="1:39" ht="17.100000000000001" customHeight="1">
      <c r="A11" s="208"/>
      <c r="B11" s="47"/>
      <c r="C11" s="92"/>
      <c r="D11" s="63"/>
      <c r="E11" s="61"/>
      <c r="F11" s="59"/>
      <c r="G11" s="62"/>
      <c r="H11" s="59"/>
      <c r="I11" s="59"/>
      <c r="J11" s="9"/>
      <c r="K11" s="59"/>
      <c r="L11" s="59"/>
      <c r="M11" s="59"/>
      <c r="N11" s="59"/>
      <c r="O11" s="65"/>
      <c r="P11" s="66"/>
      <c r="Q11" s="66"/>
      <c r="R11" s="9"/>
      <c r="S11" s="59"/>
      <c r="T11" s="59"/>
      <c r="U11" s="59"/>
      <c r="V11" s="58" t="e">
        <f>SUM($D$5:$D11)/(COUNTA($D$5:$D11)-COUNTA($E$5:$E11))</f>
        <v>#DIV/0!</v>
      </c>
      <c r="W11" s="292" t="s">
        <v>46</v>
      </c>
      <c r="X11" s="292"/>
      <c r="Y11" s="292"/>
      <c r="Z11" s="11"/>
      <c r="AA11" s="11"/>
      <c r="AB11" s="11"/>
      <c r="AK11" s="81" t="s">
        <v>45</v>
      </c>
      <c r="AL11" s="82" t="str">
        <f t="shared" si="0"/>
        <v>-</v>
      </c>
      <c r="AM11" s="90" t="str">
        <f t="shared" si="1"/>
        <v>-</v>
      </c>
    </row>
    <row r="12" spans="1:39" ht="17.100000000000001" customHeight="1">
      <c r="A12" s="243" t="s">
        <v>200</v>
      </c>
      <c r="B12" s="47">
        <v>2</v>
      </c>
      <c r="C12" s="91">
        <v>5</v>
      </c>
      <c r="D12" s="60">
        <v>37</v>
      </c>
      <c r="E12" s="61"/>
      <c r="F12" s="59"/>
      <c r="G12" s="62" t="s">
        <v>89</v>
      </c>
      <c r="H12" s="59"/>
      <c r="I12" s="59"/>
      <c r="J12" s="9"/>
      <c r="K12" s="59"/>
      <c r="L12" s="59"/>
      <c r="M12" s="59"/>
      <c r="N12" s="59"/>
      <c r="O12" s="65"/>
      <c r="P12" s="66"/>
      <c r="Q12" s="66"/>
      <c r="R12" s="9"/>
      <c r="S12" s="59"/>
      <c r="T12" s="59"/>
      <c r="U12" s="59"/>
      <c r="V12" s="58">
        <f>SUM($D$5:$D12)/(COUNTA($D$5:$D12)-COUNTA($E$5:$E12))</f>
        <v>37</v>
      </c>
      <c r="W12" s="77" t="s">
        <v>8</v>
      </c>
      <c r="X12" s="77" t="s">
        <v>7</v>
      </c>
      <c r="Y12" s="77" t="s">
        <v>6</v>
      </c>
      <c r="Z12" s="47"/>
      <c r="AK12" s="81" t="s">
        <v>44</v>
      </c>
      <c r="AL12" s="82" t="str">
        <f t="shared" si="0"/>
        <v>-</v>
      </c>
      <c r="AM12" s="90" t="str">
        <f t="shared" si="1"/>
        <v>-</v>
      </c>
    </row>
    <row r="13" spans="1:39" ht="17.100000000000001" customHeight="1">
      <c r="A13" s="243" t="s">
        <v>201</v>
      </c>
      <c r="B13" s="47">
        <v>2</v>
      </c>
      <c r="C13" s="92">
        <v>5</v>
      </c>
      <c r="D13" s="60">
        <v>34</v>
      </c>
      <c r="E13" s="61"/>
      <c r="F13" s="59"/>
      <c r="G13" s="59" t="s">
        <v>36</v>
      </c>
      <c r="H13" s="59"/>
      <c r="I13" s="59"/>
      <c r="J13" s="9"/>
      <c r="K13" s="59"/>
      <c r="L13" s="59"/>
      <c r="M13" s="59"/>
      <c r="N13" s="59"/>
      <c r="O13" s="65"/>
      <c r="P13" s="66"/>
      <c r="Q13" s="66"/>
      <c r="R13" s="9"/>
      <c r="S13" s="59"/>
      <c r="T13" s="59"/>
      <c r="U13" s="59"/>
      <c r="V13" s="57">
        <f>SUM($D$5:$D13)/(COUNTA($D$5:$D13)-COUNTA($E$5:$E13))</f>
        <v>35.5</v>
      </c>
      <c r="W13" s="76">
        <f>SUM(S5:S34)</f>
        <v>0</v>
      </c>
      <c r="X13" s="76">
        <f>SUM(T5:T34)</f>
        <v>0</v>
      </c>
      <c r="Y13" s="76">
        <f>SUM(U5:U34)</f>
        <v>0</v>
      </c>
      <c r="Z13" s="10"/>
      <c r="AK13" s="81" t="s">
        <v>43</v>
      </c>
      <c r="AL13" s="82" t="str">
        <f t="shared" si="0"/>
        <v>-</v>
      </c>
      <c r="AM13" s="90" t="str">
        <f t="shared" si="1"/>
        <v>-</v>
      </c>
    </row>
    <row r="14" spans="1:39" ht="17.100000000000001" customHeight="1">
      <c r="A14" s="243" t="s">
        <v>202</v>
      </c>
      <c r="B14" s="47">
        <v>2</v>
      </c>
      <c r="C14" s="92">
        <v>5</v>
      </c>
      <c r="D14" s="63">
        <v>4</v>
      </c>
      <c r="E14" s="61"/>
      <c r="F14" s="59"/>
      <c r="G14" s="62" t="s">
        <v>38</v>
      </c>
      <c r="H14" s="59"/>
      <c r="I14" s="59"/>
      <c r="J14" s="9"/>
      <c r="K14" s="59"/>
      <c r="L14" s="59"/>
      <c r="M14" s="59"/>
      <c r="N14" s="59"/>
      <c r="O14" s="65"/>
      <c r="P14" s="66"/>
      <c r="Q14" s="66"/>
      <c r="R14" s="9"/>
      <c r="S14" s="59"/>
      <c r="T14" s="59"/>
      <c r="U14" s="59"/>
      <c r="V14" s="58">
        <f>SUM($D$5:$D14)/(COUNTA($D$5:$D14)-COUNTA($E$5:$E14))</f>
        <v>25</v>
      </c>
      <c r="AK14" s="81" t="s">
        <v>42</v>
      </c>
      <c r="AL14" s="82" t="str">
        <f t="shared" si="0"/>
        <v>-</v>
      </c>
      <c r="AM14" s="90" t="str">
        <f t="shared" si="1"/>
        <v>-</v>
      </c>
    </row>
    <row r="15" spans="1:39" ht="17.100000000000001" customHeight="1">
      <c r="A15" s="243" t="s">
        <v>204</v>
      </c>
      <c r="B15" s="47">
        <v>2</v>
      </c>
      <c r="C15" s="92">
        <v>6</v>
      </c>
      <c r="D15" s="63">
        <v>41</v>
      </c>
      <c r="E15" s="61"/>
      <c r="F15" s="59"/>
      <c r="G15" s="62" t="s">
        <v>89</v>
      </c>
      <c r="H15" s="59"/>
      <c r="I15" s="59"/>
      <c r="J15" s="9"/>
      <c r="K15" s="59"/>
      <c r="L15" s="59"/>
      <c r="M15" s="59"/>
      <c r="N15" s="59"/>
      <c r="O15" s="65"/>
      <c r="P15" s="66"/>
      <c r="Q15" s="66"/>
      <c r="R15" s="9"/>
      <c r="S15" s="59"/>
      <c r="T15" s="59"/>
      <c r="U15" s="59"/>
      <c r="V15" s="58">
        <f>SUM($D$5:$D15)/(COUNTA($D$5:$D15)-COUNTA($E$5:$E15))</f>
        <v>29</v>
      </c>
      <c r="W15" s="289" t="s">
        <v>41</v>
      </c>
      <c r="X15" s="289"/>
      <c r="Y15" s="289"/>
      <c r="Z15" s="289"/>
      <c r="AA15" s="289"/>
      <c r="AB15" s="289"/>
    </row>
    <row r="16" spans="1:39" ht="17.100000000000001" customHeight="1">
      <c r="A16" s="243" t="s">
        <v>203</v>
      </c>
      <c r="B16" s="47">
        <v>2</v>
      </c>
      <c r="C16" s="92">
        <v>5</v>
      </c>
      <c r="D16" s="63">
        <v>9</v>
      </c>
      <c r="E16" s="61"/>
      <c r="F16" s="59"/>
      <c r="G16" s="62" t="s">
        <v>89</v>
      </c>
      <c r="H16" s="59"/>
      <c r="I16" s="59"/>
      <c r="J16" s="9"/>
      <c r="K16" s="59"/>
      <c r="L16" s="59"/>
      <c r="M16" s="59"/>
      <c r="N16" s="59"/>
      <c r="O16" s="65"/>
      <c r="P16" s="66"/>
      <c r="Q16" s="66"/>
      <c r="R16" s="9"/>
      <c r="S16" s="59"/>
      <c r="T16" s="59"/>
      <c r="U16" s="59"/>
      <c r="V16" s="57">
        <f>SUM($D$5:$D16)/(COUNTA($D$5:$D16)-COUNTA($E$5:$E16))</f>
        <v>25</v>
      </c>
      <c r="W16" s="293" t="s">
        <v>40</v>
      </c>
      <c r="X16" s="294"/>
      <c r="Y16" s="295"/>
      <c r="Z16" s="76">
        <f>COUNTIF($G$5:$G$34,W16)</f>
        <v>0</v>
      </c>
      <c r="AA16" s="296">
        <f>$Z16/MAX(1,$X$5)</f>
        <v>0</v>
      </c>
      <c r="AB16" s="297"/>
    </row>
    <row r="17" spans="1:34" ht="17.100000000000001" customHeight="1">
      <c r="A17" s="228"/>
      <c r="B17" s="47"/>
      <c r="C17" s="92"/>
      <c r="D17" s="63"/>
      <c r="E17" s="61"/>
      <c r="F17" s="59"/>
      <c r="G17" s="62"/>
      <c r="H17" s="59"/>
      <c r="I17" s="59"/>
      <c r="J17" s="9"/>
      <c r="K17" s="59"/>
      <c r="L17" s="59"/>
      <c r="M17" s="59"/>
      <c r="N17" s="59"/>
      <c r="O17" s="65"/>
      <c r="P17" s="66"/>
      <c r="Q17" s="66"/>
      <c r="R17" s="9"/>
      <c r="S17" s="59"/>
      <c r="T17" s="59"/>
      <c r="U17" s="59"/>
      <c r="V17" s="57">
        <f>SUM($D$5:$D17)/(COUNTA($D$5:$D17)-COUNTA($E$5:$E17))</f>
        <v>25</v>
      </c>
      <c r="W17" s="298" t="s">
        <v>39</v>
      </c>
      <c r="X17" s="299"/>
      <c r="Y17" s="300"/>
      <c r="Z17" s="76">
        <f>COUNTIF($G$5:$G$34,W17)</f>
        <v>0</v>
      </c>
      <c r="AA17" s="287">
        <f t="shared" ref="AA17:AA25" si="2">$Z17/MAX(1,$X$5)</f>
        <v>0</v>
      </c>
      <c r="AB17" s="288"/>
      <c r="AG17" s="1"/>
      <c r="AH17" s="1"/>
    </row>
    <row r="18" spans="1:34" ht="17.100000000000001" customHeight="1">
      <c r="A18" s="247"/>
      <c r="B18" s="2"/>
      <c r="C18" s="91"/>
      <c r="D18" s="60"/>
      <c r="E18" s="61"/>
      <c r="F18" s="59"/>
      <c r="G18" s="59"/>
      <c r="H18" s="59"/>
      <c r="I18" s="59"/>
      <c r="J18" s="9"/>
      <c r="K18" s="64"/>
      <c r="L18" s="59"/>
      <c r="M18" s="59"/>
      <c r="N18" s="59"/>
      <c r="O18" s="65"/>
      <c r="P18" s="66"/>
      <c r="Q18" s="66"/>
      <c r="R18" s="50"/>
      <c r="S18" s="59"/>
      <c r="T18" s="59"/>
      <c r="U18" s="59"/>
      <c r="V18" s="57">
        <f>SUM($D$5:$D18)/(COUNTA($D$5:$D18)-COUNTA($E$5:$E18))</f>
        <v>25</v>
      </c>
      <c r="W18" s="284" t="s">
        <v>90</v>
      </c>
      <c r="X18" s="285"/>
      <c r="Y18" s="286"/>
      <c r="Z18" s="76">
        <f>COUNTIF($G$5:$G$34,W18)</f>
        <v>0</v>
      </c>
      <c r="AA18" s="287">
        <f t="shared" si="2"/>
        <v>0</v>
      </c>
      <c r="AB18" s="288"/>
      <c r="AG18" s="1"/>
      <c r="AH18" s="1"/>
    </row>
    <row r="19" spans="1:34" ht="17.100000000000001" customHeight="1">
      <c r="A19" s="247"/>
      <c r="B19" s="2"/>
      <c r="C19" s="91"/>
      <c r="D19" s="60"/>
      <c r="E19" s="61"/>
      <c r="F19" s="59"/>
      <c r="G19" s="59"/>
      <c r="H19" s="59"/>
      <c r="I19" s="59"/>
      <c r="J19" s="9"/>
      <c r="K19" s="64"/>
      <c r="L19" s="59"/>
      <c r="M19" s="59"/>
      <c r="N19" s="59"/>
      <c r="O19" s="65"/>
      <c r="P19" s="66"/>
      <c r="Q19" s="66"/>
      <c r="R19" s="50"/>
      <c r="S19" s="59"/>
      <c r="T19" s="59"/>
      <c r="U19" s="59"/>
      <c r="V19" s="57">
        <f>SUM($D$5:$D19)/(COUNTA($D$5:$D19)-COUNTA($E$5:$E19))</f>
        <v>25</v>
      </c>
      <c r="W19" s="284" t="s">
        <v>89</v>
      </c>
      <c r="X19" s="285"/>
      <c r="Y19" s="286"/>
      <c r="Z19" s="76">
        <f t="shared" ref="Z19:Z25" si="3">COUNTIF($G$5:$G$34,W19)</f>
        <v>3</v>
      </c>
      <c r="AA19" s="287">
        <f t="shared" si="2"/>
        <v>0.6</v>
      </c>
      <c r="AB19" s="288"/>
      <c r="AG19" s="1"/>
      <c r="AH19" s="1"/>
    </row>
    <row r="20" spans="1:34" ht="17.100000000000001" customHeight="1">
      <c r="A20" s="247"/>
      <c r="B20" s="2"/>
      <c r="C20" s="91"/>
      <c r="D20" s="60"/>
      <c r="E20" s="61"/>
      <c r="F20" s="59"/>
      <c r="G20" s="59"/>
      <c r="H20" s="59"/>
      <c r="I20" s="59"/>
      <c r="J20" s="9"/>
      <c r="K20" s="64"/>
      <c r="L20" s="59"/>
      <c r="M20" s="59"/>
      <c r="N20" s="59"/>
      <c r="O20" s="65"/>
      <c r="P20" s="66"/>
      <c r="Q20" s="66"/>
      <c r="R20" s="50"/>
      <c r="S20" s="59"/>
      <c r="T20" s="59"/>
      <c r="U20" s="59"/>
      <c r="V20" s="57">
        <f>SUM($D$5:$D20)/(COUNTA($D$5:$D20)-COUNTA($E$5:$E20))</f>
        <v>25</v>
      </c>
      <c r="W20" s="284" t="s">
        <v>38</v>
      </c>
      <c r="X20" s="285"/>
      <c r="Y20" s="286"/>
      <c r="Z20" s="76">
        <f t="shared" si="3"/>
        <v>1</v>
      </c>
      <c r="AA20" s="287">
        <f t="shared" si="2"/>
        <v>0.2</v>
      </c>
      <c r="AB20" s="288"/>
      <c r="AG20" s="1"/>
      <c r="AH20" s="1"/>
    </row>
    <row r="21" spans="1:34" ht="17.100000000000001" customHeight="1">
      <c r="A21" s="247"/>
      <c r="B21" s="2"/>
      <c r="C21" s="91"/>
      <c r="D21" s="60"/>
      <c r="E21" s="61"/>
      <c r="F21" s="59"/>
      <c r="G21" s="59"/>
      <c r="H21" s="59"/>
      <c r="I21" s="59"/>
      <c r="J21" s="9"/>
      <c r="K21" s="64"/>
      <c r="L21" s="59"/>
      <c r="M21" s="59"/>
      <c r="N21" s="59"/>
      <c r="O21" s="65"/>
      <c r="P21" s="66"/>
      <c r="Q21" s="66"/>
      <c r="R21" s="50"/>
      <c r="S21" s="59"/>
      <c r="T21" s="59"/>
      <c r="U21" s="59"/>
      <c r="V21" s="57">
        <f>SUM($D$5:$D21)/(COUNTA($D$5:$D21)-COUNTA($E$5:$E21))</f>
        <v>25</v>
      </c>
      <c r="W21" s="284" t="s">
        <v>37</v>
      </c>
      <c r="X21" s="285"/>
      <c r="Y21" s="286"/>
      <c r="Z21" s="76">
        <f t="shared" si="3"/>
        <v>0</v>
      </c>
      <c r="AA21" s="287">
        <f t="shared" si="2"/>
        <v>0</v>
      </c>
      <c r="AB21" s="288"/>
      <c r="AG21" s="1"/>
      <c r="AH21" s="1"/>
    </row>
    <row r="22" spans="1:34" ht="17.100000000000001" customHeight="1">
      <c r="A22" s="247"/>
      <c r="B22" s="2"/>
      <c r="C22" s="91"/>
      <c r="D22" s="60"/>
      <c r="E22" s="61"/>
      <c r="F22" s="59"/>
      <c r="G22" s="59"/>
      <c r="H22" s="59"/>
      <c r="I22" s="59"/>
      <c r="J22" s="9"/>
      <c r="K22" s="64"/>
      <c r="L22" s="59"/>
      <c r="M22" s="59"/>
      <c r="N22" s="59"/>
      <c r="O22" s="65"/>
      <c r="P22" s="66"/>
      <c r="Q22" s="66"/>
      <c r="R22" s="50"/>
      <c r="S22" s="59"/>
      <c r="T22" s="59"/>
      <c r="U22" s="59"/>
      <c r="V22" s="57">
        <f>SUM($D$5:$D22)/(COUNTA($D$5:$D22)-COUNTA($E$5:$E22))</f>
        <v>25</v>
      </c>
      <c r="W22" s="284" t="s">
        <v>36</v>
      </c>
      <c r="X22" s="285"/>
      <c r="Y22" s="286"/>
      <c r="Z22" s="76">
        <f t="shared" si="3"/>
        <v>1</v>
      </c>
      <c r="AA22" s="287">
        <f t="shared" si="2"/>
        <v>0.2</v>
      </c>
      <c r="AB22" s="288"/>
      <c r="AG22" s="1"/>
      <c r="AH22" s="1"/>
    </row>
    <row r="23" spans="1:34" ht="17.100000000000001" customHeight="1">
      <c r="A23" s="248"/>
      <c r="B23" s="2"/>
      <c r="C23" s="91"/>
      <c r="D23" s="60"/>
      <c r="E23" s="61"/>
      <c r="F23" s="59"/>
      <c r="G23" s="59"/>
      <c r="H23" s="59"/>
      <c r="I23" s="59"/>
      <c r="J23" s="9"/>
      <c r="K23" s="64"/>
      <c r="L23" s="59"/>
      <c r="M23" s="59"/>
      <c r="N23" s="59"/>
      <c r="O23" s="65"/>
      <c r="P23" s="66"/>
      <c r="Q23" s="66"/>
      <c r="R23" s="50"/>
      <c r="S23" s="59"/>
      <c r="T23" s="59"/>
      <c r="U23" s="59"/>
      <c r="V23" s="57">
        <f>SUM($D$5:$D23)/(COUNTA($D$5:$D23)-COUNTA($E$5:$E23))</f>
        <v>25</v>
      </c>
      <c r="W23" s="284" t="s">
        <v>35</v>
      </c>
      <c r="X23" s="285"/>
      <c r="Y23" s="286"/>
      <c r="Z23" s="76">
        <f t="shared" si="3"/>
        <v>0</v>
      </c>
      <c r="AA23" s="287">
        <f t="shared" si="2"/>
        <v>0</v>
      </c>
      <c r="AB23" s="288"/>
      <c r="AG23" s="1"/>
      <c r="AH23" s="1"/>
    </row>
    <row r="24" spans="1:34" ht="17.100000000000001" customHeight="1">
      <c r="A24" s="248"/>
      <c r="B24" s="2"/>
      <c r="C24" s="91"/>
      <c r="D24" s="60"/>
      <c r="E24" s="61"/>
      <c r="F24" s="59"/>
      <c r="G24" s="59"/>
      <c r="H24" s="59"/>
      <c r="I24" s="59"/>
      <c r="J24" s="9"/>
      <c r="K24" s="64"/>
      <c r="L24" s="59"/>
      <c r="M24" s="59"/>
      <c r="N24" s="59"/>
      <c r="O24" s="65"/>
      <c r="P24" s="66"/>
      <c r="Q24" s="66"/>
      <c r="R24" s="50"/>
      <c r="S24" s="59"/>
      <c r="T24" s="59"/>
      <c r="U24" s="59"/>
      <c r="V24" s="57">
        <f>SUM($D$5:$D24)/(COUNTA($D$5:$D24)-COUNTA($E$5:$E24))</f>
        <v>25</v>
      </c>
      <c r="W24" s="284" t="s">
        <v>34</v>
      </c>
      <c r="X24" s="290"/>
      <c r="Y24" s="291"/>
      <c r="Z24" s="76">
        <f t="shared" si="3"/>
        <v>0</v>
      </c>
      <c r="AA24" s="287">
        <f t="shared" si="2"/>
        <v>0</v>
      </c>
      <c r="AB24" s="288"/>
      <c r="AG24" s="1"/>
      <c r="AH24" s="1"/>
    </row>
    <row r="25" spans="1:34" ht="17.100000000000001" customHeight="1">
      <c r="A25" s="248"/>
      <c r="B25" s="2"/>
      <c r="C25" s="91"/>
      <c r="D25" s="60"/>
      <c r="E25" s="61"/>
      <c r="F25" s="59"/>
      <c r="G25" s="59"/>
      <c r="H25" s="59"/>
      <c r="I25" s="59"/>
      <c r="J25" s="9"/>
      <c r="K25" s="64"/>
      <c r="L25" s="59"/>
      <c r="M25" s="59"/>
      <c r="N25" s="59"/>
      <c r="O25" s="65"/>
      <c r="P25" s="66"/>
      <c r="Q25" s="66"/>
      <c r="R25" s="50"/>
      <c r="S25" s="59"/>
      <c r="T25" s="59"/>
      <c r="U25" s="59"/>
      <c r="V25" s="57">
        <f>SUM($D$5:$D25)/(COUNTA($D$5:$D25)-COUNTA($E$5:$E25))</f>
        <v>25</v>
      </c>
      <c r="W25" s="284" t="s">
        <v>33</v>
      </c>
      <c r="X25" s="285"/>
      <c r="Y25" s="286"/>
      <c r="Z25" s="76">
        <f t="shared" si="3"/>
        <v>0</v>
      </c>
      <c r="AA25" s="287">
        <f t="shared" si="2"/>
        <v>0</v>
      </c>
      <c r="AB25" s="288"/>
      <c r="AG25" s="1"/>
      <c r="AH25" s="1"/>
    </row>
    <row r="26" spans="1:34" ht="17.100000000000001" customHeight="1">
      <c r="A26" s="200"/>
      <c r="B26" s="2"/>
      <c r="C26" s="91"/>
      <c r="D26" s="60"/>
      <c r="E26" s="61"/>
      <c r="F26" s="59"/>
      <c r="G26" s="59"/>
      <c r="H26" s="59"/>
      <c r="I26" s="59"/>
      <c r="J26" s="9"/>
      <c r="K26" s="64"/>
      <c r="L26" s="59"/>
      <c r="M26" s="59"/>
      <c r="N26" s="59"/>
      <c r="O26" s="65"/>
      <c r="P26" s="66"/>
      <c r="Q26" s="66"/>
      <c r="R26" s="50"/>
      <c r="S26" s="59"/>
      <c r="T26" s="59"/>
      <c r="U26" s="59"/>
      <c r="V26" s="58">
        <f>SUM($D$5:$D26)/(COUNTA($D$5:$D26)-COUNTA($E$5:$E26))</f>
        <v>25</v>
      </c>
      <c r="W26" s="88"/>
    </row>
    <row r="27" spans="1:34" ht="17.100000000000001" customHeight="1">
      <c r="A27" s="200"/>
      <c r="B27" s="2"/>
      <c r="C27" s="91"/>
      <c r="D27" s="60"/>
      <c r="E27" s="61"/>
      <c r="F27" s="59"/>
      <c r="G27" s="59"/>
      <c r="H27" s="59"/>
      <c r="I27" s="59"/>
      <c r="J27" s="9"/>
      <c r="K27" s="64"/>
      <c r="L27" s="59"/>
      <c r="M27" s="59"/>
      <c r="N27" s="59"/>
      <c r="O27" s="65"/>
      <c r="P27" s="66"/>
      <c r="Q27" s="66"/>
      <c r="R27" s="50"/>
      <c r="S27" s="59"/>
      <c r="T27" s="59"/>
      <c r="U27" s="59"/>
      <c r="V27" s="58">
        <f>SUM($D$5:$D27)/(COUNTA($D$5:$D27)-COUNTA($E$5:$E27))</f>
        <v>25</v>
      </c>
      <c r="W27" s="289" t="s">
        <v>32</v>
      </c>
      <c r="X27" s="289"/>
      <c r="Y27" s="289"/>
      <c r="Z27" s="289"/>
      <c r="AA27" s="289"/>
      <c r="AB27" s="289"/>
      <c r="AC27" s="8"/>
      <c r="AD27" s="8"/>
      <c r="AE27" s="8"/>
      <c r="AG27" s="1"/>
      <c r="AH27" s="1"/>
    </row>
    <row r="28" spans="1:34" ht="17.100000000000001" customHeight="1">
      <c r="A28" s="200"/>
      <c r="B28" s="2"/>
      <c r="C28" s="91"/>
      <c r="D28" s="60"/>
      <c r="E28" s="61"/>
      <c r="F28" s="59"/>
      <c r="G28" s="59"/>
      <c r="H28" s="59"/>
      <c r="I28" s="59"/>
      <c r="J28" s="9"/>
      <c r="K28" s="64"/>
      <c r="L28" s="59"/>
      <c r="M28" s="59"/>
      <c r="N28" s="59"/>
      <c r="O28" s="65"/>
      <c r="P28" s="66"/>
      <c r="Q28" s="66"/>
      <c r="R28" s="50"/>
      <c r="S28" s="59"/>
      <c r="T28" s="59"/>
      <c r="U28" s="59"/>
      <c r="V28" s="57">
        <f>SUM($D$5:$D28)/(COUNTA($D$5:$D28)-COUNTA($E$5:$E28))</f>
        <v>25</v>
      </c>
      <c r="W28" s="69" t="s">
        <v>31</v>
      </c>
      <c r="X28" s="70"/>
      <c r="Y28" s="70"/>
      <c r="Z28" s="71"/>
      <c r="AA28" s="282">
        <f>IF(W5=0,"-",$W$13/$W$5)</f>
        <v>0</v>
      </c>
      <c r="AB28" s="283"/>
      <c r="AG28" s="1"/>
      <c r="AH28" s="1"/>
    </row>
    <row r="29" spans="1:34" ht="17.100000000000001" customHeight="1">
      <c r="A29" s="200"/>
      <c r="B29" s="2"/>
      <c r="C29" s="91"/>
      <c r="D29" s="60"/>
      <c r="E29" s="61"/>
      <c r="F29" s="59"/>
      <c r="G29" s="59"/>
      <c r="H29" s="59"/>
      <c r="I29" s="59"/>
      <c r="J29" s="9"/>
      <c r="K29" s="64"/>
      <c r="L29" s="59"/>
      <c r="M29" s="59"/>
      <c r="N29" s="59"/>
      <c r="O29" s="65"/>
      <c r="P29" s="66"/>
      <c r="Q29" s="66"/>
      <c r="R29" s="50"/>
      <c r="S29" s="59"/>
      <c r="T29" s="59"/>
      <c r="U29" s="59"/>
      <c r="V29" s="57">
        <f>SUM($D$5:$D29)/(COUNTA($D$5:$D29)-COUNTA($E$5:$E29))</f>
        <v>25</v>
      </c>
      <c r="W29" s="72" t="s">
        <v>30</v>
      </c>
      <c r="X29" s="73"/>
      <c r="Y29" s="276">
        <v>20</v>
      </c>
      <c r="Z29" s="279"/>
      <c r="AA29" s="280">
        <f>IF(ISERROR(SUMIF(D5:D34,"&gt;="&amp;Y29)/SUMPRODUCT(--(D5:D34&gt;=Y29),--(E5:E34&lt;&gt;"*"))),"-",SUMIF(D5:D34,"&gt;="&amp;Y29)/SUMPRODUCT(--(D5:D34&gt;=Y29),--(E5:E34&lt;&gt;"*")))</f>
        <v>37.333333333333336</v>
      </c>
      <c r="AB29" s="281"/>
      <c r="AG29" s="1"/>
      <c r="AH29" s="1"/>
    </row>
    <row r="30" spans="1:34" ht="17.100000000000001" customHeight="1">
      <c r="A30" s="200"/>
      <c r="B30" s="2"/>
      <c r="C30" s="91"/>
      <c r="D30" s="60"/>
      <c r="E30" s="61"/>
      <c r="F30" s="59"/>
      <c r="G30" s="59"/>
      <c r="H30" s="59"/>
      <c r="I30" s="59"/>
      <c r="J30" s="9"/>
      <c r="K30" s="64"/>
      <c r="L30" s="59"/>
      <c r="M30" s="59"/>
      <c r="N30" s="59"/>
      <c r="O30" s="65"/>
      <c r="P30" s="66"/>
      <c r="Q30" s="66"/>
      <c r="R30" s="50"/>
      <c r="S30" s="59"/>
      <c r="T30" s="59"/>
      <c r="U30" s="59"/>
      <c r="V30" s="57">
        <f>SUM($D$5:$D30)/(COUNTA($D$5:$D30)-COUNTA($E$5:$E30))</f>
        <v>25</v>
      </c>
      <c r="W30" s="274" t="s">
        <v>29</v>
      </c>
      <c r="X30" s="275"/>
      <c r="Y30" s="275"/>
      <c r="Z30" s="276"/>
      <c r="AA30" s="277">
        <f>IF($Z$5="-","-",IF($Z$5=0,"-",($AF$5*4+$AG$5*6)/$Z$5))</f>
        <v>0</v>
      </c>
      <c r="AB30" s="278"/>
      <c r="AG30" s="1"/>
      <c r="AH30" s="1"/>
    </row>
    <row r="31" spans="1:34" ht="17.100000000000001" customHeight="1">
      <c r="A31" s="200"/>
      <c r="B31" s="2"/>
      <c r="C31" s="91"/>
      <c r="D31" s="60"/>
      <c r="E31" s="61"/>
      <c r="F31" s="59"/>
      <c r="G31" s="59"/>
      <c r="H31" s="59"/>
      <c r="I31" s="59"/>
      <c r="J31" s="9"/>
      <c r="K31" s="64"/>
      <c r="L31" s="59"/>
      <c r="M31" s="59"/>
      <c r="N31" s="59"/>
      <c r="O31" s="65"/>
      <c r="P31" s="66"/>
      <c r="Q31" s="66"/>
      <c r="R31" s="50"/>
      <c r="S31" s="59"/>
      <c r="T31" s="59"/>
      <c r="U31" s="59"/>
      <c r="V31" s="57">
        <f>SUM($D$5:$D31)/(COUNTA($D$5:$D31)-COUNTA($E$5:$E31))</f>
        <v>25</v>
      </c>
      <c r="W31" s="274" t="s">
        <v>28</v>
      </c>
      <c r="X31" s="275"/>
      <c r="Y31" s="275"/>
      <c r="Z31" s="276"/>
      <c r="AA31" s="277" t="str">
        <f>IF(SUM($AF5:$AG5),$AG5/SUM($AF5:$AG5),"-")</f>
        <v>-</v>
      </c>
      <c r="AB31" s="278"/>
      <c r="AG31" s="1"/>
      <c r="AH31" s="1"/>
    </row>
    <row r="32" spans="1:34" ht="17.100000000000001" customHeight="1">
      <c r="A32" s="200"/>
      <c r="B32" s="2"/>
      <c r="C32" s="91"/>
      <c r="D32" s="60"/>
      <c r="E32" s="61"/>
      <c r="F32" s="59"/>
      <c r="G32" s="59"/>
      <c r="H32" s="59"/>
      <c r="I32" s="59"/>
      <c r="J32" s="9"/>
      <c r="K32" s="64"/>
      <c r="L32" s="59"/>
      <c r="M32" s="59"/>
      <c r="N32" s="59"/>
      <c r="O32" s="65"/>
      <c r="P32" s="66"/>
      <c r="Q32" s="66"/>
      <c r="R32" s="50"/>
      <c r="S32" s="59"/>
      <c r="T32" s="59"/>
      <c r="U32" s="59"/>
      <c r="V32" s="57">
        <f>SUM($D$5:$D32)/(COUNTA($D$5:$D32)-COUNTA($E$5:$E32))</f>
        <v>25</v>
      </c>
      <c r="W32" s="274" t="s">
        <v>27</v>
      </c>
      <c r="X32" s="275"/>
      <c r="Y32" s="275"/>
      <c r="Z32" s="276"/>
      <c r="AA32" s="277" t="str">
        <f>IF(SUM($AH5:$AI5),$AI5/SUM($AH5:$AI5),"-")</f>
        <v>-</v>
      </c>
      <c r="AB32" s="278"/>
      <c r="AG32" s="1"/>
      <c r="AH32" s="1"/>
    </row>
    <row r="33" spans="1:34" ht="17.100000000000001" customHeight="1">
      <c r="A33" s="199"/>
      <c r="B33" s="2"/>
      <c r="C33" s="91"/>
      <c r="D33" s="60"/>
      <c r="E33" s="61"/>
      <c r="F33" s="59"/>
      <c r="G33" s="59"/>
      <c r="H33" s="59"/>
      <c r="I33" s="59"/>
      <c r="J33" s="50"/>
      <c r="K33" s="59"/>
      <c r="L33" s="59"/>
      <c r="M33" s="59"/>
      <c r="N33" s="59"/>
      <c r="O33" s="65"/>
      <c r="P33" s="66"/>
      <c r="Q33" s="66"/>
      <c r="R33" s="50"/>
      <c r="S33" s="59"/>
      <c r="T33" s="59"/>
      <c r="U33" s="59"/>
      <c r="V33" s="57">
        <f>SUM($D$5:$D33)/(COUNTA($D$5:$D33)-COUNTA($E$5:$E33))</f>
        <v>25</v>
      </c>
      <c r="W33" s="274" t="s">
        <v>64</v>
      </c>
      <c r="X33" s="275"/>
      <c r="Y33" s="275"/>
      <c r="Z33" s="276"/>
      <c r="AA33" s="74">
        <f>SUMPRODUCT((D5:D34=0)*(D5:D34&lt;&gt;"")*(E5:E34&lt;&gt;"*"))</f>
        <v>0</v>
      </c>
      <c r="AB33" s="75">
        <f>SUMPRODUCT((D5:D34=0)*(D5:D34&lt;&gt;"")*(E5:E34&lt;&gt;"*")*(F5:F34=1))</f>
        <v>0</v>
      </c>
      <c r="AG33" s="1"/>
      <c r="AH33" s="1"/>
    </row>
    <row r="34" spans="1:34" ht="17.100000000000001" customHeight="1">
      <c r="A34" s="199"/>
      <c r="B34" s="2"/>
      <c r="C34" s="91"/>
      <c r="D34" s="60"/>
      <c r="E34" s="61"/>
      <c r="F34" s="59"/>
      <c r="G34" s="59"/>
      <c r="H34" s="59"/>
      <c r="I34" s="59"/>
      <c r="J34" s="50"/>
      <c r="K34" s="59"/>
      <c r="L34" s="59"/>
      <c r="M34" s="59"/>
      <c r="N34" s="59"/>
      <c r="O34" s="65"/>
      <c r="P34" s="66"/>
      <c r="Q34" s="66"/>
      <c r="R34" s="50"/>
      <c r="S34" s="59"/>
      <c r="T34" s="59"/>
      <c r="U34" s="59"/>
      <c r="V34" s="57">
        <f>SUM($D$5:$D34)/(COUNTA($D$5:$D34)-COUNTA($E$5:$E34))</f>
        <v>25</v>
      </c>
      <c r="W34" s="274" t="s">
        <v>65</v>
      </c>
      <c r="X34" s="275"/>
      <c r="Y34" s="275"/>
      <c r="Z34" s="276"/>
      <c r="AA34" s="74">
        <f>SUM(P5:P34)</f>
        <v>0</v>
      </c>
      <c r="AB34" s="75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AK3:AM3"/>
    <mergeCell ref="AA4:AB4"/>
    <mergeCell ref="AC4:AD4"/>
    <mergeCell ref="AA9:AB9"/>
    <mergeCell ref="AC9:AD9"/>
    <mergeCell ref="W7:AG7"/>
    <mergeCell ref="AA8:AB8"/>
    <mergeCell ref="AC8:AD8"/>
    <mergeCell ref="C3:I3"/>
    <mergeCell ref="K3:Q3"/>
    <mergeCell ref="S3:U3"/>
    <mergeCell ref="W3:AI3"/>
    <mergeCell ref="AA5:AB5"/>
    <mergeCell ref="AC5:AD5"/>
  </mergeCells>
  <phoneticPr fontId="30" type="noConversion"/>
  <conditionalFormatting sqref="AH5:AI5 AG9">
    <cfRule type="cellIs" dxfId="50" priority="1" operator="greaterThan">
      <formula>0</formula>
    </cfRule>
  </conditionalFormatting>
  <dataValidations count="1">
    <dataValidation type="list" allowBlank="1" showInputMessage="1" showErrorMessage="1" sqref="G5:G34" xr:uid="{00000000-0002-0000-1800-000000000000}">
      <formula1>$W$16:$W$25</formula1>
    </dataValidation>
  </dataValidations>
  <hyperlinks>
    <hyperlink ref="A2" location="'Player Summary'!A1" display="Player Summary" xr:uid="{00000000-0004-0000-18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17" sqref="A17"/>
      <selection pane="topRight" activeCell="A17" sqref="A17"/>
      <selection pane="bottomLeft" activeCell="A17" sqref="A17"/>
      <selection pane="bottomRight" activeCell="A2" sqref="A2"/>
    </sheetView>
  </sheetViews>
  <sheetFormatPr defaultColWidth="8.855468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85546875" style="2" customWidth="1"/>
    <col min="8" max="8" width="2.5703125" style="2" customWidth="1"/>
    <col min="9" max="9" width="2.42578125" style="2" customWidth="1"/>
    <col min="10" max="10" width="2.85546875" style="47" customWidth="1"/>
    <col min="11" max="11" width="5" style="5" customWidth="1"/>
    <col min="12" max="14" width="5" style="2" customWidth="1"/>
    <col min="15" max="15" width="0.5703125" style="2" customWidth="1"/>
    <col min="16" max="18" width="2.85546875" style="2" customWidth="1"/>
    <col min="19" max="21" width="4.42578125" style="2" customWidth="1"/>
    <col min="22" max="22" width="2.85546875" style="1" customWidth="1"/>
    <col min="23" max="25" width="5.5703125" style="1" customWidth="1"/>
    <col min="26" max="26" width="5.570312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5703125" style="1" customWidth="1"/>
    <col min="33" max="34" width="5.5703125" style="2" customWidth="1"/>
    <col min="35" max="35" width="5.5703125" style="1" customWidth="1"/>
    <col min="36" max="36" width="2.85546875" style="1" customWidth="1"/>
    <col min="37" max="38" width="5.5703125" style="1" customWidth="1"/>
    <col min="39" max="39" width="6.85546875" style="1" customWidth="1"/>
    <col min="40" max="256" width="11.42578125" style="1" customWidth="1"/>
    <col min="257" max="16384" width="8.85546875" style="1"/>
  </cols>
  <sheetData>
    <row r="1" spans="1:39" ht="15.75">
      <c r="A1" s="46" t="s">
        <v>205</v>
      </c>
      <c r="D1" s="13" t="s">
        <v>75</v>
      </c>
      <c r="E1" s="13"/>
      <c r="F1" s="13"/>
      <c r="G1" s="209" t="s">
        <v>76</v>
      </c>
      <c r="H1" s="13"/>
      <c r="I1" s="13"/>
      <c r="J1" s="13"/>
      <c r="K1" s="202" t="s">
        <v>77</v>
      </c>
      <c r="L1" s="13"/>
      <c r="M1" s="204" t="s">
        <v>78</v>
      </c>
      <c r="N1" s="20"/>
      <c r="O1" s="47"/>
      <c r="P1" s="47"/>
      <c r="Q1" s="47"/>
      <c r="R1" s="47"/>
      <c r="S1" s="20"/>
      <c r="T1" s="20"/>
      <c r="U1" s="20"/>
      <c r="V1" s="15"/>
      <c r="W1" s="15"/>
      <c r="X1" s="15"/>
      <c r="Y1" s="15"/>
      <c r="Z1" s="47"/>
    </row>
    <row r="2" spans="1:39">
      <c r="A2" s="226" t="s">
        <v>107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7"/>
      <c r="S2" s="47"/>
      <c r="T2" s="47"/>
      <c r="U2" s="47"/>
      <c r="V2" s="15"/>
      <c r="W2" s="15"/>
      <c r="X2" s="15"/>
      <c r="Y2" s="15"/>
      <c r="Z2" s="47"/>
      <c r="AA2" s="15"/>
      <c r="AB2" s="15"/>
      <c r="AC2" s="15"/>
      <c r="AD2" s="15"/>
      <c r="AE2" s="15"/>
      <c r="AF2" s="15"/>
      <c r="AG2" s="47"/>
      <c r="AH2" s="47"/>
      <c r="AI2" s="15"/>
      <c r="AJ2" s="15"/>
    </row>
    <row r="3" spans="1:39">
      <c r="A3" s="255" t="s">
        <v>73</v>
      </c>
      <c r="B3" s="15"/>
      <c r="C3" s="257" t="s">
        <v>63</v>
      </c>
      <c r="D3" s="257"/>
      <c r="E3" s="257"/>
      <c r="F3" s="257"/>
      <c r="G3" s="257"/>
      <c r="H3" s="257"/>
      <c r="I3" s="257"/>
      <c r="J3" s="13"/>
      <c r="K3" s="257" t="s">
        <v>62</v>
      </c>
      <c r="L3" s="257"/>
      <c r="M3" s="257"/>
      <c r="N3" s="257"/>
      <c r="O3" s="301"/>
      <c r="P3" s="257"/>
      <c r="Q3" s="257"/>
      <c r="R3" s="14"/>
      <c r="S3" s="257" t="s">
        <v>61</v>
      </c>
      <c r="T3" s="257"/>
      <c r="U3" s="257"/>
      <c r="V3" s="15"/>
      <c r="W3" s="289" t="s">
        <v>60</v>
      </c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K3" s="289" t="s">
        <v>59</v>
      </c>
      <c r="AL3" s="289"/>
      <c r="AM3" s="289"/>
    </row>
    <row r="4" spans="1:39" ht="17.100000000000001" customHeight="1">
      <c r="A4" s="256"/>
      <c r="B4" s="54" t="s">
        <v>93</v>
      </c>
      <c r="C4" s="52" t="s">
        <v>54</v>
      </c>
      <c r="D4" s="189" t="s">
        <v>21</v>
      </c>
      <c r="E4" s="189" t="s">
        <v>58</v>
      </c>
      <c r="F4" s="189" t="s">
        <v>57</v>
      </c>
      <c r="G4" s="189" t="s">
        <v>71</v>
      </c>
      <c r="H4" s="189">
        <v>4</v>
      </c>
      <c r="I4" s="189">
        <v>6</v>
      </c>
      <c r="J4" s="13"/>
      <c r="K4" s="55" t="s">
        <v>16</v>
      </c>
      <c r="L4" s="189" t="s">
        <v>15</v>
      </c>
      <c r="M4" s="189" t="s">
        <v>14</v>
      </c>
      <c r="N4" s="189" t="s">
        <v>13</v>
      </c>
      <c r="O4" s="56"/>
      <c r="P4" s="52" t="s">
        <v>56</v>
      </c>
      <c r="Q4" s="52" t="s">
        <v>55</v>
      </c>
      <c r="R4" s="13"/>
      <c r="S4" s="189" t="s">
        <v>8</v>
      </c>
      <c r="T4" s="189" t="s">
        <v>7</v>
      </c>
      <c r="U4" s="189" t="s">
        <v>6</v>
      </c>
      <c r="W4" s="188" t="s">
        <v>15</v>
      </c>
      <c r="X4" s="188" t="s">
        <v>23</v>
      </c>
      <c r="Y4" s="188" t="s">
        <v>22</v>
      </c>
      <c r="Z4" s="188" t="s">
        <v>21</v>
      </c>
      <c r="AA4" s="289" t="s">
        <v>20</v>
      </c>
      <c r="AB4" s="289"/>
      <c r="AC4" s="289" t="s">
        <v>11</v>
      </c>
      <c r="AD4" s="289"/>
      <c r="AE4" s="188" t="s">
        <v>10</v>
      </c>
      <c r="AF4" s="188">
        <v>4</v>
      </c>
      <c r="AG4" s="188">
        <v>6</v>
      </c>
      <c r="AH4" s="188" t="s">
        <v>19</v>
      </c>
      <c r="AI4" s="188" t="s">
        <v>18</v>
      </c>
      <c r="AK4" s="188" t="s">
        <v>54</v>
      </c>
      <c r="AL4" s="188" t="s">
        <v>23</v>
      </c>
      <c r="AM4" s="78" t="s">
        <v>11</v>
      </c>
    </row>
    <row r="5" spans="1:39" ht="17.100000000000001" customHeight="1">
      <c r="A5" s="210"/>
      <c r="B5" s="47"/>
      <c r="C5" s="92"/>
      <c r="D5" s="63"/>
      <c r="E5" s="61"/>
      <c r="F5" s="59"/>
      <c r="G5" s="62"/>
      <c r="H5" s="59"/>
      <c r="I5" s="59"/>
      <c r="J5" s="9"/>
      <c r="K5" s="59"/>
      <c r="L5" s="59"/>
      <c r="M5" s="59"/>
      <c r="N5" s="59"/>
      <c r="O5" s="65"/>
      <c r="P5" s="66"/>
      <c r="Q5" s="66"/>
      <c r="R5" s="9"/>
      <c r="S5" s="59"/>
      <c r="T5" s="59"/>
      <c r="U5" s="59"/>
      <c r="V5" s="57" t="e">
        <f>SUM($D$5:$D5)/(COUNTA($D$5:$D5)-COUNTA($E$5:$E5))</f>
        <v>#DIV/0!</v>
      </c>
      <c r="W5" s="76">
        <f>COUNTA(A5:A34)</f>
        <v>2</v>
      </c>
      <c r="X5" s="76">
        <f>COUNTA(D5:D34)</f>
        <v>2</v>
      </c>
      <c r="Y5" s="76">
        <f>COUNTA(E5:E34)</f>
        <v>1</v>
      </c>
      <c r="Z5" s="83">
        <f>IF(X5=0,"-",SUM(D5:D34))</f>
        <v>69</v>
      </c>
      <c r="AA5" s="302" t="str">
        <f t="array" ref="AA5">IF(X5,(MAX(D5:D34)&amp;IF(SUM((D5:D34=MAX(D5:D34))*(E5:E34&lt;&gt;"")),"*","")&amp;"("&amp;MIN(IF(D5:D34&amp;E5:E34=MAX(D5:D34)&amp;IF(SUM((D5:D34=MAX(D5:D34))*(E5:E34&lt;&gt;"")),"*",""),F5:F34))&amp;")"),0)</f>
        <v>50*(0)</v>
      </c>
      <c r="AB5" s="302"/>
      <c r="AC5" s="303">
        <f>IF($X5-$Y5,$Z5/($X5-$Y5),"-")</f>
        <v>69</v>
      </c>
      <c r="AD5" s="304"/>
      <c r="AE5" s="84" t="str">
        <f>IF(SUM($F$5:$F$43),($Z5/(SUM($F$5:$F$43))*100),"-")</f>
        <v>-</v>
      </c>
      <c r="AF5" s="76">
        <f>SUM(H5:H34)</f>
        <v>8</v>
      </c>
      <c r="AG5" s="76">
        <f>SUM(I5:I34)</f>
        <v>0</v>
      </c>
      <c r="AH5" s="76">
        <f>COUNTIF($D$5:$D$34,"&gt;=50")-$AI5</f>
        <v>1</v>
      </c>
      <c r="AI5" s="76">
        <f>COUNTIF(D5:D34,"&gt;=100")</f>
        <v>0</v>
      </c>
      <c r="AK5" s="79" t="s">
        <v>53</v>
      </c>
      <c r="AL5" s="80" t="str">
        <f>IF(SUM(COUNTIF($C$5:$C$34,{1,2}))=0,"-",SUM(COUNTIF($C$5:$C$34,{1,2})))</f>
        <v>-</v>
      </c>
      <c r="AM5" s="89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.100000000000001" customHeight="1">
      <c r="A6" s="210"/>
      <c r="B6" s="47"/>
      <c r="C6" s="91"/>
      <c r="D6" s="60"/>
      <c r="E6" s="61"/>
      <c r="F6" s="59"/>
      <c r="G6" s="62"/>
      <c r="H6" s="59"/>
      <c r="I6" s="59"/>
      <c r="J6" s="9"/>
      <c r="K6" s="59"/>
      <c r="L6" s="59"/>
      <c r="M6" s="59"/>
      <c r="N6" s="59"/>
      <c r="O6" s="65"/>
      <c r="P6" s="66"/>
      <c r="Q6" s="66"/>
      <c r="R6" s="9"/>
      <c r="S6" s="59"/>
      <c r="T6" s="59"/>
      <c r="U6" s="59"/>
      <c r="V6" s="58" t="e">
        <f>SUM($D$5:$D6)/(COUNTA($D$5:$D6)-COUNTA($E$5:$E6))</f>
        <v>#DIV/0!</v>
      </c>
      <c r="Z6" s="47"/>
      <c r="AK6" s="81" t="s">
        <v>52</v>
      </c>
      <c r="AL6" s="82">
        <f>IF(COUNTIF($C$5:$C$34,$AK6)=0,"-",COUNTIF($C$5:$C$34,$AK6))</f>
        <v>1</v>
      </c>
      <c r="AM6" s="90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.100000000000001" customHeight="1">
      <c r="A7" s="208"/>
      <c r="B7" s="47"/>
      <c r="C7" s="91"/>
      <c r="D7" s="60"/>
      <c r="E7" s="61"/>
      <c r="F7" s="59"/>
      <c r="G7" s="62"/>
      <c r="H7" s="59"/>
      <c r="I7" s="59"/>
      <c r="J7" s="9"/>
      <c r="K7" s="59"/>
      <c r="L7" s="59"/>
      <c r="M7" s="59"/>
      <c r="N7" s="59"/>
      <c r="O7" s="65"/>
      <c r="P7" s="66"/>
      <c r="Q7" s="66"/>
      <c r="R7" s="9"/>
      <c r="S7" s="59"/>
      <c r="T7" s="59"/>
      <c r="U7" s="59"/>
      <c r="V7" s="58" t="e">
        <f>SUM($D$5:$D7)/(COUNTA($D$5:$D7)-COUNTA($E$5:$E7))</f>
        <v>#DIV/0!</v>
      </c>
      <c r="W7" s="289" t="s">
        <v>51</v>
      </c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11"/>
      <c r="AK7" s="81" t="s">
        <v>50</v>
      </c>
      <c r="AL7" s="82" t="str">
        <f t="shared" ref="AL7:AL14" si="0">IF(COUNTIF($C$5:$C$34,$AK7)=0,"-",COUNTIF($C$5:$C$34,$AK7))</f>
        <v>-</v>
      </c>
      <c r="AM7" s="90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.100000000000001" customHeight="1">
      <c r="A8" s="208"/>
      <c r="B8" s="47"/>
      <c r="C8" s="91"/>
      <c r="D8" s="60"/>
      <c r="E8" s="61"/>
      <c r="F8" s="59"/>
      <c r="G8" s="62"/>
      <c r="H8" s="59"/>
      <c r="I8" s="59"/>
      <c r="J8" s="9"/>
      <c r="K8" s="59"/>
      <c r="L8" s="59"/>
      <c r="M8" s="59"/>
      <c r="N8" s="59"/>
      <c r="O8" s="65"/>
      <c r="P8" s="66"/>
      <c r="Q8" s="66"/>
      <c r="R8" s="9"/>
      <c r="S8" s="59"/>
      <c r="T8" s="59"/>
      <c r="U8" s="59"/>
      <c r="V8" s="58" t="e">
        <f>SUM($D$5:$D8)/(COUNTA($D$5:$D8)-COUNTA($E$5:$E8))</f>
        <v>#DIV/0!</v>
      </c>
      <c r="W8" s="188" t="s">
        <v>16</v>
      </c>
      <c r="X8" s="188" t="s">
        <v>15</v>
      </c>
      <c r="Y8" s="188" t="s">
        <v>14</v>
      </c>
      <c r="Z8" s="188" t="s">
        <v>13</v>
      </c>
      <c r="AA8" s="289" t="s">
        <v>12</v>
      </c>
      <c r="AB8" s="289"/>
      <c r="AC8" s="289" t="s">
        <v>11</v>
      </c>
      <c r="AD8" s="289"/>
      <c r="AE8" s="188" t="s">
        <v>10</v>
      </c>
      <c r="AF8" s="188" t="s">
        <v>69</v>
      </c>
      <c r="AG8" s="188" t="s">
        <v>9</v>
      </c>
      <c r="AH8" s="13"/>
      <c r="AK8" s="81" t="s">
        <v>49</v>
      </c>
      <c r="AL8" s="82" t="str">
        <f t="shared" si="0"/>
        <v>-</v>
      </c>
      <c r="AM8" s="90" t="str">
        <f t="shared" si="1"/>
        <v>-</v>
      </c>
    </row>
    <row r="9" spans="1:39" ht="17.100000000000001" customHeight="1">
      <c r="A9" s="208"/>
      <c r="B9" s="47"/>
      <c r="C9" s="92"/>
      <c r="D9" s="63"/>
      <c r="E9" s="61"/>
      <c r="F9" s="59"/>
      <c r="G9" s="62"/>
      <c r="H9" s="59"/>
      <c r="I9" s="59"/>
      <c r="J9" s="9"/>
      <c r="K9" s="59"/>
      <c r="L9" s="59"/>
      <c r="M9" s="59"/>
      <c r="N9" s="59"/>
      <c r="O9" s="65"/>
      <c r="P9" s="66"/>
      <c r="Q9" s="66"/>
      <c r="R9" s="9"/>
      <c r="S9" s="59"/>
      <c r="T9" s="59"/>
      <c r="U9" s="59"/>
      <c r="V9" s="57" t="e">
        <f>SUM($D$5:$D9)/(COUNTA($D$5:$D9)-COUNTA($E$5:$E9))</f>
        <v>#DIV/0!</v>
      </c>
      <c r="W9" s="85">
        <f t="array" ref="W9">IF(SUM(K5:K34)=0,"-",SUM(INT(K5:K34))+INT(ROUND(SUM(K5:K34-INT(K5:K34)),1)/0.6)+MOD(ROUND(SUM(K5:K34-INT(K5:K34)),1),0.6))</f>
        <v>3</v>
      </c>
      <c r="X9" s="86">
        <f>IF($W$9="-","-",SUM(L5:L34))</f>
        <v>0</v>
      </c>
      <c r="Y9" s="86">
        <f>IF($W$9="-","-",SUM(M5:M34))</f>
        <v>21</v>
      </c>
      <c r="Z9" s="83">
        <f>IF($W$9="-","-",SUM(N5:N34))</f>
        <v>1</v>
      </c>
      <c r="AA9" s="305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1/21(3)</v>
      </c>
      <c r="AB9" s="306"/>
      <c r="AC9" s="303">
        <f>IF($Z$9="-","-",IF($Z$9=0,"-",$Y$9/$Z$9))</f>
        <v>21</v>
      </c>
      <c r="AD9" s="304"/>
      <c r="AE9" s="87">
        <f>IF(ISERROR(ROUND((INT(W9)*6+((W9-INT(W9))*10))/Z9,2)),"-",ROUND((INT(W9)*6+((W9-INT(W9))*10))/Z9,2))</f>
        <v>18</v>
      </c>
      <c r="AF9" s="84">
        <f>IF(ISERROR(ROUND(Y9/(INT(W9)*6+((W9-INT(W9))*10))*6,2)),"-",ROUND(Y9/(INT(W9)*6+((W9-INT(W9))*10))*6,2))</f>
        <v>7</v>
      </c>
      <c r="AG9" s="93">
        <f>COUNTIF(N5:N34,"&gt;=5")</f>
        <v>0</v>
      </c>
      <c r="AH9" s="10"/>
      <c r="AK9" s="81" t="s">
        <v>48</v>
      </c>
      <c r="AL9" s="82">
        <f t="shared" si="0"/>
        <v>1</v>
      </c>
      <c r="AM9" s="90">
        <f t="shared" si="1"/>
        <v>19</v>
      </c>
    </row>
    <row r="10" spans="1:39" ht="17.100000000000001" customHeight="1">
      <c r="A10" s="228"/>
      <c r="B10" s="47"/>
      <c r="C10" s="91"/>
      <c r="D10" s="60"/>
      <c r="E10" s="61"/>
      <c r="F10" s="59"/>
      <c r="G10" s="62"/>
      <c r="H10" s="59"/>
      <c r="I10" s="59"/>
      <c r="J10" s="9"/>
      <c r="K10" s="59"/>
      <c r="L10" s="59"/>
      <c r="M10" s="59"/>
      <c r="N10" s="59"/>
      <c r="O10" s="65"/>
      <c r="P10" s="66"/>
      <c r="Q10" s="66"/>
      <c r="R10" s="9"/>
      <c r="S10" s="59"/>
      <c r="T10" s="59"/>
      <c r="U10" s="59"/>
      <c r="V10" s="58" t="e">
        <f>SUM($D$5:$D10)/(COUNTA($D$5:$D10)-COUNTA($E$5:$E10))</f>
        <v>#DIV/0!</v>
      </c>
      <c r="W10" s="12"/>
      <c r="AK10" s="81" t="s">
        <v>47</v>
      </c>
      <c r="AL10" s="82" t="str">
        <f t="shared" si="0"/>
        <v>-</v>
      </c>
      <c r="AM10" s="90" t="str">
        <f t="shared" si="1"/>
        <v>-</v>
      </c>
    </row>
    <row r="11" spans="1:39" ht="17.100000000000001" customHeight="1">
      <c r="A11" s="228"/>
      <c r="B11" s="47"/>
      <c r="C11" s="92"/>
      <c r="D11" s="63"/>
      <c r="E11" s="61"/>
      <c r="F11" s="59"/>
      <c r="G11" s="62"/>
      <c r="H11" s="59"/>
      <c r="I11" s="59"/>
      <c r="J11" s="9"/>
      <c r="K11" s="59"/>
      <c r="L11" s="59"/>
      <c r="M11" s="59"/>
      <c r="N11" s="59"/>
      <c r="O11" s="65"/>
      <c r="P11" s="66"/>
      <c r="Q11" s="66"/>
      <c r="R11" s="9"/>
      <c r="S11" s="59"/>
      <c r="T11" s="59"/>
      <c r="U11" s="59"/>
      <c r="V11" s="58" t="e">
        <f>SUM($D$5:$D11)/(COUNTA($D$5:$D11)-COUNTA($E$5:$E11))</f>
        <v>#DIV/0!</v>
      </c>
      <c r="W11" s="292" t="s">
        <v>46</v>
      </c>
      <c r="X11" s="292"/>
      <c r="Y11" s="292"/>
      <c r="Z11" s="11"/>
      <c r="AA11" s="11"/>
      <c r="AB11" s="11"/>
      <c r="AK11" s="81" t="s">
        <v>45</v>
      </c>
      <c r="AL11" s="82" t="str">
        <f t="shared" si="0"/>
        <v>-</v>
      </c>
      <c r="AM11" s="90" t="str">
        <f t="shared" si="1"/>
        <v>-</v>
      </c>
    </row>
    <row r="12" spans="1:39" ht="17.100000000000001" customHeight="1">
      <c r="A12" s="243" t="s">
        <v>200</v>
      </c>
      <c r="B12" s="47">
        <v>2</v>
      </c>
      <c r="C12" s="91">
        <v>6</v>
      </c>
      <c r="D12" s="63">
        <v>19</v>
      </c>
      <c r="E12" s="61"/>
      <c r="F12" s="59"/>
      <c r="G12" s="62" t="s">
        <v>37</v>
      </c>
      <c r="H12" s="59"/>
      <c r="I12" s="59"/>
      <c r="J12" s="9"/>
      <c r="K12" s="59"/>
      <c r="L12" s="59"/>
      <c r="M12" s="59"/>
      <c r="N12" s="59"/>
      <c r="O12" s="65"/>
      <c r="P12" s="66"/>
      <c r="Q12" s="66"/>
      <c r="R12" s="9"/>
      <c r="S12" s="59"/>
      <c r="T12" s="59"/>
      <c r="U12" s="59"/>
      <c r="V12" s="58">
        <f>SUM($D$5:$D12)/(COUNTA($D$5:$D12)-COUNTA($E$5:$E12))</f>
        <v>19</v>
      </c>
      <c r="W12" s="188" t="s">
        <v>8</v>
      </c>
      <c r="X12" s="188" t="s">
        <v>7</v>
      </c>
      <c r="Y12" s="188" t="s">
        <v>6</v>
      </c>
      <c r="Z12" s="47"/>
      <c r="AK12" s="81" t="s">
        <v>44</v>
      </c>
      <c r="AL12" s="82" t="str">
        <f t="shared" si="0"/>
        <v>-</v>
      </c>
      <c r="AM12" s="90" t="str">
        <f t="shared" si="1"/>
        <v>-</v>
      </c>
    </row>
    <row r="13" spans="1:39" ht="17.100000000000001" customHeight="1">
      <c r="A13" s="244"/>
      <c r="B13" s="47"/>
      <c r="C13" s="91"/>
      <c r="D13" s="63"/>
      <c r="E13" s="61"/>
      <c r="F13" s="59"/>
      <c r="G13" s="62"/>
      <c r="H13" s="59"/>
      <c r="I13" s="59"/>
      <c r="J13" s="9"/>
      <c r="K13" s="64"/>
      <c r="L13" s="59"/>
      <c r="M13" s="59"/>
      <c r="N13" s="59"/>
      <c r="O13" s="65"/>
      <c r="P13" s="66"/>
      <c r="Q13" s="66"/>
      <c r="R13" s="50"/>
      <c r="S13" s="59"/>
      <c r="T13" s="59"/>
      <c r="U13" s="59"/>
      <c r="V13" s="57">
        <f>SUM($D$5:$D13)/(COUNTA($D$5:$D13)-COUNTA($E$5:$E13))</f>
        <v>19</v>
      </c>
      <c r="W13" s="76">
        <f>SUM(S5:S34)</f>
        <v>0</v>
      </c>
      <c r="X13" s="76">
        <f>SUM(T5:T34)</f>
        <v>0</v>
      </c>
      <c r="Y13" s="76">
        <f>SUM(U5:U34)</f>
        <v>0</v>
      </c>
      <c r="Z13" s="10"/>
      <c r="AK13" s="81" t="s">
        <v>43</v>
      </c>
      <c r="AL13" s="82" t="str">
        <f t="shared" si="0"/>
        <v>-</v>
      </c>
      <c r="AM13" s="90" t="str">
        <f t="shared" si="1"/>
        <v>-</v>
      </c>
    </row>
    <row r="14" spans="1:39" ht="17.100000000000001" customHeight="1">
      <c r="A14" s="244"/>
      <c r="B14" s="47"/>
      <c r="C14" s="91"/>
      <c r="D14" s="63"/>
      <c r="E14" s="61"/>
      <c r="F14" s="59"/>
      <c r="G14" s="62"/>
      <c r="H14" s="59"/>
      <c r="I14" s="59"/>
      <c r="J14" s="9"/>
      <c r="K14" s="64"/>
      <c r="L14" s="59"/>
      <c r="M14" s="59"/>
      <c r="N14" s="59"/>
      <c r="O14" s="65"/>
      <c r="P14" s="66"/>
      <c r="Q14" s="66"/>
      <c r="R14" s="50"/>
      <c r="S14" s="59"/>
      <c r="T14" s="59"/>
      <c r="U14" s="59"/>
      <c r="V14" s="58">
        <f>SUM($D$5:$D14)/(COUNTA($D$5:$D14)-COUNTA($E$5:$E14))</f>
        <v>19</v>
      </c>
      <c r="AK14" s="81" t="s">
        <v>42</v>
      </c>
      <c r="AL14" s="82" t="str">
        <f t="shared" si="0"/>
        <v>-</v>
      </c>
      <c r="AM14" s="90" t="str">
        <f t="shared" si="1"/>
        <v>-</v>
      </c>
    </row>
    <row r="15" spans="1:39" ht="17.100000000000001" customHeight="1">
      <c r="A15" s="244"/>
      <c r="B15" s="47"/>
      <c r="C15" s="91"/>
      <c r="D15" s="63"/>
      <c r="E15" s="61"/>
      <c r="F15" s="59"/>
      <c r="G15" s="62"/>
      <c r="H15" s="59"/>
      <c r="I15" s="59"/>
      <c r="J15" s="9"/>
      <c r="K15" s="64"/>
      <c r="L15" s="59"/>
      <c r="M15" s="59"/>
      <c r="N15" s="59"/>
      <c r="O15" s="65"/>
      <c r="P15" s="66"/>
      <c r="Q15" s="66"/>
      <c r="R15" s="50"/>
      <c r="S15" s="59"/>
      <c r="T15" s="59"/>
      <c r="U15" s="59"/>
      <c r="V15" s="58">
        <f>SUM($D$5:$D15)/(COUNTA($D$5:$D15)-COUNTA($E$5:$E15))</f>
        <v>19</v>
      </c>
      <c r="W15" s="289" t="s">
        <v>41</v>
      </c>
      <c r="X15" s="289"/>
      <c r="Y15" s="289"/>
      <c r="Z15" s="289"/>
      <c r="AA15" s="289"/>
      <c r="AB15" s="289"/>
    </row>
    <row r="16" spans="1:39" ht="17.100000000000001" customHeight="1">
      <c r="A16" s="244"/>
      <c r="B16" s="47"/>
      <c r="C16" s="91"/>
      <c r="D16" s="63"/>
      <c r="E16" s="61"/>
      <c r="F16" s="59"/>
      <c r="G16" s="62"/>
      <c r="H16" s="59"/>
      <c r="I16" s="59"/>
      <c r="J16" s="9"/>
      <c r="K16" s="64"/>
      <c r="L16" s="59"/>
      <c r="M16" s="59"/>
      <c r="N16" s="59"/>
      <c r="O16" s="65"/>
      <c r="P16" s="66"/>
      <c r="Q16" s="66"/>
      <c r="R16" s="50"/>
      <c r="S16" s="59"/>
      <c r="T16" s="59"/>
      <c r="U16" s="59"/>
      <c r="V16" s="57">
        <f>SUM($D$5:$D16)/(COUNTA($D$5:$D16)-COUNTA($E$5:$E16))</f>
        <v>19</v>
      </c>
      <c r="W16" s="293" t="s">
        <v>40</v>
      </c>
      <c r="X16" s="294"/>
      <c r="Y16" s="295"/>
      <c r="Z16" s="76">
        <f>COUNTIF($G$5:$G$34,W16)</f>
        <v>0</v>
      </c>
      <c r="AA16" s="296">
        <f>$Z16/MAX(1,$X$5)</f>
        <v>0</v>
      </c>
      <c r="AB16" s="297"/>
    </row>
    <row r="17" spans="1:34" ht="17.100000000000001" customHeight="1">
      <c r="A17" s="247" t="s">
        <v>221</v>
      </c>
      <c r="B17" s="47">
        <v>3</v>
      </c>
      <c r="C17" s="91">
        <v>3</v>
      </c>
      <c r="D17" s="63">
        <v>50</v>
      </c>
      <c r="E17" s="61" t="s">
        <v>58</v>
      </c>
      <c r="F17" s="59"/>
      <c r="G17" s="62"/>
      <c r="H17" s="59">
        <v>8</v>
      </c>
      <c r="I17" s="59"/>
      <c r="J17" s="9"/>
      <c r="K17" s="64">
        <v>3</v>
      </c>
      <c r="L17" s="59"/>
      <c r="M17" s="59">
        <v>21</v>
      </c>
      <c r="N17" s="59">
        <v>1</v>
      </c>
      <c r="O17" s="65"/>
      <c r="P17" s="66"/>
      <c r="Q17" s="66"/>
      <c r="R17" s="50"/>
      <c r="S17" s="59"/>
      <c r="T17" s="59"/>
      <c r="U17" s="59"/>
      <c r="V17" s="57">
        <f>SUM($D$5:$D17)/(COUNTA($D$5:$D17)-COUNTA($E$5:$E17))</f>
        <v>69</v>
      </c>
      <c r="W17" s="298" t="s">
        <v>39</v>
      </c>
      <c r="X17" s="299"/>
      <c r="Y17" s="300"/>
      <c r="Z17" s="76">
        <f>COUNTIF($G$5:$G$34,W17)</f>
        <v>0</v>
      </c>
      <c r="AA17" s="287">
        <f t="shared" ref="AA17:AA25" si="2">$Z17/MAX(1,$X$5)</f>
        <v>0</v>
      </c>
      <c r="AB17" s="288"/>
      <c r="AG17" s="1"/>
      <c r="AH17" s="1"/>
    </row>
    <row r="18" spans="1:34" ht="17.100000000000001" customHeight="1">
      <c r="A18" s="247"/>
      <c r="B18" s="47"/>
      <c r="C18" s="91"/>
      <c r="D18" s="63"/>
      <c r="E18" s="61"/>
      <c r="F18" s="59"/>
      <c r="G18" s="62"/>
      <c r="H18" s="59"/>
      <c r="I18" s="59"/>
      <c r="J18" s="9"/>
      <c r="K18" s="64"/>
      <c r="L18" s="59"/>
      <c r="M18" s="59"/>
      <c r="N18" s="59"/>
      <c r="O18" s="65"/>
      <c r="P18" s="66"/>
      <c r="Q18" s="66"/>
      <c r="R18" s="50"/>
      <c r="S18" s="59"/>
      <c r="T18" s="59"/>
      <c r="U18" s="59"/>
      <c r="V18" s="57">
        <f>SUM($D$5:$D18)/(COUNTA($D$5:$D18)-COUNTA($E$5:$E18))</f>
        <v>69</v>
      </c>
      <c r="W18" s="284" t="s">
        <v>90</v>
      </c>
      <c r="X18" s="285"/>
      <c r="Y18" s="286"/>
      <c r="Z18" s="76">
        <f>COUNTIF($G$5:$G$34,W18)</f>
        <v>0</v>
      </c>
      <c r="AA18" s="287">
        <f t="shared" si="2"/>
        <v>0</v>
      </c>
      <c r="AB18" s="288"/>
      <c r="AG18" s="1"/>
      <c r="AH18" s="1"/>
    </row>
    <row r="19" spans="1:34" ht="17.100000000000001" customHeight="1">
      <c r="A19" s="247"/>
      <c r="B19" s="47"/>
      <c r="C19" s="91"/>
      <c r="D19" s="63"/>
      <c r="E19" s="61"/>
      <c r="F19" s="59"/>
      <c r="G19" s="62"/>
      <c r="H19" s="59"/>
      <c r="I19" s="59"/>
      <c r="J19" s="9"/>
      <c r="K19" s="64"/>
      <c r="L19" s="59"/>
      <c r="M19" s="59"/>
      <c r="N19" s="59"/>
      <c r="O19" s="65"/>
      <c r="P19" s="66"/>
      <c r="Q19" s="66"/>
      <c r="R19" s="50"/>
      <c r="S19" s="59"/>
      <c r="T19" s="59"/>
      <c r="U19" s="59"/>
      <c r="V19" s="57">
        <f>SUM($D$5:$D19)/(COUNTA($D$5:$D19)-COUNTA($E$5:$E19))</f>
        <v>69</v>
      </c>
      <c r="W19" s="284" t="s">
        <v>89</v>
      </c>
      <c r="X19" s="285"/>
      <c r="Y19" s="286"/>
      <c r="Z19" s="76">
        <f t="shared" ref="Z19:Z25" si="3">COUNTIF($G$5:$G$34,W19)</f>
        <v>0</v>
      </c>
      <c r="AA19" s="287">
        <f t="shared" si="2"/>
        <v>0</v>
      </c>
      <c r="AB19" s="288"/>
      <c r="AG19" s="1"/>
      <c r="AH19" s="1"/>
    </row>
    <row r="20" spans="1:34" ht="17.100000000000001" customHeight="1">
      <c r="A20" s="247"/>
      <c r="B20" s="47"/>
      <c r="C20" s="91"/>
      <c r="D20" s="63"/>
      <c r="E20" s="61"/>
      <c r="F20" s="59"/>
      <c r="G20" s="62"/>
      <c r="H20" s="59"/>
      <c r="I20" s="59"/>
      <c r="J20" s="9"/>
      <c r="K20" s="64"/>
      <c r="L20" s="59"/>
      <c r="M20" s="59"/>
      <c r="N20" s="59"/>
      <c r="O20" s="65"/>
      <c r="P20" s="66"/>
      <c r="Q20" s="66"/>
      <c r="R20" s="50"/>
      <c r="S20" s="59"/>
      <c r="T20" s="59"/>
      <c r="U20" s="59"/>
      <c r="V20" s="57">
        <f>SUM($D$5:$D20)/(COUNTA($D$5:$D20)-COUNTA($E$5:$E20))</f>
        <v>69</v>
      </c>
      <c r="W20" s="284" t="s">
        <v>38</v>
      </c>
      <c r="X20" s="285"/>
      <c r="Y20" s="286"/>
      <c r="Z20" s="76">
        <f t="shared" si="3"/>
        <v>0</v>
      </c>
      <c r="AA20" s="287">
        <f t="shared" si="2"/>
        <v>0</v>
      </c>
      <c r="AB20" s="288"/>
      <c r="AG20" s="1"/>
      <c r="AH20" s="1"/>
    </row>
    <row r="21" spans="1:34" ht="17.100000000000001" customHeight="1">
      <c r="A21" s="247"/>
      <c r="B21" s="47"/>
      <c r="C21" s="91"/>
      <c r="D21" s="63"/>
      <c r="E21" s="61"/>
      <c r="F21" s="59"/>
      <c r="G21" s="62"/>
      <c r="H21" s="59"/>
      <c r="I21" s="59"/>
      <c r="J21" s="9"/>
      <c r="K21" s="64"/>
      <c r="L21" s="59"/>
      <c r="M21" s="59"/>
      <c r="N21" s="59"/>
      <c r="O21" s="65"/>
      <c r="P21" s="66"/>
      <c r="Q21" s="66"/>
      <c r="R21" s="50"/>
      <c r="S21" s="59"/>
      <c r="T21" s="59"/>
      <c r="U21" s="59"/>
      <c r="V21" s="57">
        <f>SUM($D$5:$D21)/(COUNTA($D$5:$D21)-COUNTA($E$5:$E21))</f>
        <v>69</v>
      </c>
      <c r="W21" s="284" t="s">
        <v>37</v>
      </c>
      <c r="X21" s="285"/>
      <c r="Y21" s="286"/>
      <c r="Z21" s="76">
        <f t="shared" si="3"/>
        <v>1</v>
      </c>
      <c r="AA21" s="287">
        <f t="shared" si="2"/>
        <v>0.5</v>
      </c>
      <c r="AB21" s="288"/>
      <c r="AG21" s="1"/>
      <c r="AH21" s="1"/>
    </row>
    <row r="22" spans="1:34" ht="17.100000000000001" customHeight="1">
      <c r="A22" s="247"/>
      <c r="B22" s="47"/>
      <c r="C22" s="91"/>
      <c r="D22" s="63"/>
      <c r="E22" s="61"/>
      <c r="F22" s="59"/>
      <c r="G22" s="62"/>
      <c r="H22" s="59"/>
      <c r="I22" s="59"/>
      <c r="J22" s="9"/>
      <c r="K22" s="64"/>
      <c r="L22" s="59"/>
      <c r="M22" s="59"/>
      <c r="N22" s="59"/>
      <c r="O22" s="65"/>
      <c r="P22" s="66"/>
      <c r="Q22" s="66"/>
      <c r="R22" s="50"/>
      <c r="S22" s="59"/>
      <c r="T22" s="59"/>
      <c r="U22" s="59"/>
      <c r="V22" s="57">
        <f>SUM($D$5:$D22)/(COUNTA($D$5:$D22)-COUNTA($E$5:$E22))</f>
        <v>69</v>
      </c>
      <c r="W22" s="284" t="s">
        <v>36</v>
      </c>
      <c r="X22" s="285"/>
      <c r="Y22" s="286"/>
      <c r="Z22" s="76">
        <f t="shared" si="3"/>
        <v>0</v>
      </c>
      <c r="AA22" s="287">
        <f t="shared" si="2"/>
        <v>0</v>
      </c>
      <c r="AB22" s="288"/>
      <c r="AG22" s="1"/>
      <c r="AH22" s="1"/>
    </row>
    <row r="23" spans="1:34" ht="17.100000000000001" customHeight="1">
      <c r="A23" s="248"/>
      <c r="B23" s="47"/>
      <c r="C23" s="91"/>
      <c r="D23" s="63"/>
      <c r="E23" s="61"/>
      <c r="F23" s="59"/>
      <c r="G23" s="62"/>
      <c r="H23" s="59"/>
      <c r="I23" s="59"/>
      <c r="J23" s="9"/>
      <c r="K23" s="64"/>
      <c r="L23" s="59"/>
      <c r="M23" s="59"/>
      <c r="N23" s="59"/>
      <c r="O23" s="65"/>
      <c r="P23" s="66"/>
      <c r="Q23" s="66"/>
      <c r="R23" s="50"/>
      <c r="S23" s="59"/>
      <c r="T23" s="59"/>
      <c r="U23" s="59"/>
      <c r="V23" s="57">
        <f>SUM($D$5:$D23)/(COUNTA($D$5:$D23)-COUNTA($E$5:$E23))</f>
        <v>69</v>
      </c>
      <c r="W23" s="284" t="s">
        <v>35</v>
      </c>
      <c r="X23" s="285"/>
      <c r="Y23" s="286"/>
      <c r="Z23" s="76">
        <f t="shared" si="3"/>
        <v>0</v>
      </c>
      <c r="AA23" s="287">
        <f t="shared" si="2"/>
        <v>0</v>
      </c>
      <c r="AB23" s="288"/>
      <c r="AG23" s="1"/>
      <c r="AH23" s="1"/>
    </row>
    <row r="24" spans="1:34" ht="17.100000000000001" customHeight="1">
      <c r="A24" s="248"/>
      <c r="B24" s="47"/>
      <c r="C24" s="91"/>
      <c r="D24" s="63"/>
      <c r="E24" s="61"/>
      <c r="F24" s="59"/>
      <c r="G24" s="62"/>
      <c r="H24" s="59"/>
      <c r="I24" s="59"/>
      <c r="J24" s="9"/>
      <c r="K24" s="64"/>
      <c r="L24" s="59"/>
      <c r="M24" s="59"/>
      <c r="N24" s="59"/>
      <c r="O24" s="65"/>
      <c r="P24" s="66"/>
      <c r="Q24" s="66"/>
      <c r="R24" s="50"/>
      <c r="S24" s="59"/>
      <c r="T24" s="59"/>
      <c r="U24" s="59"/>
      <c r="V24" s="57">
        <f>SUM($D$5:$D24)/(COUNTA($D$5:$D24)-COUNTA($E$5:$E24))</f>
        <v>69</v>
      </c>
      <c r="W24" s="284" t="s">
        <v>34</v>
      </c>
      <c r="X24" s="290"/>
      <c r="Y24" s="291"/>
      <c r="Z24" s="76">
        <f t="shared" si="3"/>
        <v>0</v>
      </c>
      <c r="AA24" s="287">
        <f t="shared" si="2"/>
        <v>0</v>
      </c>
      <c r="AB24" s="288"/>
      <c r="AG24" s="1"/>
      <c r="AH24" s="1"/>
    </row>
    <row r="25" spans="1:34" ht="17.100000000000001" customHeight="1">
      <c r="A25" s="248"/>
      <c r="B25" s="47"/>
      <c r="C25" s="91"/>
      <c r="D25" s="63"/>
      <c r="E25" s="61"/>
      <c r="F25" s="59"/>
      <c r="G25" s="62"/>
      <c r="H25" s="59"/>
      <c r="I25" s="59"/>
      <c r="J25" s="9"/>
      <c r="K25" s="64"/>
      <c r="L25" s="59"/>
      <c r="M25" s="59"/>
      <c r="N25" s="59"/>
      <c r="O25" s="65"/>
      <c r="P25" s="66"/>
      <c r="Q25" s="66"/>
      <c r="R25" s="50"/>
      <c r="S25" s="59"/>
      <c r="T25" s="59"/>
      <c r="U25" s="59"/>
      <c r="V25" s="57">
        <f>SUM($D$5:$D25)/(COUNTA($D$5:$D25)-COUNTA($E$5:$E25))</f>
        <v>69</v>
      </c>
      <c r="W25" s="284" t="s">
        <v>33</v>
      </c>
      <c r="X25" s="285"/>
      <c r="Y25" s="286"/>
      <c r="Z25" s="76">
        <f t="shared" si="3"/>
        <v>0</v>
      </c>
      <c r="AA25" s="287">
        <f t="shared" si="2"/>
        <v>0</v>
      </c>
      <c r="AB25" s="288"/>
      <c r="AG25" s="1"/>
      <c r="AH25" s="1"/>
    </row>
    <row r="26" spans="1:34" ht="17.100000000000001" customHeight="1">
      <c r="A26" s="200"/>
      <c r="B26" s="2"/>
      <c r="C26" s="91"/>
      <c r="D26" s="60"/>
      <c r="E26" s="61"/>
      <c r="F26" s="59"/>
      <c r="G26" s="59"/>
      <c r="H26" s="59"/>
      <c r="I26" s="59"/>
      <c r="J26" s="9"/>
      <c r="K26" s="64"/>
      <c r="L26" s="59"/>
      <c r="M26" s="59"/>
      <c r="N26" s="59"/>
      <c r="O26" s="65"/>
      <c r="P26" s="66"/>
      <c r="Q26" s="66"/>
      <c r="R26" s="50"/>
      <c r="S26" s="59"/>
      <c r="T26" s="59"/>
      <c r="U26" s="59"/>
      <c r="V26" s="58">
        <f>SUM($D$5:$D26)/(COUNTA($D$5:$D26)-COUNTA($E$5:$E26))</f>
        <v>69</v>
      </c>
      <c r="W26" s="88"/>
    </row>
    <row r="27" spans="1:34" ht="17.100000000000001" customHeight="1">
      <c r="A27" s="200"/>
      <c r="B27" s="2"/>
      <c r="C27" s="91"/>
      <c r="D27" s="60"/>
      <c r="E27" s="61"/>
      <c r="F27" s="59"/>
      <c r="G27" s="59"/>
      <c r="H27" s="59"/>
      <c r="I27" s="59"/>
      <c r="J27" s="9"/>
      <c r="K27" s="64"/>
      <c r="L27" s="59"/>
      <c r="M27" s="59"/>
      <c r="N27" s="59"/>
      <c r="O27" s="65"/>
      <c r="P27" s="66"/>
      <c r="Q27" s="66"/>
      <c r="R27" s="50"/>
      <c r="S27" s="59"/>
      <c r="T27" s="59"/>
      <c r="U27" s="59"/>
      <c r="V27" s="58">
        <f>SUM($D$5:$D27)/(COUNTA($D$5:$D27)-COUNTA($E$5:$E27))</f>
        <v>69</v>
      </c>
      <c r="W27" s="289" t="s">
        <v>32</v>
      </c>
      <c r="X27" s="289"/>
      <c r="Y27" s="289"/>
      <c r="Z27" s="289"/>
      <c r="AA27" s="289"/>
      <c r="AB27" s="289"/>
      <c r="AC27" s="8"/>
      <c r="AD27" s="8"/>
      <c r="AE27" s="8"/>
      <c r="AG27" s="1"/>
      <c r="AH27" s="1"/>
    </row>
    <row r="28" spans="1:34" ht="17.100000000000001" customHeight="1">
      <c r="A28" s="200"/>
      <c r="B28" s="2"/>
      <c r="C28" s="91"/>
      <c r="D28" s="60"/>
      <c r="E28" s="61"/>
      <c r="F28" s="59"/>
      <c r="G28" s="59"/>
      <c r="H28" s="59"/>
      <c r="I28" s="59"/>
      <c r="J28" s="9"/>
      <c r="K28" s="64"/>
      <c r="L28" s="59"/>
      <c r="M28" s="59"/>
      <c r="N28" s="59"/>
      <c r="O28" s="65"/>
      <c r="P28" s="66"/>
      <c r="Q28" s="66"/>
      <c r="R28" s="50"/>
      <c r="S28" s="59"/>
      <c r="T28" s="59"/>
      <c r="U28" s="59"/>
      <c r="V28" s="57">
        <f>SUM($D$5:$D28)/(COUNTA($D$5:$D28)-COUNTA($E$5:$E28))</f>
        <v>69</v>
      </c>
      <c r="W28" s="69" t="s">
        <v>31</v>
      </c>
      <c r="X28" s="70"/>
      <c r="Y28" s="70"/>
      <c r="Z28" s="71"/>
      <c r="AA28" s="282">
        <f>IF(W5=0,"-",$W$13/$W$5)</f>
        <v>0</v>
      </c>
      <c r="AB28" s="283"/>
      <c r="AG28" s="1"/>
      <c r="AH28" s="1"/>
    </row>
    <row r="29" spans="1:34" ht="17.100000000000001" customHeight="1">
      <c r="A29" s="200"/>
      <c r="B29" s="2"/>
      <c r="C29" s="91"/>
      <c r="D29" s="60"/>
      <c r="E29" s="61"/>
      <c r="F29" s="59"/>
      <c r="G29" s="59"/>
      <c r="H29" s="59"/>
      <c r="I29" s="59"/>
      <c r="J29" s="9"/>
      <c r="K29" s="64"/>
      <c r="L29" s="59"/>
      <c r="M29" s="59"/>
      <c r="N29" s="59"/>
      <c r="O29" s="65"/>
      <c r="P29" s="66"/>
      <c r="Q29" s="66"/>
      <c r="R29" s="50"/>
      <c r="S29" s="59"/>
      <c r="T29" s="59"/>
      <c r="U29" s="59"/>
      <c r="V29" s="57">
        <f>SUM($D$5:$D29)/(COUNTA($D$5:$D29)-COUNTA($E$5:$E29))</f>
        <v>69</v>
      </c>
      <c r="W29" s="186" t="s">
        <v>30</v>
      </c>
      <c r="X29" s="187"/>
      <c r="Y29" s="276">
        <v>20</v>
      </c>
      <c r="Z29" s="279"/>
      <c r="AA29" s="280" t="str">
        <f>IF(ISERROR(SUMIF(D5:D34,"&gt;="&amp;Y29)/SUMPRODUCT(--(D5:D34&gt;=Y29),--(E5:E34&lt;&gt;"*"))),"-",SUMIF(D5:D34,"&gt;="&amp;Y29)/SUMPRODUCT(--(D5:D34&gt;=Y29),--(E5:E34&lt;&gt;"*")))</f>
        <v>-</v>
      </c>
      <c r="AB29" s="281"/>
      <c r="AG29" s="1"/>
      <c r="AH29" s="1"/>
    </row>
    <row r="30" spans="1:34" ht="17.100000000000001" customHeight="1">
      <c r="A30" s="200"/>
      <c r="B30" s="2"/>
      <c r="C30" s="91"/>
      <c r="D30" s="60"/>
      <c r="E30" s="61"/>
      <c r="F30" s="59"/>
      <c r="G30" s="59"/>
      <c r="H30" s="59"/>
      <c r="I30" s="59"/>
      <c r="J30" s="9"/>
      <c r="K30" s="64"/>
      <c r="L30" s="59"/>
      <c r="M30" s="59"/>
      <c r="N30" s="59"/>
      <c r="O30" s="65"/>
      <c r="P30" s="66"/>
      <c r="Q30" s="66"/>
      <c r="R30" s="50"/>
      <c r="S30" s="59"/>
      <c r="T30" s="59"/>
      <c r="U30" s="59"/>
      <c r="V30" s="57">
        <f>SUM($D$5:$D30)/(COUNTA($D$5:$D30)-COUNTA($E$5:$E30))</f>
        <v>69</v>
      </c>
      <c r="W30" s="274" t="s">
        <v>29</v>
      </c>
      <c r="X30" s="275"/>
      <c r="Y30" s="275"/>
      <c r="Z30" s="276"/>
      <c r="AA30" s="277">
        <f>IF($Z$5="-","-",IF($Z$5=0,"-",($AF$5*4+$AG$5*6)/$Z$5))</f>
        <v>0.46376811594202899</v>
      </c>
      <c r="AB30" s="278"/>
      <c r="AG30" s="1"/>
      <c r="AH30" s="1"/>
    </row>
    <row r="31" spans="1:34" ht="17.100000000000001" customHeight="1">
      <c r="A31" s="200"/>
      <c r="B31" s="2"/>
      <c r="C31" s="91"/>
      <c r="D31" s="60"/>
      <c r="E31" s="61"/>
      <c r="F31" s="59"/>
      <c r="G31" s="59"/>
      <c r="H31" s="59"/>
      <c r="I31" s="59"/>
      <c r="J31" s="9"/>
      <c r="K31" s="64"/>
      <c r="L31" s="59"/>
      <c r="M31" s="59"/>
      <c r="N31" s="59"/>
      <c r="O31" s="65"/>
      <c r="P31" s="66"/>
      <c r="Q31" s="66"/>
      <c r="R31" s="50"/>
      <c r="S31" s="59"/>
      <c r="T31" s="59"/>
      <c r="U31" s="59"/>
      <c r="V31" s="57">
        <f>SUM($D$5:$D31)/(COUNTA($D$5:$D31)-COUNTA($E$5:$E31))</f>
        <v>69</v>
      </c>
      <c r="W31" s="274" t="s">
        <v>28</v>
      </c>
      <c r="X31" s="275"/>
      <c r="Y31" s="275"/>
      <c r="Z31" s="276"/>
      <c r="AA31" s="277">
        <f>IF(SUM($AF5:$AG5),$AG5/SUM($AF5:$AG5),"-")</f>
        <v>0</v>
      </c>
      <c r="AB31" s="278"/>
      <c r="AG31" s="1"/>
      <c r="AH31" s="1"/>
    </row>
    <row r="32" spans="1:34" ht="17.100000000000001" customHeight="1">
      <c r="A32" s="200"/>
      <c r="B32" s="2"/>
      <c r="C32" s="91"/>
      <c r="D32" s="60"/>
      <c r="E32" s="61"/>
      <c r="F32" s="59"/>
      <c r="G32" s="59"/>
      <c r="H32" s="59"/>
      <c r="I32" s="59"/>
      <c r="J32" s="9"/>
      <c r="K32" s="64"/>
      <c r="L32" s="59"/>
      <c r="M32" s="59"/>
      <c r="N32" s="59"/>
      <c r="O32" s="65"/>
      <c r="P32" s="66"/>
      <c r="Q32" s="66"/>
      <c r="R32" s="50"/>
      <c r="S32" s="59"/>
      <c r="T32" s="59"/>
      <c r="U32" s="59"/>
      <c r="V32" s="57">
        <f>SUM($D$5:$D32)/(COUNTA($D$5:$D32)-COUNTA($E$5:$E32))</f>
        <v>69</v>
      </c>
      <c r="W32" s="274" t="s">
        <v>27</v>
      </c>
      <c r="X32" s="275"/>
      <c r="Y32" s="275"/>
      <c r="Z32" s="276"/>
      <c r="AA32" s="277">
        <f>IF(SUM($AH5:$AI5),$AI5/SUM($AH5:$AI5),"-")</f>
        <v>0</v>
      </c>
      <c r="AB32" s="278"/>
      <c r="AG32" s="1"/>
      <c r="AH32" s="1"/>
    </row>
    <row r="33" spans="1:34" ht="17.100000000000001" customHeight="1">
      <c r="A33" s="199"/>
      <c r="B33" s="2"/>
      <c r="C33" s="91"/>
      <c r="D33" s="60"/>
      <c r="E33" s="61"/>
      <c r="F33" s="59"/>
      <c r="G33" s="59"/>
      <c r="H33" s="59"/>
      <c r="I33" s="59"/>
      <c r="J33" s="50"/>
      <c r="K33" s="59"/>
      <c r="L33" s="59"/>
      <c r="M33" s="59"/>
      <c r="N33" s="59"/>
      <c r="O33" s="65"/>
      <c r="P33" s="66"/>
      <c r="Q33" s="66"/>
      <c r="R33" s="50"/>
      <c r="S33" s="59"/>
      <c r="T33" s="59"/>
      <c r="U33" s="59"/>
      <c r="V33" s="57">
        <f>SUM($D$5:$D33)/(COUNTA($D$5:$D33)-COUNTA($E$5:$E33))</f>
        <v>69</v>
      </c>
      <c r="W33" s="274" t="s">
        <v>64</v>
      </c>
      <c r="X33" s="275"/>
      <c r="Y33" s="275"/>
      <c r="Z33" s="276"/>
      <c r="AA33" s="74">
        <f>SUMPRODUCT((D5:D34=0)*(D5:D34&lt;&gt;"")*(E5:E34&lt;&gt;"*"))</f>
        <v>0</v>
      </c>
      <c r="AB33" s="75">
        <f>SUMPRODUCT((D5:D34=0)*(D5:D34&lt;&gt;"")*(E5:E34&lt;&gt;"*")*(F5:F34=1))</f>
        <v>0</v>
      </c>
      <c r="AG33" s="1"/>
      <c r="AH33" s="1"/>
    </row>
    <row r="34" spans="1:34" ht="17.100000000000001" customHeight="1">
      <c r="A34" s="199"/>
      <c r="B34" s="2"/>
      <c r="C34" s="91"/>
      <c r="D34" s="60"/>
      <c r="E34" s="61"/>
      <c r="F34" s="59"/>
      <c r="G34" s="59"/>
      <c r="H34" s="59"/>
      <c r="I34" s="59"/>
      <c r="J34" s="50"/>
      <c r="K34" s="59"/>
      <c r="L34" s="59"/>
      <c r="M34" s="59"/>
      <c r="N34" s="59"/>
      <c r="O34" s="65"/>
      <c r="P34" s="66"/>
      <c r="Q34" s="66"/>
      <c r="R34" s="50"/>
      <c r="S34" s="59"/>
      <c r="T34" s="59"/>
      <c r="U34" s="59"/>
      <c r="V34" s="57">
        <f>SUM($D$5:$D34)/(COUNTA($D$5:$D34)-COUNTA($E$5:$E34))</f>
        <v>69</v>
      </c>
      <c r="W34" s="274" t="s">
        <v>65</v>
      </c>
      <c r="X34" s="275"/>
      <c r="Y34" s="275"/>
      <c r="Z34" s="276"/>
      <c r="AA34" s="74">
        <f>SUM(P5:P34)</f>
        <v>0</v>
      </c>
      <c r="AB34" s="75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49" priority="1" operator="greaterThan">
      <formula>0</formula>
    </cfRule>
  </conditionalFormatting>
  <dataValidations count="1">
    <dataValidation type="list" allowBlank="1" showInputMessage="1" showErrorMessage="1" sqref="G5:G34" xr:uid="{00000000-0002-0000-1900-000000000000}">
      <formula1>$W$16:$W$25</formula1>
    </dataValidation>
  </dataValidations>
  <hyperlinks>
    <hyperlink ref="A2" location="'Player Summary'!A1" display="Player Summary" xr:uid="{00000000-0004-0000-19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17" sqref="A17"/>
      <selection pane="topRight" activeCell="A17" sqref="A17"/>
      <selection pane="bottomLeft" activeCell="A17" sqref="A17"/>
      <selection pane="bottomRight" activeCell="A2" sqref="A2"/>
    </sheetView>
  </sheetViews>
  <sheetFormatPr defaultColWidth="8.855468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85546875" style="2" customWidth="1"/>
    <col min="8" max="8" width="2.5703125" style="2" customWidth="1"/>
    <col min="9" max="9" width="2.42578125" style="2" customWidth="1"/>
    <col min="10" max="10" width="2.85546875" style="47" customWidth="1"/>
    <col min="11" max="11" width="5" style="5" customWidth="1"/>
    <col min="12" max="14" width="5" style="2" customWidth="1"/>
    <col min="15" max="15" width="0.5703125" style="2" customWidth="1"/>
    <col min="16" max="18" width="2.85546875" style="2" customWidth="1"/>
    <col min="19" max="21" width="4.42578125" style="2" customWidth="1"/>
    <col min="22" max="22" width="2.85546875" style="1" customWidth="1"/>
    <col min="23" max="25" width="5.5703125" style="1" customWidth="1"/>
    <col min="26" max="26" width="5.570312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5703125" style="1" customWidth="1"/>
    <col min="33" max="34" width="5.5703125" style="2" customWidth="1"/>
    <col min="35" max="35" width="5.5703125" style="1" customWidth="1"/>
    <col min="36" max="36" width="2.85546875" style="1" customWidth="1"/>
    <col min="37" max="38" width="5.5703125" style="1" customWidth="1"/>
    <col min="39" max="39" width="6.85546875" style="1" customWidth="1"/>
    <col min="40" max="256" width="11.42578125" style="1" customWidth="1"/>
    <col min="257" max="16384" width="8.85546875" style="1"/>
  </cols>
  <sheetData>
    <row r="1" spans="1:39" ht="15.75">
      <c r="A1" s="46" t="s">
        <v>206</v>
      </c>
      <c r="D1" s="13" t="s">
        <v>75</v>
      </c>
      <c r="E1" s="13"/>
      <c r="F1" s="13"/>
      <c r="G1" s="209" t="s">
        <v>76</v>
      </c>
      <c r="H1" s="13"/>
      <c r="I1" s="13"/>
      <c r="J1" s="13"/>
      <c r="K1" s="202" t="s">
        <v>77</v>
      </c>
      <c r="L1" s="13"/>
      <c r="M1" s="204" t="s">
        <v>78</v>
      </c>
      <c r="N1" s="20"/>
      <c r="O1" s="47"/>
      <c r="P1" s="47"/>
      <c r="Q1" s="47"/>
      <c r="R1" s="47"/>
      <c r="S1" s="20"/>
      <c r="T1" s="20"/>
      <c r="U1" s="20"/>
      <c r="V1" s="15"/>
      <c r="W1" s="15"/>
      <c r="X1" s="15"/>
      <c r="Y1" s="15"/>
      <c r="Z1" s="47"/>
    </row>
    <row r="2" spans="1:39">
      <c r="A2" s="226" t="s">
        <v>107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7"/>
      <c r="S2" s="47"/>
      <c r="T2" s="47"/>
      <c r="U2" s="47"/>
      <c r="V2" s="15"/>
      <c r="W2" s="15"/>
      <c r="X2" s="15"/>
      <c r="Y2" s="15"/>
      <c r="Z2" s="47"/>
      <c r="AA2" s="15"/>
      <c r="AB2" s="15"/>
      <c r="AC2" s="15"/>
      <c r="AD2" s="15"/>
      <c r="AE2" s="15"/>
      <c r="AF2" s="15"/>
      <c r="AG2" s="47"/>
      <c r="AH2" s="47"/>
      <c r="AI2" s="15"/>
      <c r="AJ2" s="15"/>
    </row>
    <row r="3" spans="1:39">
      <c r="A3" s="255" t="s">
        <v>73</v>
      </c>
      <c r="B3" s="15"/>
      <c r="C3" s="257" t="s">
        <v>63</v>
      </c>
      <c r="D3" s="257"/>
      <c r="E3" s="257"/>
      <c r="F3" s="257"/>
      <c r="G3" s="257"/>
      <c r="H3" s="257"/>
      <c r="I3" s="257"/>
      <c r="J3" s="13"/>
      <c r="K3" s="257" t="s">
        <v>62</v>
      </c>
      <c r="L3" s="257"/>
      <c r="M3" s="257"/>
      <c r="N3" s="257"/>
      <c r="O3" s="301"/>
      <c r="P3" s="257"/>
      <c r="Q3" s="257"/>
      <c r="R3" s="14"/>
      <c r="S3" s="257" t="s">
        <v>61</v>
      </c>
      <c r="T3" s="257"/>
      <c r="U3" s="257"/>
      <c r="V3" s="15"/>
      <c r="W3" s="289" t="s">
        <v>60</v>
      </c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K3" s="289" t="s">
        <v>59</v>
      </c>
      <c r="AL3" s="289"/>
      <c r="AM3" s="289"/>
    </row>
    <row r="4" spans="1:39" ht="17.100000000000001" customHeight="1">
      <c r="A4" s="256"/>
      <c r="B4" s="54" t="s">
        <v>93</v>
      </c>
      <c r="C4" s="52" t="s">
        <v>54</v>
      </c>
      <c r="D4" s="133" t="s">
        <v>21</v>
      </c>
      <c r="E4" s="133" t="s">
        <v>58</v>
      </c>
      <c r="F4" s="133" t="s">
        <v>57</v>
      </c>
      <c r="G4" s="133" t="s">
        <v>71</v>
      </c>
      <c r="H4" s="133">
        <v>4</v>
      </c>
      <c r="I4" s="133">
        <v>6</v>
      </c>
      <c r="J4" s="13"/>
      <c r="K4" s="55" t="s">
        <v>16</v>
      </c>
      <c r="L4" s="133" t="s">
        <v>15</v>
      </c>
      <c r="M4" s="133" t="s">
        <v>14</v>
      </c>
      <c r="N4" s="133" t="s">
        <v>13</v>
      </c>
      <c r="O4" s="56"/>
      <c r="P4" s="52" t="s">
        <v>56</v>
      </c>
      <c r="Q4" s="52" t="s">
        <v>55</v>
      </c>
      <c r="R4" s="13"/>
      <c r="S4" s="133" t="s">
        <v>8</v>
      </c>
      <c r="T4" s="133" t="s">
        <v>7</v>
      </c>
      <c r="U4" s="133" t="s">
        <v>6</v>
      </c>
      <c r="W4" s="132" t="s">
        <v>15</v>
      </c>
      <c r="X4" s="132" t="s">
        <v>23</v>
      </c>
      <c r="Y4" s="132" t="s">
        <v>22</v>
      </c>
      <c r="Z4" s="132" t="s">
        <v>21</v>
      </c>
      <c r="AA4" s="289" t="s">
        <v>20</v>
      </c>
      <c r="AB4" s="289"/>
      <c r="AC4" s="289" t="s">
        <v>11</v>
      </c>
      <c r="AD4" s="289"/>
      <c r="AE4" s="132" t="s">
        <v>10</v>
      </c>
      <c r="AF4" s="132">
        <v>4</v>
      </c>
      <c r="AG4" s="132">
        <v>6</v>
      </c>
      <c r="AH4" s="132" t="s">
        <v>19</v>
      </c>
      <c r="AI4" s="132" t="s">
        <v>18</v>
      </c>
      <c r="AK4" s="132" t="s">
        <v>54</v>
      </c>
      <c r="AL4" s="132" t="s">
        <v>23</v>
      </c>
      <c r="AM4" s="78" t="s">
        <v>11</v>
      </c>
    </row>
    <row r="5" spans="1:39" ht="17.100000000000001" customHeight="1">
      <c r="A5" s="210"/>
      <c r="B5" s="47"/>
      <c r="C5" s="92"/>
      <c r="D5" s="63"/>
      <c r="E5" s="61"/>
      <c r="F5" s="59"/>
      <c r="G5" s="62"/>
      <c r="H5" s="59"/>
      <c r="I5" s="59"/>
      <c r="J5" s="9"/>
      <c r="K5" s="59"/>
      <c r="L5" s="59"/>
      <c r="M5" s="59"/>
      <c r="N5" s="59"/>
      <c r="O5" s="65"/>
      <c r="P5" s="66"/>
      <c r="Q5" s="66"/>
      <c r="R5" s="9"/>
      <c r="S5" s="59"/>
      <c r="T5" s="59"/>
      <c r="U5" s="59"/>
      <c r="V5" s="57" t="e">
        <f>SUM($D$5:$D5)/(COUNTA($D$5:$D5)-COUNTA($E$5:$E5))</f>
        <v>#DIV/0!</v>
      </c>
      <c r="W5" s="76">
        <f>COUNTA(A5:A34)</f>
        <v>3</v>
      </c>
      <c r="X5" s="76">
        <f>COUNTA(D5:D34)</f>
        <v>3</v>
      </c>
      <c r="Y5" s="76">
        <f>COUNTA(E5:E34)</f>
        <v>2</v>
      </c>
      <c r="Z5" s="83">
        <f>IF(X5=0,"-",SUM(D5:D34))</f>
        <v>90</v>
      </c>
      <c r="AA5" s="302" t="str">
        <f t="array" ref="AA5">IF(X5,(MAX(D5:D34)&amp;IF(SUM((D5:D34=MAX(D5:D34))*(E5:E34&lt;&gt;"")),"*","")&amp;"("&amp;MIN(IF(D5:D34&amp;E5:E34=MAX(D5:D34)&amp;IF(SUM((D5:D34=MAX(D5:D34))*(E5:E34&lt;&gt;"")),"*",""),F5:F34))&amp;")"),0)</f>
        <v>50(0)</v>
      </c>
      <c r="AB5" s="302"/>
      <c r="AC5" s="303">
        <f>IF($X5-$Y5,$Z5/($X5-$Y5),"-")</f>
        <v>90</v>
      </c>
      <c r="AD5" s="304"/>
      <c r="AE5" s="84" t="str">
        <f>IF(SUM($F$5:$F$43),($Z5/(SUM($F$5:$F$43))*100),"-")</f>
        <v>-</v>
      </c>
      <c r="AF5" s="76">
        <f>SUM(H5:H34)</f>
        <v>9</v>
      </c>
      <c r="AG5" s="76">
        <f>SUM(I5:I34)</f>
        <v>0</v>
      </c>
      <c r="AH5" s="76">
        <f>COUNTIF($D$5:$D$34,"&gt;=50")-$AI5</f>
        <v>1</v>
      </c>
      <c r="AI5" s="76">
        <f>COUNTIF(D5:D34,"&gt;=100")</f>
        <v>0</v>
      </c>
      <c r="AK5" s="79" t="s">
        <v>53</v>
      </c>
      <c r="AL5" s="80">
        <f>IF(SUM(COUNTIF($C$5:$C$34,{1,2}))=0,"-",SUM(COUNTIF($C$5:$C$34,{1,2})))</f>
        <v>2</v>
      </c>
      <c r="AM5" s="89">
        <f>IF(ISERROR(IF($AL5="-","-",SUM(SUMIF($C$5:$C$34,{1,2},$D$5:$D$34))/($AL5-SUMPRODUCT(($C$5:$C$34={1,2})*($E$5:$E$34="*"))))),"-",IF($AL5="-","-",SUM(SUMIF($C$5:$C$34,{1,2},$D$5:$D$34))/($AL5-SUMPRODUCT(($C$5:$C$34={1,2})*($E$5:$E$34="*")))))</f>
        <v>81</v>
      </c>
    </row>
    <row r="6" spans="1:39" ht="17.100000000000001" customHeight="1">
      <c r="A6" s="208"/>
      <c r="B6" s="47"/>
      <c r="C6" s="91"/>
      <c r="D6" s="63"/>
      <c r="E6" s="61"/>
      <c r="F6" s="59"/>
      <c r="G6" s="62"/>
      <c r="H6" s="59"/>
      <c r="I6" s="59"/>
      <c r="J6" s="9"/>
      <c r="K6" s="59"/>
      <c r="L6" s="59"/>
      <c r="M6" s="59"/>
      <c r="N6" s="59"/>
      <c r="O6" s="65"/>
      <c r="P6" s="66"/>
      <c r="Q6" s="66"/>
      <c r="R6" s="9"/>
      <c r="S6" s="59"/>
      <c r="T6" s="59"/>
      <c r="U6" s="59"/>
      <c r="V6" s="58" t="e">
        <f>SUM($D$5:$D6)/(COUNTA($D$5:$D6)-COUNTA($E$5:$E6))</f>
        <v>#DIV/0!</v>
      </c>
      <c r="Z6" s="47"/>
      <c r="AK6" s="81" t="s">
        <v>52</v>
      </c>
      <c r="AL6" s="82" t="str">
        <f>IF(COUNTIF($C$5:$C$34,$AK6)=0,"-",COUNTIF($C$5:$C$34,$AK6))</f>
        <v>-</v>
      </c>
      <c r="AM6" s="90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.100000000000001" customHeight="1">
      <c r="A7" s="208"/>
      <c r="B7" s="47"/>
      <c r="C7" s="91"/>
      <c r="D7" s="63"/>
      <c r="E7" s="61"/>
      <c r="F7" s="59"/>
      <c r="G7" s="62"/>
      <c r="H7" s="59"/>
      <c r="I7" s="59"/>
      <c r="J7" s="9"/>
      <c r="K7" s="59"/>
      <c r="L7" s="59"/>
      <c r="M7" s="59"/>
      <c r="N7" s="59"/>
      <c r="O7" s="65"/>
      <c r="P7" s="66"/>
      <c r="Q7" s="66"/>
      <c r="R7" s="9"/>
      <c r="S7" s="59"/>
      <c r="T7" s="59"/>
      <c r="U7" s="59"/>
      <c r="V7" s="58" t="e">
        <f>SUM($D$5:$D7)/(COUNTA($D$5:$D7)-COUNTA($E$5:$E7))</f>
        <v>#DIV/0!</v>
      </c>
      <c r="W7" s="289" t="s">
        <v>51</v>
      </c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11"/>
      <c r="AK7" s="81" t="s">
        <v>50</v>
      </c>
      <c r="AL7" s="82" t="str">
        <f t="shared" ref="AL7:AL14" si="0">IF(COUNTIF($C$5:$C$34,$AK7)=0,"-",COUNTIF($C$5:$C$34,$AK7))</f>
        <v>-</v>
      </c>
      <c r="AM7" s="90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.100000000000001" customHeight="1">
      <c r="A8" s="208"/>
      <c r="B8" s="47"/>
      <c r="C8" s="92"/>
      <c r="D8" s="63"/>
      <c r="E8" s="61"/>
      <c r="F8" s="59"/>
      <c r="G8" s="62"/>
      <c r="H8" s="59"/>
      <c r="I8" s="59"/>
      <c r="J8" s="9"/>
      <c r="K8" s="59"/>
      <c r="L8" s="59"/>
      <c r="M8" s="59"/>
      <c r="N8" s="59"/>
      <c r="O8" s="65"/>
      <c r="P8" s="66"/>
      <c r="Q8" s="66"/>
      <c r="R8" s="9"/>
      <c r="S8" s="59"/>
      <c r="T8" s="59"/>
      <c r="U8" s="59"/>
      <c r="V8" s="58" t="e">
        <f>SUM($D$5:$D8)/(COUNTA($D$5:$D8)-COUNTA($E$5:$E8))</f>
        <v>#DIV/0!</v>
      </c>
      <c r="W8" s="132" t="s">
        <v>16</v>
      </c>
      <c r="X8" s="132" t="s">
        <v>15</v>
      </c>
      <c r="Y8" s="132" t="s">
        <v>14</v>
      </c>
      <c r="Z8" s="132" t="s">
        <v>13</v>
      </c>
      <c r="AA8" s="289" t="s">
        <v>12</v>
      </c>
      <c r="AB8" s="289"/>
      <c r="AC8" s="289" t="s">
        <v>11</v>
      </c>
      <c r="AD8" s="289"/>
      <c r="AE8" s="132" t="s">
        <v>10</v>
      </c>
      <c r="AF8" s="132" t="s">
        <v>69</v>
      </c>
      <c r="AG8" s="132" t="s">
        <v>9</v>
      </c>
      <c r="AH8" s="13"/>
      <c r="AK8" s="81" t="s">
        <v>49</v>
      </c>
      <c r="AL8" s="82" t="str">
        <f t="shared" si="0"/>
        <v>-</v>
      </c>
      <c r="AM8" s="90" t="str">
        <f t="shared" si="1"/>
        <v>-</v>
      </c>
    </row>
    <row r="9" spans="1:39" ht="17.100000000000001" customHeight="1">
      <c r="A9" s="228"/>
      <c r="B9" s="47"/>
      <c r="C9" s="91"/>
      <c r="D9" s="63"/>
      <c r="E9" s="61"/>
      <c r="F9" s="59"/>
      <c r="G9" s="62"/>
      <c r="H9" s="59"/>
      <c r="I9" s="59"/>
      <c r="J9" s="9"/>
      <c r="K9" s="59"/>
      <c r="L9" s="59"/>
      <c r="M9" s="59"/>
      <c r="N9" s="59"/>
      <c r="O9" s="65"/>
      <c r="P9" s="66"/>
      <c r="Q9" s="66"/>
      <c r="R9" s="9"/>
      <c r="S9" s="59"/>
      <c r="T9" s="59"/>
      <c r="U9" s="59"/>
      <c r="V9" s="57" t="e">
        <f>SUM($D$5:$D9)/(COUNTA($D$5:$D9)-COUNTA($E$5:$E9))</f>
        <v>#DIV/0!</v>
      </c>
      <c r="W9" s="85" t="str">
        <f t="array" ref="W9">IF(SUM(K5:K34)=0,"-",SUM(INT(K5:K34))+INT(ROUND(SUM(K5:K34-INT(K5:K34)),1)/0.6)+MOD(ROUND(SUM(K5:K34-INT(K5:K34)),1),0.6))</f>
        <v>-</v>
      </c>
      <c r="X9" s="86" t="str">
        <f>IF($W$9="-","-",SUM(L5:L34))</f>
        <v>-</v>
      </c>
      <c r="Y9" s="86" t="str">
        <f>IF($W$9="-","-",SUM(M5:M34))</f>
        <v>-</v>
      </c>
      <c r="Z9" s="83" t="str">
        <f>IF($W$9="-","-",SUM(N5:N34))</f>
        <v>-</v>
      </c>
      <c r="AA9" s="305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306"/>
      <c r="AC9" s="303" t="str">
        <f>IF($Z$9="-","-",IF($Z$9=0,"-",$Y$9/$Z$9))</f>
        <v>-</v>
      </c>
      <c r="AD9" s="304"/>
      <c r="AE9" s="87" t="str">
        <f>IF(ISERROR(ROUND((INT(W9)*6+((W9-INT(W9))*10))/Z9,2)),"-",ROUND((INT(W9)*6+((W9-INT(W9))*10))/Z9,2))</f>
        <v>-</v>
      </c>
      <c r="AF9" s="84" t="str">
        <f>IF(ISERROR(ROUND(Y9/(INT(W9)*6+((W9-INT(W9))*10))*6,2)),"-",ROUND(Y9/(INT(W9)*6+((W9-INT(W9))*10))*6,2))</f>
        <v>-</v>
      </c>
      <c r="AG9" s="93">
        <f>COUNTIF(N5:N34,"&gt;=5")</f>
        <v>0</v>
      </c>
      <c r="AH9" s="10"/>
      <c r="AK9" s="81" t="s">
        <v>48</v>
      </c>
      <c r="AL9" s="82" t="str">
        <f t="shared" si="0"/>
        <v>-</v>
      </c>
      <c r="AM9" s="90" t="str">
        <f t="shared" si="1"/>
        <v>-</v>
      </c>
    </row>
    <row r="10" spans="1:39" ht="17.100000000000001" customHeight="1">
      <c r="A10" s="228"/>
      <c r="B10" s="47"/>
      <c r="C10" s="92"/>
      <c r="D10" s="63"/>
      <c r="E10" s="61"/>
      <c r="F10" s="59"/>
      <c r="G10" s="62"/>
      <c r="H10" s="59"/>
      <c r="I10" s="59"/>
      <c r="J10" s="9"/>
      <c r="K10" s="59"/>
      <c r="L10" s="59"/>
      <c r="M10" s="59"/>
      <c r="N10" s="59"/>
      <c r="O10" s="65"/>
      <c r="P10" s="66"/>
      <c r="Q10" s="66"/>
      <c r="R10" s="9"/>
      <c r="S10" s="59"/>
      <c r="T10" s="59"/>
      <c r="U10" s="59"/>
      <c r="V10" s="58" t="e">
        <f>SUM($D$5:$D10)/(COUNTA($D$5:$D10)-COUNTA($E$5:$E10))</f>
        <v>#DIV/0!</v>
      </c>
      <c r="W10" s="12"/>
      <c r="AK10" s="81" t="s">
        <v>47</v>
      </c>
      <c r="AL10" s="82">
        <f t="shared" si="0"/>
        <v>1</v>
      </c>
      <c r="AM10" s="90" t="str">
        <f t="shared" si="1"/>
        <v>-</v>
      </c>
    </row>
    <row r="11" spans="1:39" ht="17.100000000000001" customHeight="1">
      <c r="A11" s="228"/>
      <c r="B11" s="47"/>
      <c r="C11" s="92"/>
      <c r="D11" s="63"/>
      <c r="E11" s="61"/>
      <c r="F11" s="59"/>
      <c r="G11" s="62"/>
      <c r="H11" s="59"/>
      <c r="I11" s="59"/>
      <c r="J11" s="9"/>
      <c r="K11" s="59"/>
      <c r="L11" s="59"/>
      <c r="M11" s="59"/>
      <c r="N11" s="59"/>
      <c r="O11" s="65"/>
      <c r="P11" s="66"/>
      <c r="Q11" s="66"/>
      <c r="R11" s="9"/>
      <c r="S11" s="59"/>
      <c r="T11" s="59"/>
      <c r="U11" s="59"/>
      <c r="V11" s="58" t="e">
        <f>SUM($D$5:$D11)/(COUNTA($D$5:$D11)-COUNTA($E$5:$E11))</f>
        <v>#DIV/0!</v>
      </c>
      <c r="W11" s="292" t="s">
        <v>46</v>
      </c>
      <c r="X11" s="292"/>
      <c r="Y11" s="292"/>
      <c r="Z11" s="11"/>
      <c r="AA11" s="11"/>
      <c r="AB11" s="11"/>
      <c r="AK11" s="81" t="s">
        <v>45</v>
      </c>
      <c r="AL11" s="82" t="str">
        <f t="shared" si="0"/>
        <v>-</v>
      </c>
      <c r="AM11" s="90" t="str">
        <f t="shared" si="1"/>
        <v>-</v>
      </c>
    </row>
    <row r="12" spans="1:39" ht="17.100000000000001" customHeight="1">
      <c r="A12" s="244" t="s">
        <v>200</v>
      </c>
      <c r="B12" s="2">
        <v>2</v>
      </c>
      <c r="C12" s="91">
        <v>7</v>
      </c>
      <c r="D12" s="60">
        <v>9</v>
      </c>
      <c r="E12" s="61" t="s">
        <v>58</v>
      </c>
      <c r="F12" s="59"/>
      <c r="G12" s="59" t="s">
        <v>115</v>
      </c>
      <c r="H12" s="59"/>
      <c r="I12" s="59"/>
      <c r="J12" s="9"/>
      <c r="K12" s="64"/>
      <c r="L12" s="59"/>
      <c r="M12" s="59"/>
      <c r="N12" s="59"/>
      <c r="O12" s="65"/>
      <c r="P12" s="66"/>
      <c r="Q12" s="66"/>
      <c r="R12" s="50"/>
      <c r="S12" s="59"/>
      <c r="T12" s="59"/>
      <c r="U12" s="59"/>
      <c r="V12" s="58" t="e">
        <f>SUM($D$5:$D12)/(COUNTA($D$5:$D12)-COUNTA($E$5:$E12))</f>
        <v>#DIV/0!</v>
      </c>
      <c r="W12" s="132" t="s">
        <v>8</v>
      </c>
      <c r="X12" s="132" t="s">
        <v>7</v>
      </c>
      <c r="Y12" s="132" t="s">
        <v>6</v>
      </c>
      <c r="Z12" s="47"/>
      <c r="AK12" s="81" t="s">
        <v>44</v>
      </c>
      <c r="AL12" s="82" t="str">
        <f t="shared" si="0"/>
        <v>-</v>
      </c>
      <c r="AM12" s="90" t="str">
        <f t="shared" si="1"/>
        <v>-</v>
      </c>
    </row>
    <row r="13" spans="1:39" ht="17.100000000000001" customHeight="1">
      <c r="A13" s="244"/>
      <c r="B13" s="2"/>
      <c r="C13" s="91"/>
      <c r="D13" s="60"/>
      <c r="E13" s="61"/>
      <c r="F13" s="59"/>
      <c r="G13" s="59"/>
      <c r="H13" s="59"/>
      <c r="I13" s="59"/>
      <c r="J13" s="9"/>
      <c r="K13" s="64"/>
      <c r="L13" s="59"/>
      <c r="M13" s="59"/>
      <c r="N13" s="59"/>
      <c r="O13" s="65"/>
      <c r="P13" s="66"/>
      <c r="Q13" s="66"/>
      <c r="R13" s="50"/>
      <c r="S13" s="59"/>
      <c r="T13" s="59"/>
      <c r="U13" s="59"/>
      <c r="V13" s="57" t="e">
        <f>SUM($D$5:$D13)/(COUNTA($D$5:$D13)-COUNTA($E$5:$E13))</f>
        <v>#DIV/0!</v>
      </c>
      <c r="W13" s="76">
        <f>SUM(S5:S34)</f>
        <v>1</v>
      </c>
      <c r="X13" s="76">
        <f>SUM(T5:T34)</f>
        <v>0</v>
      </c>
      <c r="Y13" s="76">
        <f>SUM(U5:U34)</f>
        <v>0</v>
      </c>
      <c r="Z13" s="10"/>
      <c r="AK13" s="81" t="s">
        <v>43</v>
      </c>
      <c r="AL13" s="82" t="str">
        <f t="shared" si="0"/>
        <v>-</v>
      </c>
      <c r="AM13" s="90" t="str">
        <f t="shared" si="1"/>
        <v>-</v>
      </c>
    </row>
    <row r="14" spans="1:39" ht="17.100000000000001" customHeight="1">
      <c r="A14" s="244"/>
      <c r="B14" s="2"/>
      <c r="C14" s="91"/>
      <c r="D14" s="60"/>
      <c r="E14" s="61"/>
      <c r="F14" s="59"/>
      <c r="G14" s="59"/>
      <c r="H14" s="59"/>
      <c r="I14" s="59"/>
      <c r="J14" s="9"/>
      <c r="K14" s="64"/>
      <c r="L14" s="59"/>
      <c r="M14" s="59"/>
      <c r="N14" s="59"/>
      <c r="O14" s="65"/>
      <c r="P14" s="66"/>
      <c r="Q14" s="66"/>
      <c r="R14" s="50"/>
      <c r="S14" s="59"/>
      <c r="T14" s="59"/>
      <c r="U14" s="59"/>
      <c r="V14" s="58" t="e">
        <f>SUM($D$5:$D14)/(COUNTA($D$5:$D14)-COUNTA($E$5:$E14))</f>
        <v>#DIV/0!</v>
      </c>
      <c r="AK14" s="81" t="s">
        <v>42</v>
      </c>
      <c r="AL14" s="82" t="str">
        <f t="shared" si="0"/>
        <v>-</v>
      </c>
      <c r="AM14" s="90" t="str">
        <f t="shared" si="1"/>
        <v>-</v>
      </c>
    </row>
    <row r="15" spans="1:39" ht="17.100000000000001" customHeight="1">
      <c r="A15" s="244"/>
      <c r="B15" s="2"/>
      <c r="C15" s="91"/>
      <c r="D15" s="60"/>
      <c r="E15" s="61"/>
      <c r="F15" s="59"/>
      <c r="G15" s="59"/>
      <c r="H15" s="59"/>
      <c r="I15" s="59"/>
      <c r="J15" s="9"/>
      <c r="K15" s="64"/>
      <c r="L15" s="59"/>
      <c r="M15" s="59"/>
      <c r="N15" s="59"/>
      <c r="O15" s="65"/>
      <c r="P15" s="66"/>
      <c r="Q15" s="66"/>
      <c r="R15" s="50"/>
      <c r="S15" s="59"/>
      <c r="T15" s="59"/>
      <c r="U15" s="59"/>
      <c r="V15" s="58" t="e">
        <f>SUM($D$5:$D15)/(COUNTA($D$5:$D15)-COUNTA($E$5:$E15))</f>
        <v>#DIV/0!</v>
      </c>
      <c r="W15" s="289" t="s">
        <v>41</v>
      </c>
      <c r="X15" s="289"/>
      <c r="Y15" s="289"/>
      <c r="Z15" s="289"/>
      <c r="AA15" s="289"/>
      <c r="AB15" s="289"/>
    </row>
    <row r="16" spans="1:39" ht="17.100000000000001" customHeight="1">
      <c r="A16" s="244"/>
      <c r="B16" s="2"/>
      <c r="C16" s="91"/>
      <c r="D16" s="60"/>
      <c r="E16" s="61"/>
      <c r="F16" s="59"/>
      <c r="G16" s="59"/>
      <c r="H16" s="59"/>
      <c r="I16" s="59"/>
      <c r="J16" s="9"/>
      <c r="K16" s="64"/>
      <c r="L16" s="59"/>
      <c r="M16" s="59"/>
      <c r="N16" s="59"/>
      <c r="O16" s="65"/>
      <c r="P16" s="66"/>
      <c r="Q16" s="66"/>
      <c r="R16" s="50"/>
      <c r="S16" s="59"/>
      <c r="T16" s="59"/>
      <c r="U16" s="59"/>
      <c r="V16" s="57" t="e">
        <f>SUM($D$5:$D16)/(COUNTA($D$5:$D16)-COUNTA($E$5:$E16))</f>
        <v>#DIV/0!</v>
      </c>
      <c r="W16" s="293" t="s">
        <v>40</v>
      </c>
      <c r="X16" s="294"/>
      <c r="Y16" s="295"/>
      <c r="Z16" s="76">
        <f>COUNTIF($G$5:$G$34,W16)</f>
        <v>1</v>
      </c>
      <c r="AA16" s="296">
        <f>$Z16/MAX(1,$X$5)</f>
        <v>0.33333333333333331</v>
      </c>
      <c r="AB16" s="297"/>
    </row>
    <row r="17" spans="1:34" ht="17.100000000000001" customHeight="1">
      <c r="A17" s="247" t="s">
        <v>218</v>
      </c>
      <c r="B17" s="2">
        <v>3</v>
      </c>
      <c r="C17" s="91">
        <v>2</v>
      </c>
      <c r="D17" s="60">
        <v>50</v>
      </c>
      <c r="E17" s="61"/>
      <c r="F17" s="59"/>
      <c r="G17" s="59"/>
      <c r="H17" s="59">
        <v>6</v>
      </c>
      <c r="I17" s="59"/>
      <c r="J17" s="9"/>
      <c r="K17" s="64"/>
      <c r="L17" s="59"/>
      <c r="M17" s="59"/>
      <c r="N17" s="59"/>
      <c r="O17" s="65"/>
      <c r="P17" s="66"/>
      <c r="Q17" s="66"/>
      <c r="R17" s="50"/>
      <c r="S17" s="59"/>
      <c r="T17" s="59"/>
      <c r="U17" s="59"/>
      <c r="V17" s="57">
        <f>SUM($D$5:$D17)/(COUNTA($D$5:$D17)-COUNTA($E$5:$E17))</f>
        <v>59</v>
      </c>
      <c r="W17" s="298" t="s">
        <v>39</v>
      </c>
      <c r="X17" s="299"/>
      <c r="Y17" s="300"/>
      <c r="Z17" s="76">
        <f>COUNTIF($G$5:$G$34,W17)</f>
        <v>0</v>
      </c>
      <c r="AA17" s="287">
        <f t="shared" ref="AA17:AA25" si="2">$Z17/MAX(1,$X$5)</f>
        <v>0</v>
      </c>
      <c r="AB17" s="288"/>
      <c r="AG17" s="1"/>
      <c r="AH17" s="1"/>
    </row>
    <row r="18" spans="1:34" ht="17.100000000000001" customHeight="1">
      <c r="A18" s="247" t="s">
        <v>220</v>
      </c>
      <c r="B18" s="2">
        <v>3</v>
      </c>
      <c r="C18" s="91">
        <v>2</v>
      </c>
      <c r="D18" s="60">
        <v>31</v>
      </c>
      <c r="E18" s="61" t="s">
        <v>58</v>
      </c>
      <c r="F18" s="59"/>
      <c r="G18" s="59"/>
      <c r="H18" s="59">
        <v>3</v>
      </c>
      <c r="I18" s="59"/>
      <c r="J18" s="9"/>
      <c r="K18" s="64"/>
      <c r="L18" s="59"/>
      <c r="M18" s="59"/>
      <c r="N18" s="59"/>
      <c r="O18" s="65"/>
      <c r="P18" s="66"/>
      <c r="Q18" s="66"/>
      <c r="R18" s="50"/>
      <c r="S18" s="59">
        <v>1</v>
      </c>
      <c r="T18" s="59"/>
      <c r="U18" s="59"/>
      <c r="V18" s="57">
        <f>SUM($D$5:$D18)/(COUNTA($D$5:$D18)-COUNTA($E$5:$E18))</f>
        <v>90</v>
      </c>
      <c r="W18" s="284" t="s">
        <v>90</v>
      </c>
      <c r="X18" s="285"/>
      <c r="Y18" s="286"/>
      <c r="Z18" s="76">
        <f>COUNTIF($G$5:$G$34,W18)</f>
        <v>0</v>
      </c>
      <c r="AA18" s="287">
        <f t="shared" si="2"/>
        <v>0</v>
      </c>
      <c r="AB18" s="288"/>
      <c r="AG18" s="1"/>
      <c r="AH18" s="1"/>
    </row>
    <row r="19" spans="1:34" ht="17.100000000000001" customHeight="1">
      <c r="A19" s="247"/>
      <c r="B19" s="2"/>
      <c r="C19" s="91"/>
      <c r="D19" s="60"/>
      <c r="E19" s="61"/>
      <c r="F19" s="59"/>
      <c r="G19" s="59"/>
      <c r="H19" s="59"/>
      <c r="I19" s="59"/>
      <c r="J19" s="9"/>
      <c r="K19" s="64"/>
      <c r="L19" s="59"/>
      <c r="M19" s="59"/>
      <c r="N19" s="59"/>
      <c r="O19" s="65"/>
      <c r="P19" s="66"/>
      <c r="Q19" s="66"/>
      <c r="R19" s="50"/>
      <c r="S19" s="59"/>
      <c r="T19" s="59"/>
      <c r="U19" s="59"/>
      <c r="V19" s="57">
        <f>SUM($D$5:$D19)/(COUNTA($D$5:$D19)-COUNTA($E$5:$E19))</f>
        <v>90</v>
      </c>
      <c r="W19" s="284" t="s">
        <v>89</v>
      </c>
      <c r="X19" s="285"/>
      <c r="Y19" s="286"/>
      <c r="Z19" s="76">
        <f t="shared" ref="Z19:Z25" si="3">COUNTIF($G$5:$G$34,W19)</f>
        <v>0</v>
      </c>
      <c r="AA19" s="287">
        <f t="shared" si="2"/>
        <v>0</v>
      </c>
      <c r="AB19" s="288"/>
      <c r="AG19" s="1"/>
      <c r="AH19" s="1"/>
    </row>
    <row r="20" spans="1:34" ht="17.100000000000001" customHeight="1">
      <c r="A20" s="247"/>
      <c r="B20" s="2"/>
      <c r="C20" s="91"/>
      <c r="D20" s="60"/>
      <c r="E20" s="61"/>
      <c r="F20" s="59"/>
      <c r="G20" s="59"/>
      <c r="H20" s="59"/>
      <c r="I20" s="59"/>
      <c r="J20" s="9"/>
      <c r="K20" s="64"/>
      <c r="L20" s="59"/>
      <c r="M20" s="59"/>
      <c r="N20" s="59"/>
      <c r="O20" s="65"/>
      <c r="P20" s="66"/>
      <c r="Q20" s="66"/>
      <c r="R20" s="50"/>
      <c r="S20" s="59"/>
      <c r="T20" s="59"/>
      <c r="U20" s="59"/>
      <c r="V20" s="57">
        <f>SUM($D$5:$D20)/(COUNTA($D$5:$D20)-COUNTA($E$5:$E20))</f>
        <v>90</v>
      </c>
      <c r="W20" s="284" t="s">
        <v>38</v>
      </c>
      <c r="X20" s="285"/>
      <c r="Y20" s="286"/>
      <c r="Z20" s="76">
        <f t="shared" si="3"/>
        <v>0</v>
      </c>
      <c r="AA20" s="287">
        <f t="shared" si="2"/>
        <v>0</v>
      </c>
      <c r="AB20" s="288"/>
      <c r="AG20" s="1"/>
      <c r="AH20" s="1"/>
    </row>
    <row r="21" spans="1:34" ht="17.100000000000001" customHeight="1">
      <c r="A21" s="247"/>
      <c r="B21" s="2"/>
      <c r="C21" s="91"/>
      <c r="D21" s="60"/>
      <c r="E21" s="61"/>
      <c r="F21" s="59"/>
      <c r="G21" s="59"/>
      <c r="H21" s="59"/>
      <c r="I21" s="59"/>
      <c r="J21" s="9"/>
      <c r="K21" s="64"/>
      <c r="L21" s="59"/>
      <c r="M21" s="59"/>
      <c r="N21" s="59"/>
      <c r="O21" s="65"/>
      <c r="P21" s="66"/>
      <c r="Q21" s="66"/>
      <c r="R21" s="50"/>
      <c r="S21" s="59"/>
      <c r="T21" s="59"/>
      <c r="U21" s="59"/>
      <c r="V21" s="57">
        <f>SUM($D$5:$D21)/(COUNTA($D$5:$D21)-COUNTA($E$5:$E21))</f>
        <v>90</v>
      </c>
      <c r="W21" s="284" t="s">
        <v>37</v>
      </c>
      <c r="X21" s="285"/>
      <c r="Y21" s="286"/>
      <c r="Z21" s="76">
        <f t="shared" si="3"/>
        <v>0</v>
      </c>
      <c r="AA21" s="287">
        <f t="shared" si="2"/>
        <v>0</v>
      </c>
      <c r="AB21" s="288"/>
      <c r="AG21" s="1"/>
      <c r="AH21" s="1"/>
    </row>
    <row r="22" spans="1:34" ht="17.100000000000001" customHeight="1">
      <c r="A22" s="247"/>
      <c r="B22" s="2"/>
      <c r="C22" s="91"/>
      <c r="D22" s="60"/>
      <c r="E22" s="61"/>
      <c r="F22" s="59"/>
      <c r="G22" s="59"/>
      <c r="H22" s="59"/>
      <c r="I22" s="59"/>
      <c r="J22" s="9"/>
      <c r="K22" s="64"/>
      <c r="L22" s="59"/>
      <c r="M22" s="59"/>
      <c r="N22" s="59"/>
      <c r="O22" s="65"/>
      <c r="P22" s="66"/>
      <c r="Q22" s="66"/>
      <c r="R22" s="50"/>
      <c r="S22" s="59"/>
      <c r="T22" s="59"/>
      <c r="U22" s="59"/>
      <c r="V22" s="57">
        <f>SUM($D$5:$D22)/(COUNTA($D$5:$D22)-COUNTA($E$5:$E22))</f>
        <v>90</v>
      </c>
      <c r="W22" s="284" t="s">
        <v>36</v>
      </c>
      <c r="X22" s="285"/>
      <c r="Y22" s="286"/>
      <c r="Z22" s="76">
        <f t="shared" si="3"/>
        <v>0</v>
      </c>
      <c r="AA22" s="287">
        <f t="shared" si="2"/>
        <v>0</v>
      </c>
      <c r="AB22" s="288"/>
      <c r="AG22" s="1"/>
      <c r="AH22" s="1"/>
    </row>
    <row r="23" spans="1:34" ht="17.100000000000001" customHeight="1">
      <c r="A23" s="248"/>
      <c r="B23" s="2"/>
      <c r="C23" s="91"/>
      <c r="D23" s="60"/>
      <c r="E23" s="61"/>
      <c r="F23" s="59"/>
      <c r="G23" s="59"/>
      <c r="H23" s="59"/>
      <c r="I23" s="59"/>
      <c r="J23" s="9"/>
      <c r="K23" s="64"/>
      <c r="L23" s="59"/>
      <c r="M23" s="59"/>
      <c r="N23" s="59"/>
      <c r="O23" s="65"/>
      <c r="P23" s="66"/>
      <c r="Q23" s="66"/>
      <c r="R23" s="50"/>
      <c r="S23" s="59"/>
      <c r="T23" s="59"/>
      <c r="U23" s="59"/>
      <c r="V23" s="57">
        <f>SUM($D$5:$D23)/(COUNTA($D$5:$D23)-COUNTA($E$5:$E23))</f>
        <v>90</v>
      </c>
      <c r="W23" s="284" t="s">
        <v>35</v>
      </c>
      <c r="X23" s="285"/>
      <c r="Y23" s="286"/>
      <c r="Z23" s="76">
        <f t="shared" si="3"/>
        <v>0</v>
      </c>
      <c r="AA23" s="287">
        <f t="shared" si="2"/>
        <v>0</v>
      </c>
      <c r="AB23" s="288"/>
      <c r="AG23" s="1"/>
      <c r="AH23" s="1"/>
    </row>
    <row r="24" spans="1:34" ht="17.100000000000001" customHeight="1">
      <c r="A24" s="248"/>
      <c r="B24" s="2"/>
      <c r="C24" s="91"/>
      <c r="D24" s="60"/>
      <c r="E24" s="61"/>
      <c r="F24" s="59"/>
      <c r="G24" s="59"/>
      <c r="H24" s="59"/>
      <c r="I24" s="59"/>
      <c r="J24" s="9"/>
      <c r="K24" s="64"/>
      <c r="L24" s="59"/>
      <c r="M24" s="59"/>
      <c r="N24" s="59"/>
      <c r="O24" s="65"/>
      <c r="P24" s="66"/>
      <c r="Q24" s="66"/>
      <c r="R24" s="50"/>
      <c r="S24" s="59"/>
      <c r="T24" s="59"/>
      <c r="U24" s="59"/>
      <c r="V24" s="57">
        <f>SUM($D$5:$D24)/(COUNTA($D$5:$D24)-COUNTA($E$5:$E24))</f>
        <v>90</v>
      </c>
      <c r="W24" s="284" t="s">
        <v>34</v>
      </c>
      <c r="X24" s="290"/>
      <c r="Y24" s="291"/>
      <c r="Z24" s="76">
        <f t="shared" si="3"/>
        <v>0</v>
      </c>
      <c r="AA24" s="287">
        <f t="shared" si="2"/>
        <v>0</v>
      </c>
      <c r="AB24" s="288"/>
      <c r="AG24" s="1"/>
      <c r="AH24" s="1"/>
    </row>
    <row r="25" spans="1:34" ht="17.100000000000001" customHeight="1">
      <c r="A25" s="248"/>
      <c r="B25" s="2"/>
      <c r="C25" s="91"/>
      <c r="D25" s="60"/>
      <c r="E25" s="61"/>
      <c r="F25" s="59"/>
      <c r="G25" s="59"/>
      <c r="H25" s="59"/>
      <c r="I25" s="59"/>
      <c r="J25" s="9"/>
      <c r="K25" s="64"/>
      <c r="L25" s="59"/>
      <c r="M25" s="59"/>
      <c r="N25" s="59"/>
      <c r="O25" s="65"/>
      <c r="P25" s="66"/>
      <c r="Q25" s="66"/>
      <c r="R25" s="50"/>
      <c r="S25" s="59"/>
      <c r="T25" s="59"/>
      <c r="U25" s="59"/>
      <c r="V25" s="57">
        <f>SUM($D$5:$D25)/(COUNTA($D$5:$D25)-COUNTA($E$5:$E25))</f>
        <v>90</v>
      </c>
      <c r="W25" s="284" t="s">
        <v>33</v>
      </c>
      <c r="X25" s="285"/>
      <c r="Y25" s="286"/>
      <c r="Z25" s="76">
        <f t="shared" si="3"/>
        <v>0</v>
      </c>
      <c r="AA25" s="287">
        <f t="shared" si="2"/>
        <v>0</v>
      </c>
      <c r="AB25" s="288"/>
      <c r="AG25" s="1"/>
      <c r="AH25" s="1"/>
    </row>
    <row r="26" spans="1:34" ht="17.100000000000001" customHeight="1">
      <c r="A26" s="200"/>
      <c r="B26" s="2"/>
      <c r="C26" s="91"/>
      <c r="D26" s="60"/>
      <c r="E26" s="61"/>
      <c r="F26" s="59"/>
      <c r="G26" s="59"/>
      <c r="H26" s="59"/>
      <c r="I26" s="59"/>
      <c r="J26" s="9"/>
      <c r="K26" s="64"/>
      <c r="L26" s="59"/>
      <c r="M26" s="59"/>
      <c r="N26" s="59"/>
      <c r="O26" s="65"/>
      <c r="P26" s="66"/>
      <c r="Q26" s="66"/>
      <c r="R26" s="50"/>
      <c r="S26" s="59"/>
      <c r="T26" s="59"/>
      <c r="U26" s="59"/>
      <c r="V26" s="58">
        <f>SUM($D$5:$D26)/(COUNTA($D$5:$D26)-COUNTA($E$5:$E26))</f>
        <v>90</v>
      </c>
      <c r="W26" s="88"/>
    </row>
    <row r="27" spans="1:34" ht="17.100000000000001" customHeight="1">
      <c r="A27" s="200"/>
      <c r="B27" s="2"/>
      <c r="C27" s="91"/>
      <c r="D27" s="60"/>
      <c r="E27" s="61"/>
      <c r="F27" s="59"/>
      <c r="G27" s="59"/>
      <c r="H27" s="59"/>
      <c r="I27" s="59"/>
      <c r="J27" s="9"/>
      <c r="K27" s="64"/>
      <c r="L27" s="59"/>
      <c r="M27" s="59"/>
      <c r="N27" s="59"/>
      <c r="O27" s="65"/>
      <c r="P27" s="66"/>
      <c r="Q27" s="66"/>
      <c r="R27" s="50"/>
      <c r="S27" s="59"/>
      <c r="T27" s="59"/>
      <c r="U27" s="59"/>
      <c r="V27" s="58">
        <f>SUM($D$5:$D27)/(COUNTA($D$5:$D27)-COUNTA($E$5:$E27))</f>
        <v>90</v>
      </c>
      <c r="W27" s="289" t="s">
        <v>32</v>
      </c>
      <c r="X27" s="289"/>
      <c r="Y27" s="289"/>
      <c r="Z27" s="289"/>
      <c r="AA27" s="289"/>
      <c r="AB27" s="289"/>
      <c r="AC27" s="8"/>
      <c r="AD27" s="8"/>
      <c r="AE27" s="8"/>
      <c r="AG27" s="1"/>
      <c r="AH27" s="1"/>
    </row>
    <row r="28" spans="1:34" ht="17.100000000000001" customHeight="1">
      <c r="A28" s="200"/>
      <c r="B28" s="2"/>
      <c r="C28" s="91"/>
      <c r="D28" s="60"/>
      <c r="E28" s="61"/>
      <c r="F28" s="59"/>
      <c r="G28" s="59"/>
      <c r="H28" s="59"/>
      <c r="I28" s="59"/>
      <c r="J28" s="9"/>
      <c r="K28" s="64"/>
      <c r="L28" s="59"/>
      <c r="M28" s="59"/>
      <c r="N28" s="59"/>
      <c r="O28" s="65"/>
      <c r="P28" s="66"/>
      <c r="Q28" s="66"/>
      <c r="R28" s="50"/>
      <c r="S28" s="59"/>
      <c r="T28" s="59"/>
      <c r="U28" s="59"/>
      <c r="V28" s="57">
        <f>SUM($D$5:$D28)/(COUNTA($D$5:$D28)-COUNTA($E$5:$E28))</f>
        <v>90</v>
      </c>
      <c r="W28" s="69" t="s">
        <v>31</v>
      </c>
      <c r="X28" s="70"/>
      <c r="Y28" s="70"/>
      <c r="Z28" s="71"/>
      <c r="AA28" s="282">
        <f>IF(W5=0,"-",$W$13/$W$5)</f>
        <v>0.33333333333333331</v>
      </c>
      <c r="AB28" s="283"/>
      <c r="AG28" s="1"/>
      <c r="AH28" s="1"/>
    </row>
    <row r="29" spans="1:34" ht="17.100000000000001" customHeight="1">
      <c r="A29" s="200"/>
      <c r="B29" s="2"/>
      <c r="C29" s="91"/>
      <c r="D29" s="60"/>
      <c r="E29" s="61"/>
      <c r="F29" s="59"/>
      <c r="G29" s="59"/>
      <c r="H29" s="59"/>
      <c r="I29" s="59"/>
      <c r="J29" s="9"/>
      <c r="K29" s="64"/>
      <c r="L29" s="59"/>
      <c r="M29" s="59"/>
      <c r="N29" s="59"/>
      <c r="O29" s="65"/>
      <c r="P29" s="66"/>
      <c r="Q29" s="66"/>
      <c r="R29" s="50"/>
      <c r="S29" s="59"/>
      <c r="T29" s="59"/>
      <c r="U29" s="59"/>
      <c r="V29" s="57">
        <f>SUM($D$5:$D29)/(COUNTA($D$5:$D29)-COUNTA($E$5:$E29))</f>
        <v>90</v>
      </c>
      <c r="W29" s="130" t="s">
        <v>30</v>
      </c>
      <c r="X29" s="131"/>
      <c r="Y29" s="276">
        <v>20</v>
      </c>
      <c r="Z29" s="279"/>
      <c r="AA29" s="280">
        <f>IF(ISERROR(SUMIF(D5:D34,"&gt;="&amp;Y29)/SUMPRODUCT(--(D5:D34&gt;=Y29),--(E5:E34&lt;&gt;"*"))),"-",SUMIF(D5:D34,"&gt;="&amp;Y29)/SUMPRODUCT(--(D5:D34&gt;=Y29),--(E5:E34&lt;&gt;"*")))</f>
        <v>81</v>
      </c>
      <c r="AB29" s="281"/>
      <c r="AG29" s="1"/>
      <c r="AH29" s="1"/>
    </row>
    <row r="30" spans="1:34" ht="17.100000000000001" customHeight="1">
      <c r="A30" s="200"/>
      <c r="B30" s="2"/>
      <c r="C30" s="91"/>
      <c r="D30" s="60"/>
      <c r="E30" s="61"/>
      <c r="F30" s="59"/>
      <c r="G30" s="59"/>
      <c r="H30" s="59"/>
      <c r="I30" s="59"/>
      <c r="J30" s="9"/>
      <c r="K30" s="64"/>
      <c r="L30" s="59"/>
      <c r="M30" s="59"/>
      <c r="N30" s="59"/>
      <c r="O30" s="65"/>
      <c r="P30" s="66"/>
      <c r="Q30" s="66"/>
      <c r="R30" s="50"/>
      <c r="S30" s="59"/>
      <c r="T30" s="59"/>
      <c r="U30" s="59"/>
      <c r="V30" s="57">
        <f>SUM($D$5:$D30)/(COUNTA($D$5:$D30)-COUNTA($E$5:$E30))</f>
        <v>90</v>
      </c>
      <c r="W30" s="274" t="s">
        <v>29</v>
      </c>
      <c r="X30" s="275"/>
      <c r="Y30" s="275"/>
      <c r="Z30" s="276"/>
      <c r="AA30" s="277">
        <f>IF($Z$5="-","-",IF($Z$5=0,"-",($AF$5*4+$AG$5*6)/$Z$5))</f>
        <v>0.4</v>
      </c>
      <c r="AB30" s="278"/>
      <c r="AG30" s="1"/>
      <c r="AH30" s="1"/>
    </row>
    <row r="31" spans="1:34" ht="17.100000000000001" customHeight="1">
      <c r="A31" s="200"/>
      <c r="B31" s="2"/>
      <c r="C31" s="91"/>
      <c r="D31" s="60"/>
      <c r="E31" s="61"/>
      <c r="F31" s="59"/>
      <c r="G31" s="59"/>
      <c r="H31" s="59"/>
      <c r="I31" s="59"/>
      <c r="J31" s="9"/>
      <c r="K31" s="64"/>
      <c r="L31" s="59"/>
      <c r="M31" s="59"/>
      <c r="N31" s="59"/>
      <c r="O31" s="65"/>
      <c r="P31" s="66"/>
      <c r="Q31" s="66"/>
      <c r="R31" s="50"/>
      <c r="S31" s="59"/>
      <c r="T31" s="59"/>
      <c r="U31" s="59"/>
      <c r="V31" s="57">
        <f>SUM($D$5:$D31)/(COUNTA($D$5:$D31)-COUNTA($E$5:$E31))</f>
        <v>90</v>
      </c>
      <c r="W31" s="274" t="s">
        <v>28</v>
      </c>
      <c r="X31" s="275"/>
      <c r="Y31" s="275"/>
      <c r="Z31" s="276"/>
      <c r="AA31" s="277">
        <f>IF(SUM($AF5:$AG5),$AG5/SUM($AF5:$AG5),"-")</f>
        <v>0</v>
      </c>
      <c r="AB31" s="278"/>
      <c r="AG31" s="1"/>
      <c r="AH31" s="1"/>
    </row>
    <row r="32" spans="1:34" ht="17.100000000000001" customHeight="1">
      <c r="A32" s="200"/>
      <c r="B32" s="2"/>
      <c r="C32" s="91"/>
      <c r="D32" s="60"/>
      <c r="E32" s="61"/>
      <c r="F32" s="59"/>
      <c r="G32" s="59"/>
      <c r="H32" s="59"/>
      <c r="I32" s="59"/>
      <c r="J32" s="9"/>
      <c r="K32" s="64"/>
      <c r="L32" s="59"/>
      <c r="M32" s="59"/>
      <c r="N32" s="59"/>
      <c r="O32" s="65"/>
      <c r="P32" s="66"/>
      <c r="Q32" s="66"/>
      <c r="R32" s="50"/>
      <c r="S32" s="59"/>
      <c r="T32" s="59"/>
      <c r="U32" s="59"/>
      <c r="V32" s="57">
        <f>SUM($D$5:$D32)/(COUNTA($D$5:$D32)-COUNTA($E$5:$E32))</f>
        <v>90</v>
      </c>
      <c r="W32" s="274" t="s">
        <v>27</v>
      </c>
      <c r="X32" s="275"/>
      <c r="Y32" s="275"/>
      <c r="Z32" s="276"/>
      <c r="AA32" s="277">
        <f>IF(SUM($AH5:$AI5),$AI5/SUM($AH5:$AI5),"-")</f>
        <v>0</v>
      </c>
      <c r="AB32" s="278"/>
      <c r="AG32" s="1"/>
      <c r="AH32" s="1"/>
    </row>
    <row r="33" spans="1:34" ht="17.100000000000001" customHeight="1">
      <c r="A33" s="199"/>
      <c r="B33" s="2"/>
      <c r="C33" s="91"/>
      <c r="D33" s="60"/>
      <c r="E33" s="61"/>
      <c r="F33" s="59"/>
      <c r="G33" s="59"/>
      <c r="H33" s="59"/>
      <c r="I33" s="59"/>
      <c r="J33" s="50"/>
      <c r="K33" s="59"/>
      <c r="L33" s="59"/>
      <c r="M33" s="59"/>
      <c r="N33" s="59"/>
      <c r="O33" s="65"/>
      <c r="P33" s="66"/>
      <c r="Q33" s="66"/>
      <c r="R33" s="50"/>
      <c r="S33" s="59"/>
      <c r="T33" s="59"/>
      <c r="U33" s="59"/>
      <c r="V33" s="57">
        <f>SUM($D$5:$D33)/(COUNTA($D$5:$D33)-COUNTA($E$5:$E33))</f>
        <v>90</v>
      </c>
      <c r="W33" s="274" t="s">
        <v>64</v>
      </c>
      <c r="X33" s="275"/>
      <c r="Y33" s="275"/>
      <c r="Z33" s="276"/>
      <c r="AA33" s="74">
        <f>SUMPRODUCT((D5:D34=0)*(D5:D34&lt;&gt;"")*(E5:E34&lt;&gt;"*"))</f>
        <v>0</v>
      </c>
      <c r="AB33" s="75">
        <f>SUMPRODUCT((D5:D34=0)*(D5:D34&lt;&gt;"")*(E5:E34&lt;&gt;"*")*(F5:F34=1))</f>
        <v>0</v>
      </c>
      <c r="AG33" s="1"/>
      <c r="AH33" s="1"/>
    </row>
    <row r="34" spans="1:34" ht="17.100000000000001" customHeight="1">
      <c r="A34" s="199"/>
      <c r="B34" s="2"/>
      <c r="C34" s="91"/>
      <c r="D34" s="60"/>
      <c r="E34" s="61"/>
      <c r="F34" s="59"/>
      <c r="G34" s="59"/>
      <c r="H34" s="59"/>
      <c r="I34" s="59"/>
      <c r="J34" s="50"/>
      <c r="K34" s="59"/>
      <c r="L34" s="59"/>
      <c r="M34" s="59"/>
      <c r="N34" s="59"/>
      <c r="O34" s="65"/>
      <c r="P34" s="66"/>
      <c r="Q34" s="66"/>
      <c r="R34" s="50"/>
      <c r="S34" s="59"/>
      <c r="T34" s="59"/>
      <c r="U34" s="59"/>
      <c r="V34" s="57">
        <f>SUM($D$5:$D34)/(COUNTA($D$5:$D34)-COUNTA($E$5:$E34))</f>
        <v>90</v>
      </c>
      <c r="W34" s="274" t="s">
        <v>65</v>
      </c>
      <c r="X34" s="275"/>
      <c r="Y34" s="275"/>
      <c r="Z34" s="276"/>
      <c r="AA34" s="74">
        <f>SUM(P5:P34)</f>
        <v>0</v>
      </c>
      <c r="AB34" s="75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48" priority="1" operator="greaterThan">
      <formula>0</formula>
    </cfRule>
  </conditionalFormatting>
  <dataValidations count="1">
    <dataValidation type="list" allowBlank="1" showInputMessage="1" showErrorMessage="1" sqref="G5:G34" xr:uid="{00000000-0002-0000-1A00-000000000000}">
      <formula1>$W$16:$W$25</formula1>
    </dataValidation>
  </dataValidations>
  <hyperlinks>
    <hyperlink ref="A2" location="'Player Summary'!A1" display="Player Summary" xr:uid="{00000000-0004-0000-1A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17" sqref="A17"/>
      <selection pane="topRight" activeCell="A17" sqref="A17"/>
      <selection pane="bottomLeft" activeCell="A17" sqref="A17"/>
      <selection pane="bottomRight" activeCell="A2" sqref="A2"/>
    </sheetView>
  </sheetViews>
  <sheetFormatPr defaultColWidth="8.855468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85546875" style="2" customWidth="1"/>
    <col min="8" max="8" width="2.5703125" style="2" customWidth="1"/>
    <col min="9" max="9" width="2.42578125" style="2" customWidth="1"/>
    <col min="10" max="10" width="2.85546875" style="47" customWidth="1"/>
    <col min="11" max="11" width="5" style="5" customWidth="1"/>
    <col min="12" max="14" width="5" style="2" customWidth="1"/>
    <col min="15" max="15" width="0.5703125" style="2" customWidth="1"/>
    <col min="16" max="18" width="2.85546875" style="2" customWidth="1"/>
    <col min="19" max="21" width="4.42578125" style="2" customWidth="1"/>
    <col min="22" max="22" width="2.85546875" style="1" customWidth="1"/>
    <col min="23" max="25" width="5.5703125" style="1" customWidth="1"/>
    <col min="26" max="26" width="5.570312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5703125" style="1" customWidth="1"/>
    <col min="33" max="34" width="5.5703125" style="2" customWidth="1"/>
    <col min="35" max="35" width="5.5703125" style="1" customWidth="1"/>
    <col min="36" max="36" width="2.85546875" style="1" customWidth="1"/>
    <col min="37" max="38" width="5.5703125" style="1" customWidth="1"/>
    <col min="39" max="39" width="6.85546875" style="1" customWidth="1"/>
    <col min="40" max="256" width="11.42578125" style="1" customWidth="1"/>
    <col min="257" max="16384" width="8.85546875" style="1"/>
  </cols>
  <sheetData>
    <row r="1" spans="1:39" ht="15.75">
      <c r="A1" s="46" t="s">
        <v>110</v>
      </c>
      <c r="D1" s="13" t="s">
        <v>75</v>
      </c>
      <c r="E1" s="13"/>
      <c r="F1" s="13"/>
      <c r="G1" s="209" t="s">
        <v>76</v>
      </c>
      <c r="H1" s="13"/>
      <c r="I1" s="13"/>
      <c r="J1" s="13"/>
      <c r="K1" s="202" t="s">
        <v>77</v>
      </c>
      <c r="L1" s="13"/>
      <c r="M1" s="204" t="s">
        <v>78</v>
      </c>
      <c r="N1" s="20"/>
      <c r="O1" s="47"/>
      <c r="P1" s="47"/>
      <c r="Q1" s="47"/>
      <c r="R1" s="47"/>
      <c r="S1" s="20"/>
      <c r="T1" s="20"/>
      <c r="U1" s="20"/>
      <c r="V1" s="15"/>
      <c r="W1" s="15"/>
      <c r="X1" s="15"/>
      <c r="Y1" s="15"/>
      <c r="Z1" s="47"/>
    </row>
    <row r="2" spans="1:39">
      <c r="A2" s="226" t="s">
        <v>107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7"/>
      <c r="S2" s="47"/>
      <c r="T2" s="47"/>
      <c r="U2" s="47"/>
      <c r="V2" s="15"/>
      <c r="W2" s="15"/>
      <c r="X2" s="15"/>
      <c r="Y2" s="15"/>
      <c r="Z2" s="47"/>
      <c r="AA2" s="15"/>
      <c r="AB2" s="15"/>
      <c r="AC2" s="15"/>
      <c r="AD2" s="15"/>
      <c r="AE2" s="15"/>
      <c r="AF2" s="15"/>
      <c r="AG2" s="47"/>
      <c r="AH2" s="47"/>
      <c r="AI2" s="15"/>
      <c r="AJ2" s="15"/>
    </row>
    <row r="3" spans="1:39">
      <c r="A3" s="255" t="s">
        <v>73</v>
      </c>
      <c r="B3" s="15"/>
      <c r="C3" s="257" t="s">
        <v>63</v>
      </c>
      <c r="D3" s="257"/>
      <c r="E3" s="257"/>
      <c r="F3" s="257"/>
      <c r="G3" s="257"/>
      <c r="H3" s="257"/>
      <c r="I3" s="257"/>
      <c r="J3" s="13"/>
      <c r="K3" s="257" t="s">
        <v>62</v>
      </c>
      <c r="L3" s="257"/>
      <c r="M3" s="257"/>
      <c r="N3" s="257"/>
      <c r="O3" s="301"/>
      <c r="P3" s="257"/>
      <c r="Q3" s="257"/>
      <c r="R3" s="14"/>
      <c r="S3" s="257" t="s">
        <v>61</v>
      </c>
      <c r="T3" s="257"/>
      <c r="U3" s="257"/>
      <c r="V3" s="15"/>
      <c r="W3" s="289" t="s">
        <v>60</v>
      </c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K3" s="289" t="s">
        <v>59</v>
      </c>
      <c r="AL3" s="289"/>
      <c r="AM3" s="289"/>
    </row>
    <row r="4" spans="1:39" ht="17.100000000000001" customHeight="1">
      <c r="A4" s="256"/>
      <c r="B4" s="54" t="s">
        <v>93</v>
      </c>
      <c r="C4" s="52" t="s">
        <v>54</v>
      </c>
      <c r="D4" s="133" t="s">
        <v>21</v>
      </c>
      <c r="E4" s="133" t="s">
        <v>58</v>
      </c>
      <c r="F4" s="133" t="s">
        <v>57</v>
      </c>
      <c r="G4" s="133" t="s">
        <v>71</v>
      </c>
      <c r="H4" s="133">
        <v>4</v>
      </c>
      <c r="I4" s="133">
        <v>6</v>
      </c>
      <c r="J4" s="13"/>
      <c r="K4" s="55" t="s">
        <v>16</v>
      </c>
      <c r="L4" s="133" t="s">
        <v>15</v>
      </c>
      <c r="M4" s="133" t="s">
        <v>14</v>
      </c>
      <c r="N4" s="133" t="s">
        <v>13</v>
      </c>
      <c r="O4" s="56"/>
      <c r="P4" s="52" t="s">
        <v>56</v>
      </c>
      <c r="Q4" s="52" t="s">
        <v>55</v>
      </c>
      <c r="R4" s="13"/>
      <c r="S4" s="133" t="s">
        <v>8</v>
      </c>
      <c r="T4" s="133" t="s">
        <v>7</v>
      </c>
      <c r="U4" s="133" t="s">
        <v>6</v>
      </c>
      <c r="W4" s="132" t="s">
        <v>15</v>
      </c>
      <c r="X4" s="132" t="s">
        <v>23</v>
      </c>
      <c r="Y4" s="132" t="s">
        <v>22</v>
      </c>
      <c r="Z4" s="132" t="s">
        <v>21</v>
      </c>
      <c r="AA4" s="289" t="s">
        <v>20</v>
      </c>
      <c r="AB4" s="289"/>
      <c r="AC4" s="289" t="s">
        <v>11</v>
      </c>
      <c r="AD4" s="289"/>
      <c r="AE4" s="132" t="s">
        <v>10</v>
      </c>
      <c r="AF4" s="132">
        <v>4</v>
      </c>
      <c r="AG4" s="132">
        <v>6</v>
      </c>
      <c r="AH4" s="132" t="s">
        <v>19</v>
      </c>
      <c r="AI4" s="132" t="s">
        <v>18</v>
      </c>
      <c r="AK4" s="132" t="s">
        <v>54</v>
      </c>
      <c r="AL4" s="132" t="s">
        <v>23</v>
      </c>
      <c r="AM4" s="78" t="s">
        <v>11</v>
      </c>
    </row>
    <row r="5" spans="1:39" ht="17.100000000000001" customHeight="1">
      <c r="A5" s="210"/>
      <c r="B5" s="47"/>
      <c r="C5" s="92"/>
      <c r="D5" s="60"/>
      <c r="E5" s="61"/>
      <c r="F5" s="59"/>
      <c r="G5" s="59"/>
      <c r="H5" s="59"/>
      <c r="I5" s="59"/>
      <c r="J5" s="9"/>
      <c r="K5" s="59"/>
      <c r="L5" s="59"/>
      <c r="M5" s="59"/>
      <c r="N5" s="59"/>
      <c r="O5" s="65"/>
      <c r="P5" s="66"/>
      <c r="Q5" s="66"/>
      <c r="R5" s="9"/>
      <c r="S5" s="59"/>
      <c r="T5" s="59"/>
      <c r="U5" s="59"/>
      <c r="V5" s="57" t="e">
        <f>SUM($D$5:$D5)/(COUNTA($D$5:$D5)-COUNTA($E$5:$E5))</f>
        <v>#DIV/0!</v>
      </c>
      <c r="W5" s="76">
        <f>COUNTA(A5:A34)</f>
        <v>5</v>
      </c>
      <c r="X5" s="76">
        <f>COUNTA(D5:D34)</f>
        <v>4</v>
      </c>
      <c r="Y5" s="76">
        <f>COUNTA(E5:E34)</f>
        <v>2</v>
      </c>
      <c r="Z5" s="83">
        <f>IF(X5=0,"-",SUM(D5:D34))</f>
        <v>13</v>
      </c>
      <c r="AA5" s="302" t="str">
        <f t="array" ref="AA5">IF(X5,(MAX(D5:D34)&amp;IF(SUM((D5:D34=MAX(D5:D34))*(E5:E34&lt;&gt;"")),"*","")&amp;"("&amp;MIN(IF(D5:D34&amp;E5:E34=MAX(D5:D34)&amp;IF(SUM((D5:D34=MAX(D5:D34))*(E5:E34&lt;&gt;"")),"*",""),F5:F34))&amp;")"),0)</f>
        <v>7(0)</v>
      </c>
      <c r="AB5" s="302"/>
      <c r="AC5" s="303">
        <f>IF($X5-$Y5,$Z5/($X5-$Y5),"-")</f>
        <v>6.5</v>
      </c>
      <c r="AD5" s="304"/>
      <c r="AE5" s="84" t="str">
        <f>IF(SUM($F$5:$F$43),($Z5/(SUM($F$5:$F$43))*100),"-")</f>
        <v>-</v>
      </c>
      <c r="AF5" s="76">
        <f>SUM(H5:H34)</f>
        <v>0</v>
      </c>
      <c r="AG5" s="76">
        <f>SUM(I5:I34)</f>
        <v>1</v>
      </c>
      <c r="AH5" s="76">
        <f>COUNTIF($D$5:$D$34,"&gt;=50")-$AI5</f>
        <v>0</v>
      </c>
      <c r="AI5" s="76">
        <f>COUNTIF(D5:D34,"&gt;=100")</f>
        <v>0</v>
      </c>
      <c r="AK5" s="79" t="s">
        <v>53</v>
      </c>
      <c r="AL5" s="80" t="str">
        <f>IF(SUM(COUNTIF($C$5:$C$34,{1,2}))=0,"-",SUM(COUNTIF($C$5:$C$34,{1,2})))</f>
        <v>-</v>
      </c>
      <c r="AM5" s="89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.100000000000001" customHeight="1">
      <c r="A6" s="210"/>
      <c r="B6" s="47"/>
      <c r="C6" s="92"/>
      <c r="D6" s="60"/>
      <c r="E6" s="61"/>
      <c r="F6" s="59"/>
      <c r="G6" s="62"/>
      <c r="H6" s="59"/>
      <c r="I6" s="59"/>
      <c r="J6" s="9"/>
      <c r="K6" s="64"/>
      <c r="L6" s="59"/>
      <c r="M6" s="59"/>
      <c r="N6" s="59"/>
      <c r="O6" s="65"/>
      <c r="P6" s="66"/>
      <c r="Q6" s="66"/>
      <c r="R6" s="9"/>
      <c r="S6" s="59"/>
      <c r="T6" s="59"/>
      <c r="U6" s="59"/>
      <c r="V6" s="57" t="e">
        <f>SUM($D$5:$D6)/(COUNTA($D$5:$D6)-COUNTA($E$5:$E6))</f>
        <v>#DIV/0!</v>
      </c>
      <c r="Z6" s="47"/>
      <c r="AK6" s="81" t="s">
        <v>52</v>
      </c>
      <c r="AL6" s="82" t="str">
        <f>IF(COUNTIF($C$5:$C$34,$AK6)=0,"-",COUNTIF($C$5:$C$34,$AK6))</f>
        <v>-</v>
      </c>
      <c r="AM6" s="90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.100000000000001" customHeight="1">
      <c r="A7" s="210"/>
      <c r="B7" s="47"/>
      <c r="C7" s="91"/>
      <c r="D7" s="60"/>
      <c r="E7" s="61"/>
      <c r="F7" s="59"/>
      <c r="G7" s="59"/>
      <c r="H7" s="59"/>
      <c r="I7" s="59"/>
      <c r="J7" s="9"/>
      <c r="K7" s="64"/>
      <c r="L7" s="59"/>
      <c r="M7" s="59"/>
      <c r="N7" s="59"/>
      <c r="O7" s="65"/>
      <c r="P7" s="66"/>
      <c r="Q7" s="66"/>
      <c r="R7" s="9"/>
      <c r="S7" s="59"/>
      <c r="T7" s="59"/>
      <c r="U7" s="59"/>
      <c r="V7" s="57" t="e">
        <f>SUM($D$5:$D7)/(COUNTA($D$5:$D7)-COUNTA($E$5:$E7))</f>
        <v>#DIV/0!</v>
      </c>
      <c r="W7" s="289" t="s">
        <v>51</v>
      </c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11"/>
      <c r="AK7" s="81" t="s">
        <v>50</v>
      </c>
      <c r="AL7" s="82" t="str">
        <f t="shared" ref="AL7:AL14" si="0">IF(COUNTIF($C$5:$C$34,$AK7)=0,"-",COUNTIF($C$5:$C$34,$AK7))</f>
        <v>-</v>
      </c>
      <c r="AM7" s="90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.100000000000001" customHeight="1">
      <c r="A8" s="218"/>
      <c r="B8" s="47"/>
      <c r="C8" s="91"/>
      <c r="D8" s="60"/>
      <c r="E8" s="61"/>
      <c r="F8" s="59"/>
      <c r="G8" s="62"/>
      <c r="H8" s="59"/>
      <c r="I8" s="59"/>
      <c r="J8" s="9"/>
      <c r="K8" s="64"/>
      <c r="L8" s="59"/>
      <c r="M8" s="59"/>
      <c r="N8" s="64"/>
      <c r="O8" s="67"/>
      <c r="P8" s="68"/>
      <c r="Q8" s="68"/>
      <c r="R8" s="9"/>
      <c r="S8" s="59"/>
      <c r="T8" s="59"/>
      <c r="U8" s="59"/>
      <c r="V8" s="57" t="e">
        <f>SUM($D$5:$D8)/(COUNTA($D$5:$D8)-COUNTA($E$5:$E8))</f>
        <v>#DIV/0!</v>
      </c>
      <c r="W8" s="132" t="s">
        <v>16</v>
      </c>
      <c r="X8" s="132" t="s">
        <v>15</v>
      </c>
      <c r="Y8" s="132" t="s">
        <v>14</v>
      </c>
      <c r="Z8" s="132" t="s">
        <v>13</v>
      </c>
      <c r="AA8" s="289" t="s">
        <v>12</v>
      </c>
      <c r="AB8" s="289"/>
      <c r="AC8" s="289" t="s">
        <v>11</v>
      </c>
      <c r="AD8" s="289"/>
      <c r="AE8" s="132" t="s">
        <v>10</v>
      </c>
      <c r="AF8" s="132" t="s">
        <v>69</v>
      </c>
      <c r="AG8" s="132" t="s">
        <v>9</v>
      </c>
      <c r="AH8" s="13"/>
      <c r="AK8" s="81" t="s">
        <v>49</v>
      </c>
      <c r="AL8" s="82">
        <f t="shared" si="0"/>
        <v>1</v>
      </c>
      <c r="AM8" s="90">
        <f t="shared" si="1"/>
        <v>0</v>
      </c>
    </row>
    <row r="9" spans="1:39" ht="17.100000000000001" customHeight="1">
      <c r="A9" s="210"/>
      <c r="B9" s="47"/>
      <c r="C9" s="92"/>
      <c r="D9" s="63"/>
      <c r="E9" s="61"/>
      <c r="F9" s="59"/>
      <c r="G9" s="62"/>
      <c r="H9" s="59"/>
      <c r="I9" s="59"/>
      <c r="J9" s="9"/>
      <c r="K9" s="64"/>
      <c r="L9" s="59"/>
      <c r="M9" s="59"/>
      <c r="N9" s="59"/>
      <c r="O9" s="65"/>
      <c r="P9" s="66"/>
      <c r="Q9" s="66"/>
      <c r="R9" s="25"/>
      <c r="S9" s="62"/>
      <c r="T9" s="62"/>
      <c r="U9" s="62"/>
      <c r="V9" s="57" t="e">
        <f>SUM($D$5:$D9)/(COUNTA($D$5:$D9)-COUNTA($E$5:$E9))</f>
        <v>#DIV/0!</v>
      </c>
      <c r="W9" s="85">
        <f t="array" ref="W9">IF(SUM(K5:K34)=0,"-",SUM(INT(K5:K34))+INT(ROUND(SUM(K5:K34-INT(K5:K34)),1)/0.6)+MOD(ROUND(SUM(K5:K34-INT(K5:K34)),1),0.6))</f>
        <v>20</v>
      </c>
      <c r="X9" s="86">
        <f>IF($W$9="-","-",SUM(L5:L34))</f>
        <v>2</v>
      </c>
      <c r="Y9" s="86">
        <f>IF($W$9="-","-",SUM(M5:M34))</f>
        <v>123</v>
      </c>
      <c r="Z9" s="83">
        <f>IF($W$9="-","-",SUM(N5:N34))</f>
        <v>6</v>
      </c>
      <c r="AA9" s="305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2/17(4)</v>
      </c>
      <c r="AB9" s="306"/>
      <c r="AC9" s="303">
        <f>IF($Z$9="-","-",IF($Z$9=0,"-",$Y$9/$Z$9))</f>
        <v>20.5</v>
      </c>
      <c r="AD9" s="304"/>
      <c r="AE9" s="87">
        <f>IF(ISERROR(ROUND((INT(W9)*6+((W9-INT(W9))*10))/Z9,2)),"-",ROUND((INT(W9)*6+((W9-INT(W9))*10))/Z9,2))</f>
        <v>20</v>
      </c>
      <c r="AF9" s="84">
        <f>IF(ISERROR(ROUND(Y9/(INT(W9)*6+((W9-INT(W9))*10))*6,2)),"-",ROUND(Y9/(INT(W9)*6+((W9-INT(W9))*10))*6,2))</f>
        <v>6.15</v>
      </c>
      <c r="AG9" s="93">
        <f>COUNTIF(N5:N34,"&gt;=5")</f>
        <v>0</v>
      </c>
      <c r="AH9" s="10"/>
      <c r="AK9" s="81" t="s">
        <v>48</v>
      </c>
      <c r="AL9" s="82">
        <f t="shared" si="0"/>
        <v>1</v>
      </c>
      <c r="AM9" s="90">
        <f t="shared" si="1"/>
        <v>7</v>
      </c>
    </row>
    <row r="10" spans="1:39" ht="17.100000000000001" customHeight="1">
      <c r="A10" s="208"/>
      <c r="B10" s="47"/>
      <c r="C10" s="91"/>
      <c r="D10" s="60"/>
      <c r="E10" s="61"/>
      <c r="F10" s="59"/>
      <c r="G10" s="62"/>
      <c r="H10" s="59"/>
      <c r="I10" s="59"/>
      <c r="J10" s="9"/>
      <c r="K10" s="59"/>
      <c r="L10" s="59"/>
      <c r="M10" s="59"/>
      <c r="N10" s="59"/>
      <c r="O10" s="65"/>
      <c r="P10" s="66"/>
      <c r="Q10" s="66"/>
      <c r="R10" s="9"/>
      <c r="S10" s="59"/>
      <c r="T10" s="59"/>
      <c r="U10" s="59"/>
      <c r="V10" s="57" t="e">
        <f>SUM($D$5:$D10)/(COUNTA($D$5:$D10)-COUNTA($E$5:$E10))</f>
        <v>#DIV/0!</v>
      </c>
      <c r="W10" s="12"/>
      <c r="AK10" s="81" t="s">
        <v>47</v>
      </c>
      <c r="AL10" s="82">
        <f t="shared" si="0"/>
        <v>1</v>
      </c>
      <c r="AM10" s="90">
        <f t="shared" si="1"/>
        <v>0</v>
      </c>
    </row>
    <row r="11" spans="1:39" ht="17.100000000000001" customHeight="1">
      <c r="A11" s="208"/>
      <c r="B11" s="47"/>
      <c r="C11" s="92"/>
      <c r="D11" s="63"/>
      <c r="E11" s="61"/>
      <c r="F11" s="59"/>
      <c r="G11" s="62"/>
      <c r="H11" s="59"/>
      <c r="I11" s="59"/>
      <c r="J11" s="9"/>
      <c r="K11" s="64"/>
      <c r="L11" s="59"/>
      <c r="M11" s="59"/>
      <c r="N11" s="59"/>
      <c r="O11" s="65"/>
      <c r="P11" s="66"/>
      <c r="Q11" s="66"/>
      <c r="R11" s="9"/>
      <c r="S11" s="59"/>
      <c r="T11" s="59"/>
      <c r="U11" s="59"/>
      <c r="V11" s="57" t="e">
        <f>SUM($D$5:$D11)/(COUNTA($D$5:$D11)-COUNTA($E$5:$E11))</f>
        <v>#DIV/0!</v>
      </c>
      <c r="W11" s="292" t="s">
        <v>46</v>
      </c>
      <c r="X11" s="292"/>
      <c r="Y11" s="292"/>
      <c r="Z11" s="11"/>
      <c r="AA11" s="11"/>
      <c r="AB11" s="11"/>
      <c r="AK11" s="81" t="s">
        <v>45</v>
      </c>
      <c r="AL11" s="82">
        <f t="shared" si="0"/>
        <v>1</v>
      </c>
      <c r="AM11" s="90" t="str">
        <f t="shared" si="1"/>
        <v>-</v>
      </c>
    </row>
    <row r="12" spans="1:39" ht="17.100000000000001" customHeight="1">
      <c r="A12" s="244" t="s">
        <v>200</v>
      </c>
      <c r="B12" s="2">
        <v>2</v>
      </c>
      <c r="C12" s="91">
        <v>8</v>
      </c>
      <c r="D12" s="60">
        <v>0</v>
      </c>
      <c r="E12" s="61" t="s">
        <v>58</v>
      </c>
      <c r="F12" s="59"/>
      <c r="G12" s="59" t="s">
        <v>115</v>
      </c>
      <c r="H12" s="59"/>
      <c r="I12" s="59"/>
      <c r="J12" s="9"/>
      <c r="K12" s="64">
        <v>4</v>
      </c>
      <c r="L12" s="59">
        <v>1</v>
      </c>
      <c r="M12" s="59">
        <v>17</v>
      </c>
      <c r="N12" s="59">
        <v>2</v>
      </c>
      <c r="O12" s="65"/>
      <c r="P12" s="66"/>
      <c r="Q12" s="66"/>
      <c r="R12" s="50"/>
      <c r="S12" s="59"/>
      <c r="T12" s="59"/>
      <c r="U12" s="59"/>
      <c r="V12" s="57" t="e">
        <f>SUM($D$5:$D12)/(COUNTA($D$5:$D12)-COUNTA($E$5:$E12))</f>
        <v>#DIV/0!</v>
      </c>
      <c r="W12" s="132" t="s">
        <v>8</v>
      </c>
      <c r="X12" s="132" t="s">
        <v>7</v>
      </c>
      <c r="Y12" s="132" t="s">
        <v>6</v>
      </c>
      <c r="Z12" s="47"/>
      <c r="AK12" s="81" t="s">
        <v>44</v>
      </c>
      <c r="AL12" s="82">
        <f t="shared" si="0"/>
        <v>1</v>
      </c>
      <c r="AM12" s="90" t="str">
        <f t="shared" si="1"/>
        <v>-</v>
      </c>
    </row>
    <row r="13" spans="1:39" ht="17.100000000000001" customHeight="1">
      <c r="A13" s="244" t="s">
        <v>201</v>
      </c>
      <c r="B13" s="2">
        <v>2</v>
      </c>
      <c r="C13" s="91">
        <v>9</v>
      </c>
      <c r="D13" s="60">
        <v>6</v>
      </c>
      <c r="E13" s="61" t="s">
        <v>58</v>
      </c>
      <c r="F13" s="59"/>
      <c r="G13" s="59" t="s">
        <v>115</v>
      </c>
      <c r="H13" s="59"/>
      <c r="I13" s="59"/>
      <c r="J13" s="9"/>
      <c r="K13" s="64">
        <v>4</v>
      </c>
      <c r="L13" s="59"/>
      <c r="M13" s="59">
        <v>40</v>
      </c>
      <c r="N13" s="59">
        <v>2</v>
      </c>
      <c r="O13" s="65"/>
      <c r="P13" s="66"/>
      <c r="Q13" s="66"/>
      <c r="R13" s="50"/>
      <c r="S13" s="59"/>
      <c r="T13" s="59"/>
      <c r="U13" s="59"/>
      <c r="V13" s="57" t="e">
        <f>SUM($D$5:$D13)/(COUNTA($D$5:$D13)-COUNTA($E$5:$E13))</f>
        <v>#DIV/0!</v>
      </c>
      <c r="W13" s="76">
        <f>SUM(S5:S34)</f>
        <v>0</v>
      </c>
      <c r="X13" s="76">
        <f>SUM(T5:T34)</f>
        <v>0</v>
      </c>
      <c r="Y13" s="76">
        <f>SUM(U5:U34)</f>
        <v>0</v>
      </c>
      <c r="Z13" s="10"/>
      <c r="AK13" s="81" t="s">
        <v>43</v>
      </c>
      <c r="AL13" s="82" t="str">
        <f t="shared" si="0"/>
        <v>-</v>
      </c>
      <c r="AM13" s="90" t="str">
        <f t="shared" si="1"/>
        <v>-</v>
      </c>
    </row>
    <row r="14" spans="1:39" ht="17.100000000000001" customHeight="1">
      <c r="A14" s="244"/>
      <c r="B14" s="2"/>
      <c r="C14" s="91"/>
      <c r="D14" s="60"/>
      <c r="E14" s="61"/>
      <c r="F14" s="59"/>
      <c r="G14" s="59"/>
      <c r="H14" s="59"/>
      <c r="I14" s="59"/>
      <c r="J14" s="9"/>
      <c r="K14" s="64"/>
      <c r="L14" s="59"/>
      <c r="M14" s="59"/>
      <c r="N14" s="59"/>
      <c r="O14" s="65"/>
      <c r="P14" s="66"/>
      <c r="Q14" s="66"/>
      <c r="R14" s="50"/>
      <c r="S14" s="59"/>
      <c r="T14" s="59"/>
      <c r="U14" s="59"/>
      <c r="V14" s="57" t="e">
        <f>SUM($D$5:$D14)/(COUNTA($D$5:$D14)-COUNTA($E$5:$E14))</f>
        <v>#DIV/0!</v>
      </c>
      <c r="AK14" s="81" t="s">
        <v>42</v>
      </c>
      <c r="AL14" s="82" t="str">
        <f t="shared" si="0"/>
        <v>-</v>
      </c>
      <c r="AM14" s="90" t="str">
        <f t="shared" si="1"/>
        <v>-</v>
      </c>
    </row>
    <row r="15" spans="1:39" ht="17.100000000000001" customHeight="1">
      <c r="A15" s="244"/>
      <c r="B15" s="2"/>
      <c r="C15" s="91"/>
      <c r="D15" s="60"/>
      <c r="E15" s="61"/>
      <c r="F15" s="59"/>
      <c r="G15" s="59"/>
      <c r="H15" s="59"/>
      <c r="I15" s="59"/>
      <c r="J15" s="9"/>
      <c r="K15" s="64"/>
      <c r="L15" s="59"/>
      <c r="M15" s="59"/>
      <c r="N15" s="59"/>
      <c r="O15" s="65"/>
      <c r="P15" s="66"/>
      <c r="Q15" s="66"/>
      <c r="R15" s="50"/>
      <c r="S15" s="59"/>
      <c r="T15" s="59"/>
      <c r="U15" s="59"/>
      <c r="V15" s="57" t="e">
        <f>SUM($D$5:$D15)/(COUNTA($D$5:$D15)-COUNTA($E$5:$E15))</f>
        <v>#DIV/0!</v>
      </c>
      <c r="W15" s="289" t="s">
        <v>41</v>
      </c>
      <c r="X15" s="289"/>
      <c r="Y15" s="289"/>
      <c r="Z15" s="289"/>
      <c r="AA15" s="289"/>
      <c r="AB15" s="289"/>
    </row>
    <row r="16" spans="1:39" ht="17.100000000000001" customHeight="1">
      <c r="A16" s="244"/>
      <c r="B16" s="2"/>
      <c r="C16" s="91"/>
      <c r="D16" s="60"/>
      <c r="E16" s="61"/>
      <c r="F16" s="59"/>
      <c r="G16" s="59"/>
      <c r="H16" s="59"/>
      <c r="I16" s="59"/>
      <c r="J16" s="9"/>
      <c r="K16" s="64"/>
      <c r="L16" s="59"/>
      <c r="M16" s="59"/>
      <c r="N16" s="59"/>
      <c r="O16" s="65"/>
      <c r="P16" s="66"/>
      <c r="Q16" s="66"/>
      <c r="R16" s="50"/>
      <c r="S16" s="59"/>
      <c r="T16" s="59"/>
      <c r="U16" s="59"/>
      <c r="V16" s="57" t="e">
        <f>SUM($D$5:$D16)/(COUNTA($D$5:$D16)-COUNTA($E$5:$E16))</f>
        <v>#DIV/0!</v>
      </c>
      <c r="W16" s="293" t="s">
        <v>40</v>
      </c>
      <c r="X16" s="294"/>
      <c r="Y16" s="295"/>
      <c r="Z16" s="76">
        <f>COUNTIF($G$5:$G$34,W16)</f>
        <v>2</v>
      </c>
      <c r="AA16" s="296">
        <f>$Z16/MAX(1,$X$5)</f>
        <v>0.5</v>
      </c>
      <c r="AB16" s="297"/>
    </row>
    <row r="17" spans="1:34" ht="17.100000000000001" customHeight="1">
      <c r="A17" s="247" t="s">
        <v>219</v>
      </c>
      <c r="B17" s="2">
        <v>3</v>
      </c>
      <c r="C17" s="91">
        <v>7</v>
      </c>
      <c r="D17" s="60"/>
      <c r="E17" s="61"/>
      <c r="F17" s="59"/>
      <c r="G17" s="59"/>
      <c r="H17" s="59"/>
      <c r="I17" s="59"/>
      <c r="J17" s="9"/>
      <c r="K17" s="64">
        <v>4</v>
      </c>
      <c r="L17" s="59">
        <v>1</v>
      </c>
      <c r="M17" s="59">
        <v>11</v>
      </c>
      <c r="N17" s="59">
        <v>1</v>
      </c>
      <c r="O17" s="65"/>
      <c r="P17" s="66"/>
      <c r="Q17" s="66"/>
      <c r="R17" s="50"/>
      <c r="S17" s="59"/>
      <c r="T17" s="59"/>
      <c r="U17" s="59"/>
      <c r="V17" s="57" t="e">
        <f>SUM($D$5:$D17)/(COUNTA($D$5:$D17)-COUNTA($E$5:$E17))</f>
        <v>#DIV/0!</v>
      </c>
      <c r="W17" s="298" t="s">
        <v>39</v>
      </c>
      <c r="X17" s="299"/>
      <c r="Y17" s="300"/>
      <c r="Z17" s="76">
        <f>COUNTIF($G$5:$G$34,W17)</f>
        <v>0</v>
      </c>
      <c r="AA17" s="287">
        <f t="shared" ref="AA17:AA25" si="2">$Z17/MAX(1,$X$5)</f>
        <v>0</v>
      </c>
      <c r="AB17" s="288"/>
      <c r="AG17" s="1"/>
      <c r="AH17" s="1"/>
    </row>
    <row r="18" spans="1:34" ht="17.100000000000001" customHeight="1">
      <c r="A18" s="247" t="s">
        <v>218</v>
      </c>
      <c r="B18" s="2">
        <v>3</v>
      </c>
      <c r="C18" s="91">
        <v>6</v>
      </c>
      <c r="D18" s="60">
        <v>7</v>
      </c>
      <c r="E18" s="61"/>
      <c r="F18" s="59"/>
      <c r="G18" s="59" t="s">
        <v>38</v>
      </c>
      <c r="H18" s="59"/>
      <c r="I18" s="59">
        <v>1</v>
      </c>
      <c r="J18" s="9"/>
      <c r="K18" s="64">
        <v>4</v>
      </c>
      <c r="L18" s="59"/>
      <c r="M18" s="59">
        <v>34</v>
      </c>
      <c r="N18" s="59"/>
      <c r="O18" s="65"/>
      <c r="P18" s="66"/>
      <c r="Q18" s="66"/>
      <c r="R18" s="50"/>
      <c r="S18" s="59"/>
      <c r="T18" s="59"/>
      <c r="U18" s="59"/>
      <c r="V18" s="57">
        <f>SUM($D$5:$D18)/(COUNTA($D$5:$D18)-COUNTA($E$5:$E18))</f>
        <v>13</v>
      </c>
      <c r="W18" s="284" t="s">
        <v>90</v>
      </c>
      <c r="X18" s="285"/>
      <c r="Y18" s="286"/>
      <c r="Z18" s="76">
        <f>COUNTIF($G$5:$G$34,W18)</f>
        <v>0</v>
      </c>
      <c r="AA18" s="287">
        <f t="shared" si="2"/>
        <v>0</v>
      </c>
      <c r="AB18" s="288"/>
      <c r="AG18" s="1"/>
      <c r="AH18" s="1"/>
    </row>
    <row r="19" spans="1:34" ht="17.100000000000001" customHeight="1">
      <c r="A19" s="247"/>
      <c r="B19" s="2"/>
      <c r="C19" s="91"/>
      <c r="D19" s="60"/>
      <c r="E19" s="61"/>
      <c r="F19" s="59"/>
      <c r="G19" s="59"/>
      <c r="H19" s="59"/>
      <c r="I19" s="59"/>
      <c r="J19" s="9"/>
      <c r="K19" s="64"/>
      <c r="L19" s="59"/>
      <c r="M19" s="59"/>
      <c r="N19" s="59"/>
      <c r="O19" s="65"/>
      <c r="P19" s="66"/>
      <c r="Q19" s="66"/>
      <c r="R19" s="50"/>
      <c r="S19" s="59"/>
      <c r="T19" s="59"/>
      <c r="U19" s="59"/>
      <c r="V19" s="57">
        <f>SUM($D$5:$D19)/(COUNTA($D$5:$D19)-COUNTA($E$5:$E19))</f>
        <v>13</v>
      </c>
      <c r="W19" s="284" t="s">
        <v>89</v>
      </c>
      <c r="X19" s="285"/>
      <c r="Y19" s="286"/>
      <c r="Z19" s="76">
        <f t="shared" ref="Z19:Z25" si="3">COUNTIF($G$5:$G$34,W19)</f>
        <v>1</v>
      </c>
      <c r="AA19" s="287">
        <f t="shared" si="2"/>
        <v>0.25</v>
      </c>
      <c r="AB19" s="288"/>
      <c r="AG19" s="1"/>
      <c r="AH19" s="1"/>
    </row>
    <row r="20" spans="1:34" ht="17.100000000000001" customHeight="1">
      <c r="A20" s="247" t="s">
        <v>222</v>
      </c>
      <c r="B20" s="2">
        <v>3</v>
      </c>
      <c r="C20" s="91">
        <v>5</v>
      </c>
      <c r="D20" s="60">
        <v>0</v>
      </c>
      <c r="E20" s="61"/>
      <c r="F20" s="59"/>
      <c r="G20" s="59" t="s">
        <v>89</v>
      </c>
      <c r="H20" s="59"/>
      <c r="I20" s="59"/>
      <c r="J20" s="9"/>
      <c r="K20" s="64">
        <v>4</v>
      </c>
      <c r="L20" s="59"/>
      <c r="M20" s="59">
        <v>21</v>
      </c>
      <c r="N20" s="59">
        <v>1</v>
      </c>
      <c r="O20" s="65"/>
      <c r="P20" s="66"/>
      <c r="Q20" s="66"/>
      <c r="R20" s="50"/>
      <c r="S20" s="59"/>
      <c r="T20" s="59"/>
      <c r="U20" s="59"/>
      <c r="V20" s="57">
        <f>SUM($D$5:$D20)/(COUNTA($D$5:$D20)-COUNTA($E$5:$E20))</f>
        <v>6.5</v>
      </c>
      <c r="W20" s="284" t="s">
        <v>38</v>
      </c>
      <c r="X20" s="285"/>
      <c r="Y20" s="286"/>
      <c r="Z20" s="76">
        <f t="shared" si="3"/>
        <v>1</v>
      </c>
      <c r="AA20" s="287">
        <f t="shared" si="2"/>
        <v>0.25</v>
      </c>
      <c r="AB20" s="288"/>
      <c r="AG20" s="1"/>
      <c r="AH20" s="1"/>
    </row>
    <row r="21" spans="1:34" ht="17.100000000000001" customHeight="1">
      <c r="A21" s="247"/>
      <c r="B21" s="2"/>
      <c r="C21" s="91"/>
      <c r="D21" s="60"/>
      <c r="E21" s="61"/>
      <c r="F21" s="59"/>
      <c r="G21" s="59"/>
      <c r="H21" s="59"/>
      <c r="I21" s="59"/>
      <c r="J21" s="9"/>
      <c r="K21" s="64"/>
      <c r="L21" s="59"/>
      <c r="M21" s="59"/>
      <c r="N21" s="59"/>
      <c r="O21" s="65"/>
      <c r="P21" s="66"/>
      <c r="Q21" s="66"/>
      <c r="R21" s="50"/>
      <c r="S21" s="59"/>
      <c r="T21" s="59"/>
      <c r="U21" s="59"/>
      <c r="V21" s="57">
        <f>SUM($D$5:$D21)/(COUNTA($D$5:$D21)-COUNTA($E$5:$E21))</f>
        <v>6.5</v>
      </c>
      <c r="W21" s="284" t="s">
        <v>37</v>
      </c>
      <c r="X21" s="285"/>
      <c r="Y21" s="286"/>
      <c r="Z21" s="76">
        <f t="shared" si="3"/>
        <v>0</v>
      </c>
      <c r="AA21" s="287">
        <f t="shared" si="2"/>
        <v>0</v>
      </c>
      <c r="AB21" s="288"/>
      <c r="AG21" s="1"/>
      <c r="AH21" s="1"/>
    </row>
    <row r="22" spans="1:34" ht="17.100000000000001" customHeight="1">
      <c r="A22" s="247"/>
      <c r="B22" s="2"/>
      <c r="C22" s="91"/>
      <c r="D22" s="60"/>
      <c r="E22" s="61"/>
      <c r="F22" s="59"/>
      <c r="G22" s="59"/>
      <c r="H22" s="59"/>
      <c r="I22" s="59"/>
      <c r="J22" s="9"/>
      <c r="K22" s="64"/>
      <c r="L22" s="59"/>
      <c r="M22" s="59"/>
      <c r="N22" s="59"/>
      <c r="O22" s="65"/>
      <c r="P22" s="66"/>
      <c r="Q22" s="66"/>
      <c r="R22" s="50"/>
      <c r="S22" s="59"/>
      <c r="T22" s="59"/>
      <c r="U22" s="59"/>
      <c r="V22" s="57">
        <f>SUM($D$5:$D22)/(COUNTA($D$5:$D22)-COUNTA($E$5:$E22))</f>
        <v>6.5</v>
      </c>
      <c r="W22" s="284" t="s">
        <v>36</v>
      </c>
      <c r="X22" s="285"/>
      <c r="Y22" s="286"/>
      <c r="Z22" s="76">
        <f t="shared" si="3"/>
        <v>0</v>
      </c>
      <c r="AA22" s="287">
        <f t="shared" si="2"/>
        <v>0</v>
      </c>
      <c r="AB22" s="288"/>
      <c r="AG22" s="1"/>
      <c r="AH22" s="1"/>
    </row>
    <row r="23" spans="1:34" ht="17.100000000000001" customHeight="1">
      <c r="A23" s="248"/>
      <c r="B23" s="2"/>
      <c r="C23" s="91"/>
      <c r="D23" s="60"/>
      <c r="E23" s="61"/>
      <c r="F23" s="59"/>
      <c r="G23" s="59"/>
      <c r="H23" s="59"/>
      <c r="I23" s="59"/>
      <c r="J23" s="9"/>
      <c r="K23" s="64"/>
      <c r="L23" s="59"/>
      <c r="M23" s="59"/>
      <c r="N23" s="59"/>
      <c r="O23" s="65"/>
      <c r="P23" s="66"/>
      <c r="Q23" s="66"/>
      <c r="R23" s="50"/>
      <c r="S23" s="59"/>
      <c r="T23" s="59"/>
      <c r="U23" s="59"/>
      <c r="V23" s="57">
        <f>SUM($D$5:$D23)/(COUNTA($D$5:$D23)-COUNTA($E$5:$E23))</f>
        <v>6.5</v>
      </c>
      <c r="W23" s="284" t="s">
        <v>35</v>
      </c>
      <c r="X23" s="285"/>
      <c r="Y23" s="286"/>
      <c r="Z23" s="76">
        <f t="shared" si="3"/>
        <v>0</v>
      </c>
      <c r="AA23" s="287">
        <f t="shared" si="2"/>
        <v>0</v>
      </c>
      <c r="AB23" s="288"/>
      <c r="AG23" s="1"/>
      <c r="AH23" s="1"/>
    </row>
    <row r="24" spans="1:34" ht="17.100000000000001" customHeight="1">
      <c r="A24" s="248"/>
      <c r="B24" s="2"/>
      <c r="C24" s="91"/>
      <c r="D24" s="60"/>
      <c r="E24" s="61"/>
      <c r="F24" s="59"/>
      <c r="G24" s="59"/>
      <c r="H24" s="59"/>
      <c r="I24" s="59"/>
      <c r="J24" s="9"/>
      <c r="K24" s="64"/>
      <c r="L24" s="59"/>
      <c r="M24" s="59"/>
      <c r="N24" s="59"/>
      <c r="O24" s="65"/>
      <c r="P24" s="66"/>
      <c r="Q24" s="66"/>
      <c r="R24" s="50"/>
      <c r="S24" s="59"/>
      <c r="T24" s="59"/>
      <c r="U24" s="59"/>
      <c r="V24" s="57">
        <f>SUM($D$5:$D24)/(COUNTA($D$5:$D24)-COUNTA($E$5:$E24))</f>
        <v>6.5</v>
      </c>
      <c r="W24" s="284" t="s">
        <v>34</v>
      </c>
      <c r="X24" s="290"/>
      <c r="Y24" s="291"/>
      <c r="Z24" s="76">
        <f t="shared" si="3"/>
        <v>0</v>
      </c>
      <c r="AA24" s="287">
        <f t="shared" si="2"/>
        <v>0</v>
      </c>
      <c r="AB24" s="288"/>
      <c r="AG24" s="1"/>
      <c r="AH24" s="1"/>
    </row>
    <row r="25" spans="1:34" ht="17.100000000000001" customHeight="1">
      <c r="A25" s="248"/>
      <c r="B25" s="2"/>
      <c r="C25" s="91"/>
      <c r="D25" s="60"/>
      <c r="E25" s="61"/>
      <c r="F25" s="59"/>
      <c r="G25" s="59"/>
      <c r="H25" s="59"/>
      <c r="I25" s="59"/>
      <c r="J25" s="9"/>
      <c r="K25" s="64"/>
      <c r="L25" s="59"/>
      <c r="M25" s="59"/>
      <c r="N25" s="59"/>
      <c r="O25" s="65"/>
      <c r="P25" s="66"/>
      <c r="Q25" s="66"/>
      <c r="R25" s="50"/>
      <c r="S25" s="59"/>
      <c r="T25" s="59"/>
      <c r="U25" s="59"/>
      <c r="V25" s="57">
        <f>SUM($D$5:$D25)/(COUNTA($D$5:$D25)-COUNTA($E$5:$E25))</f>
        <v>6.5</v>
      </c>
      <c r="W25" s="284" t="s">
        <v>33</v>
      </c>
      <c r="X25" s="285"/>
      <c r="Y25" s="286"/>
      <c r="Z25" s="76">
        <f t="shared" si="3"/>
        <v>0</v>
      </c>
      <c r="AA25" s="287">
        <f t="shared" si="2"/>
        <v>0</v>
      </c>
      <c r="AB25" s="288"/>
      <c r="AG25" s="1"/>
      <c r="AH25" s="1"/>
    </row>
    <row r="26" spans="1:34" ht="17.100000000000001" customHeight="1">
      <c r="A26" s="200"/>
      <c r="B26" s="2"/>
      <c r="C26" s="91"/>
      <c r="D26" s="60"/>
      <c r="E26" s="61"/>
      <c r="F26" s="59"/>
      <c r="G26" s="59"/>
      <c r="H26" s="59"/>
      <c r="I26" s="59"/>
      <c r="J26" s="9"/>
      <c r="K26" s="64"/>
      <c r="L26" s="59"/>
      <c r="M26" s="59"/>
      <c r="N26" s="59"/>
      <c r="O26" s="65"/>
      <c r="P26" s="66"/>
      <c r="Q26" s="66"/>
      <c r="R26" s="50"/>
      <c r="S26" s="59"/>
      <c r="T26" s="59"/>
      <c r="U26" s="59"/>
      <c r="V26" s="57">
        <f>SUM($D$5:$D26)/(COUNTA($D$5:$D26)-COUNTA($E$5:$E26))</f>
        <v>6.5</v>
      </c>
      <c r="W26" s="88"/>
    </row>
    <row r="27" spans="1:34" ht="17.100000000000001" customHeight="1">
      <c r="A27" s="200"/>
      <c r="B27" s="2"/>
      <c r="C27" s="91"/>
      <c r="D27" s="60"/>
      <c r="E27" s="61"/>
      <c r="F27" s="59"/>
      <c r="G27" s="59"/>
      <c r="H27" s="59"/>
      <c r="I27" s="59"/>
      <c r="J27" s="9"/>
      <c r="K27" s="64"/>
      <c r="L27" s="59"/>
      <c r="M27" s="59"/>
      <c r="N27" s="59"/>
      <c r="O27" s="65"/>
      <c r="P27" s="66"/>
      <c r="Q27" s="66"/>
      <c r="R27" s="50"/>
      <c r="S27" s="59"/>
      <c r="T27" s="59"/>
      <c r="U27" s="59"/>
      <c r="V27" s="57">
        <f>SUM($D$5:$D27)/(COUNTA($D$5:$D27)-COUNTA($E$5:$E27))</f>
        <v>6.5</v>
      </c>
      <c r="W27" s="289" t="s">
        <v>32</v>
      </c>
      <c r="X27" s="289"/>
      <c r="Y27" s="289"/>
      <c r="Z27" s="289"/>
      <c r="AA27" s="289"/>
      <c r="AB27" s="289"/>
      <c r="AC27" s="8"/>
      <c r="AD27" s="8"/>
      <c r="AE27" s="8"/>
      <c r="AG27" s="1"/>
      <c r="AH27" s="1"/>
    </row>
    <row r="28" spans="1:34" ht="17.100000000000001" customHeight="1">
      <c r="A28" s="200"/>
      <c r="B28" s="2"/>
      <c r="C28" s="91"/>
      <c r="D28" s="60"/>
      <c r="E28" s="61"/>
      <c r="F28" s="59"/>
      <c r="G28" s="59"/>
      <c r="H28" s="59"/>
      <c r="I28" s="59"/>
      <c r="J28" s="9"/>
      <c r="K28" s="64"/>
      <c r="L28" s="59"/>
      <c r="M28" s="59"/>
      <c r="N28" s="59"/>
      <c r="O28" s="65"/>
      <c r="P28" s="66"/>
      <c r="Q28" s="66"/>
      <c r="R28" s="50"/>
      <c r="S28" s="59"/>
      <c r="T28" s="59"/>
      <c r="U28" s="59"/>
      <c r="V28" s="57">
        <f>SUM($D$5:$D28)/(COUNTA($D$5:$D28)-COUNTA($E$5:$E28))</f>
        <v>6.5</v>
      </c>
      <c r="W28" s="69" t="s">
        <v>31</v>
      </c>
      <c r="X28" s="70"/>
      <c r="Y28" s="70"/>
      <c r="Z28" s="71"/>
      <c r="AA28" s="282">
        <f>IF(W5=0,"-",$W$13/$W$5)</f>
        <v>0</v>
      </c>
      <c r="AB28" s="283"/>
      <c r="AG28" s="1"/>
      <c r="AH28" s="1"/>
    </row>
    <row r="29" spans="1:34" ht="17.100000000000001" customHeight="1">
      <c r="A29" s="200"/>
      <c r="B29" s="2"/>
      <c r="C29" s="91"/>
      <c r="D29" s="60"/>
      <c r="E29" s="61"/>
      <c r="F29" s="59"/>
      <c r="G29" s="59"/>
      <c r="H29" s="59"/>
      <c r="I29" s="59"/>
      <c r="J29" s="9"/>
      <c r="K29" s="64"/>
      <c r="L29" s="59"/>
      <c r="M29" s="59"/>
      <c r="N29" s="59"/>
      <c r="O29" s="65"/>
      <c r="P29" s="66"/>
      <c r="Q29" s="66"/>
      <c r="R29" s="50"/>
      <c r="S29" s="59"/>
      <c r="T29" s="59"/>
      <c r="U29" s="59"/>
      <c r="V29" s="57">
        <f>SUM($D$5:$D29)/(COUNTA($D$5:$D29)-COUNTA($E$5:$E29))</f>
        <v>6.5</v>
      </c>
      <c r="W29" s="130" t="s">
        <v>30</v>
      </c>
      <c r="X29" s="131"/>
      <c r="Y29" s="276">
        <v>20</v>
      </c>
      <c r="Z29" s="279"/>
      <c r="AA29" s="280" t="str">
        <f>IF(ISERROR(SUMIF(D5:D34,"&gt;="&amp;Y29)/SUMPRODUCT(--(D5:D34&gt;=Y29),--(E5:E34&lt;&gt;"*"))),"-",SUMIF(D5:D34,"&gt;="&amp;Y29)/SUMPRODUCT(--(D5:D34&gt;=Y29),--(E5:E34&lt;&gt;"*")))</f>
        <v>-</v>
      </c>
      <c r="AB29" s="281"/>
      <c r="AG29" s="1"/>
      <c r="AH29" s="1"/>
    </row>
    <row r="30" spans="1:34" ht="17.100000000000001" customHeight="1">
      <c r="A30" s="200"/>
      <c r="B30" s="2"/>
      <c r="C30" s="91"/>
      <c r="D30" s="60"/>
      <c r="E30" s="61"/>
      <c r="F30" s="59"/>
      <c r="G30" s="59"/>
      <c r="H30" s="59"/>
      <c r="I30" s="59"/>
      <c r="J30" s="9"/>
      <c r="K30" s="64"/>
      <c r="L30" s="59"/>
      <c r="M30" s="59"/>
      <c r="N30" s="59"/>
      <c r="O30" s="65"/>
      <c r="P30" s="66"/>
      <c r="Q30" s="66"/>
      <c r="R30" s="50"/>
      <c r="S30" s="59"/>
      <c r="T30" s="59"/>
      <c r="U30" s="59"/>
      <c r="V30" s="57">
        <f>SUM($D$5:$D30)/(COUNTA($D$5:$D30)-COUNTA($E$5:$E30))</f>
        <v>6.5</v>
      </c>
      <c r="W30" s="274" t="s">
        <v>29</v>
      </c>
      <c r="X30" s="275"/>
      <c r="Y30" s="275"/>
      <c r="Z30" s="276"/>
      <c r="AA30" s="277">
        <f>IF($Z$5="-","-",IF($Z$5=0,"-",($AF$5*4+$AG$5*6)/$Z$5))</f>
        <v>0.46153846153846156</v>
      </c>
      <c r="AB30" s="278"/>
      <c r="AG30" s="1"/>
      <c r="AH30" s="1"/>
    </row>
    <row r="31" spans="1:34" ht="17.100000000000001" customHeight="1">
      <c r="A31" s="200"/>
      <c r="B31" s="2"/>
      <c r="C31" s="91"/>
      <c r="D31" s="60"/>
      <c r="E31" s="61"/>
      <c r="F31" s="59"/>
      <c r="G31" s="59"/>
      <c r="H31" s="59"/>
      <c r="I31" s="59"/>
      <c r="J31" s="9"/>
      <c r="K31" s="64"/>
      <c r="L31" s="59"/>
      <c r="M31" s="59"/>
      <c r="N31" s="59"/>
      <c r="O31" s="65"/>
      <c r="P31" s="66"/>
      <c r="Q31" s="66"/>
      <c r="R31" s="50"/>
      <c r="S31" s="59"/>
      <c r="T31" s="59"/>
      <c r="U31" s="59"/>
      <c r="V31" s="57">
        <f>SUM($D$5:$D31)/(COUNTA($D$5:$D31)-COUNTA($E$5:$E31))</f>
        <v>6.5</v>
      </c>
      <c r="W31" s="274" t="s">
        <v>28</v>
      </c>
      <c r="X31" s="275"/>
      <c r="Y31" s="275"/>
      <c r="Z31" s="276"/>
      <c r="AA31" s="277">
        <f>IF(SUM($AF5:$AG5),$AG5/SUM($AF5:$AG5),"-")</f>
        <v>1</v>
      </c>
      <c r="AB31" s="278"/>
      <c r="AG31" s="1"/>
      <c r="AH31" s="1"/>
    </row>
    <row r="32" spans="1:34" ht="17.100000000000001" customHeight="1">
      <c r="A32" s="200"/>
      <c r="B32" s="2"/>
      <c r="C32" s="91"/>
      <c r="D32" s="60"/>
      <c r="E32" s="61"/>
      <c r="F32" s="59"/>
      <c r="G32" s="59"/>
      <c r="H32" s="59"/>
      <c r="I32" s="59"/>
      <c r="J32" s="9"/>
      <c r="K32" s="64"/>
      <c r="L32" s="59"/>
      <c r="M32" s="59"/>
      <c r="N32" s="59"/>
      <c r="O32" s="65"/>
      <c r="P32" s="66"/>
      <c r="Q32" s="66"/>
      <c r="R32" s="50"/>
      <c r="S32" s="59"/>
      <c r="T32" s="59"/>
      <c r="U32" s="59"/>
      <c r="V32" s="57">
        <f>SUM($D$5:$D32)/(COUNTA($D$5:$D32)-COUNTA($E$5:$E32))</f>
        <v>6.5</v>
      </c>
      <c r="W32" s="274" t="s">
        <v>27</v>
      </c>
      <c r="X32" s="275"/>
      <c r="Y32" s="275"/>
      <c r="Z32" s="276"/>
      <c r="AA32" s="277" t="str">
        <f>IF(SUM($AH5:$AI5),$AI5/SUM($AH5:$AI5),"-")</f>
        <v>-</v>
      </c>
      <c r="AB32" s="278"/>
      <c r="AG32" s="1"/>
      <c r="AH32" s="1"/>
    </row>
    <row r="33" spans="1:34" ht="17.100000000000001" customHeight="1">
      <c r="A33" s="199"/>
      <c r="B33" s="2"/>
      <c r="C33" s="91"/>
      <c r="D33" s="60"/>
      <c r="E33" s="61"/>
      <c r="F33" s="59"/>
      <c r="G33" s="59"/>
      <c r="H33" s="59"/>
      <c r="I33" s="59"/>
      <c r="J33" s="50"/>
      <c r="K33" s="59"/>
      <c r="L33" s="59"/>
      <c r="M33" s="59"/>
      <c r="N33" s="59"/>
      <c r="O33" s="65"/>
      <c r="P33" s="66"/>
      <c r="Q33" s="66"/>
      <c r="R33" s="50"/>
      <c r="S33" s="59"/>
      <c r="T33" s="59"/>
      <c r="U33" s="59"/>
      <c r="V33" s="57">
        <f>SUM($D$5:$D33)/(COUNTA($D$5:$D33)-COUNTA($E$5:$E33))</f>
        <v>6.5</v>
      </c>
      <c r="W33" s="274" t="s">
        <v>64</v>
      </c>
      <c r="X33" s="275"/>
      <c r="Y33" s="275"/>
      <c r="Z33" s="276"/>
      <c r="AA33" s="74">
        <f>SUMPRODUCT((D5:D34=0)*(D5:D34&lt;&gt;"")*(E5:E34&lt;&gt;"*"))</f>
        <v>1</v>
      </c>
      <c r="AB33" s="75">
        <f>SUMPRODUCT((D5:D34=0)*(D5:D34&lt;&gt;"")*(E5:E34&lt;&gt;"*")*(F5:F34=1))</f>
        <v>0</v>
      </c>
      <c r="AG33" s="1"/>
      <c r="AH33" s="1"/>
    </row>
    <row r="34" spans="1:34" ht="17.100000000000001" customHeight="1">
      <c r="A34" s="199"/>
      <c r="B34" s="2"/>
      <c r="C34" s="91"/>
      <c r="D34" s="60"/>
      <c r="E34" s="61"/>
      <c r="F34" s="59"/>
      <c r="G34" s="59"/>
      <c r="H34" s="59"/>
      <c r="I34" s="59"/>
      <c r="J34" s="50"/>
      <c r="K34" s="59"/>
      <c r="L34" s="59"/>
      <c r="M34" s="59"/>
      <c r="N34" s="59"/>
      <c r="O34" s="65"/>
      <c r="P34" s="66"/>
      <c r="Q34" s="66"/>
      <c r="R34" s="50"/>
      <c r="S34" s="59"/>
      <c r="T34" s="59"/>
      <c r="U34" s="59"/>
      <c r="V34" s="57">
        <f>SUM($D$5:$D34)/(COUNTA($D$5:$D34)-COUNTA($E$5:$E34))</f>
        <v>6.5</v>
      </c>
      <c r="W34" s="274" t="s">
        <v>65</v>
      </c>
      <c r="X34" s="275"/>
      <c r="Y34" s="275"/>
      <c r="Z34" s="276"/>
      <c r="AA34" s="74">
        <f>SUM(P5:P34)</f>
        <v>0</v>
      </c>
      <c r="AB34" s="75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47" priority="1" operator="greaterThan">
      <formula>0</formula>
    </cfRule>
  </conditionalFormatting>
  <dataValidations count="1">
    <dataValidation type="list" allowBlank="1" showInputMessage="1" showErrorMessage="1" sqref="G5:G34" xr:uid="{00000000-0002-0000-1B00-000000000000}">
      <formula1>$W$16:$W$25</formula1>
    </dataValidation>
  </dataValidations>
  <hyperlinks>
    <hyperlink ref="A2" location="'Player Summary'!A1" display="Player Summary" xr:uid="{00000000-0004-0000-1B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17" sqref="A17"/>
      <selection pane="topRight" activeCell="A17" sqref="A17"/>
      <selection pane="bottomLeft" activeCell="A17" sqref="A17"/>
      <selection pane="bottomRight" activeCell="A2" sqref="A2"/>
    </sheetView>
  </sheetViews>
  <sheetFormatPr defaultColWidth="8.855468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85546875" style="2" customWidth="1"/>
    <col min="8" max="8" width="2.5703125" style="2" customWidth="1"/>
    <col min="9" max="9" width="2.42578125" style="2" customWidth="1"/>
    <col min="10" max="10" width="2.85546875" style="47" customWidth="1"/>
    <col min="11" max="11" width="5" style="5" customWidth="1"/>
    <col min="12" max="14" width="5" style="2" customWidth="1"/>
    <col min="15" max="15" width="0.5703125" style="2" customWidth="1"/>
    <col min="16" max="18" width="2.85546875" style="2" customWidth="1"/>
    <col min="19" max="21" width="4.42578125" style="2" customWidth="1"/>
    <col min="22" max="22" width="2.85546875" style="1" customWidth="1"/>
    <col min="23" max="25" width="5.5703125" style="1" customWidth="1"/>
    <col min="26" max="26" width="5.570312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5703125" style="1" customWidth="1"/>
    <col min="33" max="34" width="5.5703125" style="2" customWidth="1"/>
    <col min="35" max="35" width="5.5703125" style="1" customWidth="1"/>
    <col min="36" max="36" width="2.85546875" style="1" customWidth="1"/>
    <col min="37" max="38" width="5.5703125" style="1" customWidth="1"/>
    <col min="39" max="39" width="6.85546875" style="1" customWidth="1"/>
    <col min="40" max="256" width="11.42578125" style="1" customWidth="1"/>
    <col min="257" max="16384" width="8.85546875" style="1"/>
  </cols>
  <sheetData>
    <row r="1" spans="1:39" ht="15.75">
      <c r="A1" s="46" t="s">
        <v>99</v>
      </c>
      <c r="D1" s="13" t="s">
        <v>75</v>
      </c>
      <c r="E1" s="13"/>
      <c r="F1" s="13"/>
      <c r="G1" s="209" t="s">
        <v>76</v>
      </c>
      <c r="H1" s="13"/>
      <c r="I1" s="13"/>
      <c r="J1" s="13"/>
      <c r="K1" s="202" t="s">
        <v>77</v>
      </c>
      <c r="L1" s="13"/>
      <c r="M1" s="204" t="s">
        <v>78</v>
      </c>
      <c r="N1" s="20"/>
      <c r="O1" s="47"/>
      <c r="P1" s="47"/>
      <c r="Q1" s="47"/>
      <c r="R1" s="47"/>
      <c r="S1" s="20"/>
      <c r="T1" s="20"/>
      <c r="U1" s="20"/>
      <c r="V1" s="15"/>
      <c r="W1" s="15"/>
      <c r="X1" s="15"/>
      <c r="Y1" s="15"/>
      <c r="Z1" s="47"/>
    </row>
    <row r="2" spans="1:39">
      <c r="A2" s="226" t="s">
        <v>107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7"/>
      <c r="S2" s="47"/>
      <c r="T2" s="47"/>
      <c r="U2" s="47"/>
      <c r="V2" s="15"/>
      <c r="W2" s="15"/>
      <c r="X2" s="15"/>
      <c r="Y2" s="15"/>
      <c r="Z2" s="47"/>
      <c r="AA2" s="15"/>
      <c r="AB2" s="15"/>
      <c r="AC2" s="15"/>
      <c r="AD2" s="15"/>
      <c r="AE2" s="15"/>
      <c r="AF2" s="15"/>
      <c r="AG2" s="47"/>
      <c r="AH2" s="47"/>
      <c r="AI2" s="15"/>
      <c r="AJ2" s="15"/>
    </row>
    <row r="3" spans="1:39">
      <c r="A3" s="255" t="s">
        <v>73</v>
      </c>
      <c r="B3" s="15"/>
      <c r="C3" s="257" t="s">
        <v>63</v>
      </c>
      <c r="D3" s="257"/>
      <c r="E3" s="257"/>
      <c r="F3" s="257"/>
      <c r="G3" s="257"/>
      <c r="H3" s="257"/>
      <c r="I3" s="257"/>
      <c r="J3" s="13"/>
      <c r="K3" s="257" t="s">
        <v>62</v>
      </c>
      <c r="L3" s="257"/>
      <c r="M3" s="257"/>
      <c r="N3" s="257"/>
      <c r="O3" s="301"/>
      <c r="P3" s="257"/>
      <c r="Q3" s="257"/>
      <c r="R3" s="14"/>
      <c r="S3" s="257" t="s">
        <v>61</v>
      </c>
      <c r="T3" s="257"/>
      <c r="U3" s="257"/>
      <c r="V3" s="15"/>
      <c r="W3" s="289" t="s">
        <v>60</v>
      </c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K3" s="289" t="s">
        <v>59</v>
      </c>
      <c r="AL3" s="289"/>
      <c r="AM3" s="289"/>
    </row>
    <row r="4" spans="1:39" ht="17.100000000000001" customHeight="1">
      <c r="A4" s="256"/>
      <c r="B4" s="54" t="s">
        <v>93</v>
      </c>
      <c r="C4" s="52" t="s">
        <v>54</v>
      </c>
      <c r="D4" s="181" t="s">
        <v>21</v>
      </c>
      <c r="E4" s="181" t="s">
        <v>58</v>
      </c>
      <c r="F4" s="181" t="s">
        <v>57</v>
      </c>
      <c r="G4" s="181" t="s">
        <v>71</v>
      </c>
      <c r="H4" s="181">
        <v>4</v>
      </c>
      <c r="I4" s="181">
        <v>6</v>
      </c>
      <c r="J4" s="13"/>
      <c r="K4" s="55" t="s">
        <v>16</v>
      </c>
      <c r="L4" s="181" t="s">
        <v>15</v>
      </c>
      <c r="M4" s="181" t="s">
        <v>14</v>
      </c>
      <c r="N4" s="181" t="s">
        <v>13</v>
      </c>
      <c r="O4" s="56"/>
      <c r="P4" s="52" t="s">
        <v>56</v>
      </c>
      <c r="Q4" s="52" t="s">
        <v>55</v>
      </c>
      <c r="R4" s="13"/>
      <c r="S4" s="181" t="s">
        <v>8</v>
      </c>
      <c r="T4" s="181" t="s">
        <v>7</v>
      </c>
      <c r="U4" s="181" t="s">
        <v>6</v>
      </c>
      <c r="W4" s="180" t="s">
        <v>15</v>
      </c>
      <c r="X4" s="180" t="s">
        <v>23</v>
      </c>
      <c r="Y4" s="180" t="s">
        <v>22</v>
      </c>
      <c r="Z4" s="180" t="s">
        <v>21</v>
      </c>
      <c r="AA4" s="289" t="s">
        <v>20</v>
      </c>
      <c r="AB4" s="289"/>
      <c r="AC4" s="289" t="s">
        <v>11</v>
      </c>
      <c r="AD4" s="289"/>
      <c r="AE4" s="180" t="s">
        <v>10</v>
      </c>
      <c r="AF4" s="180">
        <v>4</v>
      </c>
      <c r="AG4" s="180">
        <v>6</v>
      </c>
      <c r="AH4" s="180" t="s">
        <v>19</v>
      </c>
      <c r="AI4" s="180" t="s">
        <v>18</v>
      </c>
      <c r="AK4" s="180" t="s">
        <v>54</v>
      </c>
      <c r="AL4" s="180" t="s">
        <v>23</v>
      </c>
      <c r="AM4" s="78" t="s">
        <v>11</v>
      </c>
    </row>
    <row r="5" spans="1:39" ht="17.100000000000001" customHeight="1">
      <c r="A5" s="218"/>
      <c r="B5" s="47"/>
      <c r="C5" s="91"/>
      <c r="D5" s="60"/>
      <c r="E5" s="61"/>
      <c r="F5" s="59"/>
      <c r="G5" s="62"/>
      <c r="H5" s="59"/>
      <c r="I5" s="59"/>
      <c r="J5" s="9"/>
      <c r="K5" s="64"/>
      <c r="L5" s="59"/>
      <c r="M5" s="59"/>
      <c r="N5" s="64"/>
      <c r="O5" s="67"/>
      <c r="P5" s="68"/>
      <c r="Q5" s="68"/>
      <c r="R5" s="9"/>
      <c r="S5" s="59"/>
      <c r="T5" s="59"/>
      <c r="U5" s="59"/>
      <c r="V5" s="57" t="e">
        <f>SUM($D$5:$D5)/(COUNTA($D$5:$D5)-COUNTA($E$5:$E5))</f>
        <v>#DIV/0!</v>
      </c>
      <c r="W5" s="76">
        <f>COUNTA(A5:A34)</f>
        <v>6</v>
      </c>
      <c r="X5" s="76">
        <f>COUNTA(D5:D34)</f>
        <v>2</v>
      </c>
      <c r="Y5" s="76">
        <f>COUNTA(E5:E34)</f>
        <v>1</v>
      </c>
      <c r="Z5" s="83">
        <f>IF(X5=0,"-",SUM(D5:D34))</f>
        <v>5</v>
      </c>
      <c r="AA5" s="302" t="str">
        <f t="array" ref="AA5">IF(X5,(MAX(D5:D34)&amp;IF(SUM((D5:D34=MAX(D5:D34))*(E5:E34&lt;&gt;"")),"*","")&amp;"("&amp;MIN(IF(D5:D34&amp;E5:E34=MAX(D5:D34)&amp;IF(SUM((D5:D34=MAX(D5:D34))*(E5:E34&lt;&gt;"")),"*",""),F5:F34))&amp;")"),0)</f>
        <v>3*(0)</v>
      </c>
      <c r="AB5" s="302"/>
      <c r="AC5" s="303">
        <f>IF($X5-$Y5,$Z5/($X5-$Y5),"-")</f>
        <v>5</v>
      </c>
      <c r="AD5" s="304"/>
      <c r="AE5" s="84" t="str">
        <f>IF(SUM($F$5:$F$43),($Z5/(SUM($F$5:$F$43))*100),"-")</f>
        <v>-</v>
      </c>
      <c r="AF5" s="76">
        <f>SUM(H5:H34)</f>
        <v>0</v>
      </c>
      <c r="AG5" s="76">
        <f>SUM(I5:I34)</f>
        <v>0</v>
      </c>
      <c r="AH5" s="76">
        <f>COUNTIF($D$5:$D$34,"&gt;=50")-$AI5</f>
        <v>0</v>
      </c>
      <c r="AI5" s="76">
        <f>COUNTIF(D5:D34,"&gt;=100")</f>
        <v>0</v>
      </c>
      <c r="AK5" s="79" t="s">
        <v>53</v>
      </c>
      <c r="AL5" s="80" t="str">
        <f>IF(SUM(COUNTIF($C$5:$C$34,{1,2}))=0,"-",SUM(COUNTIF($C$5:$C$34,{1,2})))</f>
        <v>-</v>
      </c>
      <c r="AM5" s="89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.100000000000001" customHeight="1">
      <c r="A6" s="208"/>
      <c r="B6" s="47"/>
      <c r="C6" s="91"/>
      <c r="D6" s="60"/>
      <c r="E6" s="61"/>
      <c r="F6" s="59"/>
      <c r="G6" s="59"/>
      <c r="H6" s="59"/>
      <c r="I6" s="59"/>
      <c r="J6" s="9"/>
      <c r="K6" s="59"/>
      <c r="L6" s="59"/>
      <c r="M6" s="59"/>
      <c r="N6" s="59"/>
      <c r="O6" s="65"/>
      <c r="P6" s="66"/>
      <c r="Q6" s="66"/>
      <c r="R6" s="50"/>
      <c r="S6" s="59"/>
      <c r="T6" s="59"/>
      <c r="U6" s="59"/>
      <c r="V6" s="58" t="e">
        <f>SUM($D$5:$D6)/(COUNTA($D$5:$D6)-COUNTA($E$5:$E6))</f>
        <v>#DIV/0!</v>
      </c>
      <c r="Z6" s="47"/>
      <c r="AK6" s="81" t="s">
        <v>52</v>
      </c>
      <c r="AL6" s="82" t="str">
        <f>IF(COUNTIF($C$5:$C$34,$AK6)=0,"-",COUNTIF($C$5:$C$34,$AK6))</f>
        <v>-</v>
      </c>
      <c r="AM6" s="90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.100000000000001" customHeight="1">
      <c r="A7" s="208"/>
      <c r="B7" s="47"/>
      <c r="C7" s="91"/>
      <c r="D7" s="60"/>
      <c r="E7" s="61"/>
      <c r="F7" s="59"/>
      <c r="G7" s="62"/>
      <c r="H7" s="59"/>
      <c r="I7" s="59"/>
      <c r="J7" s="9"/>
      <c r="K7" s="59"/>
      <c r="L7" s="59"/>
      <c r="M7" s="59"/>
      <c r="N7" s="59"/>
      <c r="O7" s="65"/>
      <c r="P7" s="66"/>
      <c r="Q7" s="66"/>
      <c r="R7" s="50"/>
      <c r="S7" s="59"/>
      <c r="T7" s="59"/>
      <c r="U7" s="59"/>
      <c r="V7" s="58" t="e">
        <f>SUM($D$5:$D7)/(COUNTA($D$5:$D7)-COUNTA($E$5:$E7))</f>
        <v>#DIV/0!</v>
      </c>
      <c r="W7" s="289" t="s">
        <v>51</v>
      </c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11"/>
      <c r="AK7" s="81" t="s">
        <v>50</v>
      </c>
      <c r="AL7" s="82" t="str">
        <f t="shared" ref="AL7:AL14" si="0">IF(COUNTIF($C$5:$C$34,$AK7)=0,"-",COUNTIF($C$5:$C$34,$AK7))</f>
        <v>-</v>
      </c>
      <c r="AM7" s="90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.100000000000001" customHeight="1">
      <c r="A8" s="208"/>
      <c r="B8" s="47"/>
      <c r="C8" s="91"/>
      <c r="D8" s="63"/>
      <c r="E8" s="61"/>
      <c r="F8" s="59"/>
      <c r="G8" s="59"/>
      <c r="H8" s="59"/>
      <c r="I8" s="59"/>
      <c r="J8" s="9"/>
      <c r="K8" s="59"/>
      <c r="L8" s="59"/>
      <c r="M8" s="59"/>
      <c r="N8" s="59"/>
      <c r="O8" s="65"/>
      <c r="P8" s="66"/>
      <c r="Q8" s="66"/>
      <c r="R8" s="50"/>
      <c r="S8" s="59"/>
      <c r="T8" s="59"/>
      <c r="U8" s="59"/>
      <c r="V8" s="58" t="e">
        <f>SUM($D$5:$D8)/(COUNTA($D$5:$D8)-COUNTA($E$5:$E8))</f>
        <v>#DIV/0!</v>
      </c>
      <c r="W8" s="180" t="s">
        <v>16</v>
      </c>
      <c r="X8" s="180" t="s">
        <v>15</v>
      </c>
      <c r="Y8" s="180" t="s">
        <v>14</v>
      </c>
      <c r="Z8" s="180" t="s">
        <v>13</v>
      </c>
      <c r="AA8" s="289" t="s">
        <v>12</v>
      </c>
      <c r="AB8" s="289"/>
      <c r="AC8" s="289" t="s">
        <v>11</v>
      </c>
      <c r="AD8" s="289"/>
      <c r="AE8" s="180" t="s">
        <v>10</v>
      </c>
      <c r="AF8" s="180" t="s">
        <v>69</v>
      </c>
      <c r="AG8" s="180" t="s">
        <v>9</v>
      </c>
      <c r="AH8" s="13"/>
      <c r="AK8" s="81" t="s">
        <v>49</v>
      </c>
      <c r="AL8" s="82">
        <f t="shared" si="0"/>
        <v>1</v>
      </c>
      <c r="AM8" s="90">
        <f t="shared" si="1"/>
        <v>2</v>
      </c>
    </row>
    <row r="9" spans="1:39" ht="17.100000000000001" customHeight="1">
      <c r="A9" s="228"/>
      <c r="B9" s="47"/>
      <c r="C9" s="91"/>
      <c r="D9" s="60"/>
      <c r="E9" s="61"/>
      <c r="F9" s="59"/>
      <c r="G9" s="62"/>
      <c r="H9" s="59"/>
      <c r="I9" s="59"/>
      <c r="J9" s="9"/>
      <c r="K9" s="59"/>
      <c r="L9" s="59"/>
      <c r="M9" s="59"/>
      <c r="N9" s="59"/>
      <c r="O9" s="65"/>
      <c r="P9" s="66"/>
      <c r="Q9" s="66"/>
      <c r="R9" s="9"/>
      <c r="S9" s="59"/>
      <c r="T9" s="59"/>
      <c r="U9" s="59"/>
      <c r="V9" s="57" t="e">
        <f>SUM($D$5:$D9)/(COUNTA($D$5:$D9)-COUNTA($E$5:$E9))</f>
        <v>#DIV/0!</v>
      </c>
      <c r="W9" s="85">
        <f t="array" ref="W9">IF(SUM(K5:K34)=0,"-",SUM(INT(K5:K34))+INT(ROUND(SUM(K5:K34-INT(K5:K34)),1)/0.6)+MOD(ROUND(SUM(K5:K34-INT(K5:K34)),1),0.6))</f>
        <v>20.399999999999999</v>
      </c>
      <c r="X9" s="86">
        <f>IF($W$9="-","-",SUM(L5:L34))</f>
        <v>0</v>
      </c>
      <c r="Y9" s="86">
        <f>IF($W$9="-","-",SUM(M5:M34))</f>
        <v>127</v>
      </c>
      <c r="Z9" s="83">
        <f>IF($W$9="-","-",SUM(N5:N34))</f>
        <v>4</v>
      </c>
      <c r="AA9" s="305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2/9(3.4)</v>
      </c>
      <c r="AB9" s="306"/>
      <c r="AC9" s="303">
        <f>IF($Z$9="-","-",IF($Z$9=0,"-",$Y$9/$Z$9))</f>
        <v>31.75</v>
      </c>
      <c r="AD9" s="304"/>
      <c r="AE9" s="87">
        <f>IF(ISERROR(ROUND((INT(W9)*6+((W9-INT(W9))*10))/Z9,2)),"-",ROUND((INT(W9)*6+((W9-INT(W9))*10))/Z9,2))</f>
        <v>31</v>
      </c>
      <c r="AF9" s="84">
        <f>IF(ISERROR(ROUND(Y9/(INT(W9)*6+((W9-INT(W9))*10))*6,2)),"-",ROUND(Y9/(INT(W9)*6+((W9-INT(W9))*10))*6,2))</f>
        <v>6.15</v>
      </c>
      <c r="AG9" s="93">
        <f>COUNTIF(N5:N34,"&gt;=5")</f>
        <v>0</v>
      </c>
      <c r="AH9" s="10"/>
      <c r="AK9" s="81" t="s">
        <v>48</v>
      </c>
      <c r="AL9" s="82" t="str">
        <f t="shared" si="0"/>
        <v>-</v>
      </c>
      <c r="AM9" s="90" t="str">
        <f t="shared" si="1"/>
        <v>-</v>
      </c>
    </row>
    <row r="10" spans="1:39" ht="17.100000000000001" customHeight="1">
      <c r="A10" s="228"/>
      <c r="B10" s="47"/>
      <c r="C10" s="91"/>
      <c r="D10" s="63"/>
      <c r="E10" s="61"/>
      <c r="F10" s="59"/>
      <c r="G10" s="62"/>
      <c r="H10" s="59"/>
      <c r="I10" s="59"/>
      <c r="J10" s="9"/>
      <c r="K10" s="59"/>
      <c r="L10" s="59"/>
      <c r="M10" s="59"/>
      <c r="N10" s="59"/>
      <c r="O10" s="65"/>
      <c r="P10" s="66"/>
      <c r="Q10" s="66"/>
      <c r="R10" s="9"/>
      <c r="S10" s="59"/>
      <c r="T10" s="59"/>
      <c r="U10" s="59"/>
      <c r="V10" s="58" t="e">
        <f>SUM($D$5:$D10)/(COUNTA($D$5:$D10)-COUNTA($E$5:$E10))</f>
        <v>#DIV/0!</v>
      </c>
      <c r="W10" s="12"/>
      <c r="AK10" s="81" t="s">
        <v>47</v>
      </c>
      <c r="AL10" s="82">
        <f t="shared" si="0"/>
        <v>1</v>
      </c>
      <c r="AM10" s="90" t="str">
        <f t="shared" si="1"/>
        <v>-</v>
      </c>
    </row>
    <row r="11" spans="1:39" ht="17.100000000000001" customHeight="1">
      <c r="A11" s="228"/>
      <c r="B11" s="47"/>
      <c r="C11" s="92"/>
      <c r="D11" s="60"/>
      <c r="E11" s="61"/>
      <c r="F11" s="59"/>
      <c r="G11" s="59"/>
      <c r="H11" s="59"/>
      <c r="I11" s="59"/>
      <c r="J11" s="9"/>
      <c r="K11" s="64"/>
      <c r="L11" s="59"/>
      <c r="M11" s="59"/>
      <c r="N11" s="59"/>
      <c r="O11" s="65"/>
      <c r="P11" s="66"/>
      <c r="Q11" s="66"/>
      <c r="R11" s="9"/>
      <c r="S11" s="59"/>
      <c r="T11" s="59"/>
      <c r="U11" s="59"/>
      <c r="V11" s="58" t="e">
        <f>SUM($D$5:$D11)/(COUNTA($D$5:$D11)-COUNTA($E$5:$E11))</f>
        <v>#DIV/0!</v>
      </c>
      <c r="W11" s="292" t="s">
        <v>46</v>
      </c>
      <c r="X11" s="292"/>
      <c r="Y11" s="292"/>
      <c r="Z11" s="11"/>
      <c r="AA11" s="11"/>
      <c r="AB11" s="11"/>
      <c r="AK11" s="81" t="s">
        <v>45</v>
      </c>
      <c r="AL11" s="82">
        <f t="shared" si="0"/>
        <v>1</v>
      </c>
      <c r="AM11" s="90">
        <f t="shared" si="1"/>
        <v>0</v>
      </c>
    </row>
    <row r="12" spans="1:39" ht="17.100000000000001" customHeight="1">
      <c r="A12" s="243" t="s">
        <v>200</v>
      </c>
      <c r="B12" s="47">
        <v>2</v>
      </c>
      <c r="C12" s="92">
        <v>10</v>
      </c>
      <c r="D12" s="63"/>
      <c r="E12" s="61"/>
      <c r="F12" s="59"/>
      <c r="G12" s="62"/>
      <c r="H12" s="59"/>
      <c r="I12" s="59"/>
      <c r="J12" s="9"/>
      <c r="K12" s="64">
        <v>4</v>
      </c>
      <c r="L12" s="59"/>
      <c r="M12" s="59">
        <v>35</v>
      </c>
      <c r="N12" s="59">
        <v>0</v>
      </c>
      <c r="O12" s="65"/>
      <c r="P12" s="66"/>
      <c r="Q12" s="66"/>
      <c r="R12" s="9"/>
      <c r="S12" s="59"/>
      <c r="T12" s="59"/>
      <c r="U12" s="59"/>
      <c r="V12" s="58" t="e">
        <f>SUM($D$5:$D12)/(COUNTA($D$5:$D12)-COUNTA($E$5:$E12))</f>
        <v>#DIV/0!</v>
      </c>
      <c r="W12" s="180" t="s">
        <v>8</v>
      </c>
      <c r="X12" s="180" t="s">
        <v>7</v>
      </c>
      <c r="Y12" s="180" t="s">
        <v>6</v>
      </c>
      <c r="Z12" s="47"/>
      <c r="AK12" s="81" t="s">
        <v>44</v>
      </c>
      <c r="AL12" s="82" t="str">
        <f t="shared" si="0"/>
        <v>-</v>
      </c>
      <c r="AM12" s="90" t="str">
        <f t="shared" si="1"/>
        <v>-</v>
      </c>
    </row>
    <row r="13" spans="1:39" ht="17.100000000000001" customHeight="1">
      <c r="A13" s="243" t="s">
        <v>201</v>
      </c>
      <c r="B13" s="47">
        <v>2</v>
      </c>
      <c r="C13" s="91">
        <v>11</v>
      </c>
      <c r="D13" s="60"/>
      <c r="E13" s="61"/>
      <c r="F13" s="59"/>
      <c r="G13" s="62"/>
      <c r="H13" s="59"/>
      <c r="I13" s="59"/>
      <c r="J13" s="9"/>
      <c r="K13" s="64">
        <v>2</v>
      </c>
      <c r="L13" s="59"/>
      <c r="M13" s="59">
        <v>26</v>
      </c>
      <c r="N13" s="59">
        <v>0</v>
      </c>
      <c r="O13" s="65"/>
      <c r="P13" s="66"/>
      <c r="Q13" s="66"/>
      <c r="R13" s="9"/>
      <c r="S13" s="59"/>
      <c r="T13" s="59"/>
      <c r="U13" s="59"/>
      <c r="V13" s="57" t="e">
        <f>SUM($D$5:$D13)/(COUNTA($D$5:$D13)-COUNTA($E$5:$E13))</f>
        <v>#DIV/0!</v>
      </c>
      <c r="W13" s="76">
        <f>SUM(S5:S34)</f>
        <v>2</v>
      </c>
      <c r="X13" s="76">
        <f>SUM(T5:T34)</f>
        <v>0</v>
      </c>
      <c r="Y13" s="76">
        <f>SUM(U5:U34)</f>
        <v>0</v>
      </c>
      <c r="Z13" s="10"/>
      <c r="AK13" s="81" t="s">
        <v>43</v>
      </c>
      <c r="AL13" s="82">
        <f t="shared" si="0"/>
        <v>2</v>
      </c>
      <c r="AM13" s="90">
        <f t="shared" si="1"/>
        <v>0</v>
      </c>
    </row>
    <row r="14" spans="1:39" ht="17.100000000000001" customHeight="1">
      <c r="A14" s="244"/>
      <c r="B14" s="47"/>
      <c r="C14" s="91"/>
      <c r="D14" s="63"/>
      <c r="E14" s="61"/>
      <c r="F14" s="59"/>
      <c r="G14" s="62"/>
      <c r="H14" s="59"/>
      <c r="I14" s="59"/>
      <c r="J14" s="9"/>
      <c r="K14" s="64"/>
      <c r="L14" s="59"/>
      <c r="M14" s="59"/>
      <c r="N14" s="59"/>
      <c r="O14" s="65"/>
      <c r="P14" s="66"/>
      <c r="Q14" s="66"/>
      <c r="R14" s="50"/>
      <c r="S14" s="59"/>
      <c r="T14" s="59"/>
      <c r="U14" s="59"/>
      <c r="V14" s="58" t="e">
        <f>SUM($D$5:$D14)/(COUNTA($D$5:$D14)-COUNTA($E$5:$E14))</f>
        <v>#DIV/0!</v>
      </c>
      <c r="AK14" s="81" t="s">
        <v>42</v>
      </c>
      <c r="AL14" s="82">
        <f t="shared" si="0"/>
        <v>1</v>
      </c>
      <c r="AM14" s="90">
        <f t="shared" si="1"/>
        <v>0</v>
      </c>
    </row>
    <row r="15" spans="1:39" ht="17.100000000000001" customHeight="1">
      <c r="A15" s="244"/>
      <c r="B15" s="47"/>
      <c r="C15" s="91"/>
      <c r="D15" s="63"/>
      <c r="E15" s="61"/>
      <c r="F15" s="59"/>
      <c r="G15" s="62"/>
      <c r="H15" s="59"/>
      <c r="I15" s="59"/>
      <c r="J15" s="9"/>
      <c r="K15" s="64"/>
      <c r="L15" s="59"/>
      <c r="M15" s="59"/>
      <c r="N15" s="59"/>
      <c r="O15" s="65"/>
      <c r="P15" s="66"/>
      <c r="Q15" s="66"/>
      <c r="R15" s="50"/>
      <c r="S15" s="59"/>
      <c r="T15" s="59"/>
      <c r="U15" s="59"/>
      <c r="V15" s="58" t="e">
        <f>SUM($D$5:$D15)/(COUNTA($D$5:$D15)-COUNTA($E$5:$E15))</f>
        <v>#DIV/0!</v>
      </c>
      <c r="W15" s="289" t="s">
        <v>41</v>
      </c>
      <c r="X15" s="289"/>
      <c r="Y15" s="289"/>
      <c r="Z15" s="289"/>
      <c r="AA15" s="289"/>
      <c r="AB15" s="289"/>
    </row>
    <row r="16" spans="1:39" ht="17.100000000000001" customHeight="1">
      <c r="A16" s="244" t="s">
        <v>203</v>
      </c>
      <c r="B16" s="47">
        <v>2</v>
      </c>
      <c r="C16" s="91">
        <v>10</v>
      </c>
      <c r="D16" s="63"/>
      <c r="E16" s="61"/>
      <c r="F16" s="59"/>
      <c r="G16" s="62"/>
      <c r="H16" s="59"/>
      <c r="I16" s="59"/>
      <c r="J16" s="9"/>
      <c r="K16" s="64">
        <v>3.4</v>
      </c>
      <c r="L16" s="59"/>
      <c r="M16" s="59">
        <v>9</v>
      </c>
      <c r="N16" s="59">
        <v>2</v>
      </c>
      <c r="O16" s="65"/>
      <c r="P16" s="66"/>
      <c r="Q16" s="66"/>
      <c r="R16" s="50"/>
      <c r="S16" s="59"/>
      <c r="T16" s="59"/>
      <c r="U16" s="59"/>
      <c r="V16" s="57" t="e">
        <f>SUM($D$5:$D16)/(COUNTA($D$5:$D16)-COUNTA($E$5:$E16))</f>
        <v>#DIV/0!</v>
      </c>
      <c r="W16" s="293" t="s">
        <v>40</v>
      </c>
      <c r="X16" s="294"/>
      <c r="Y16" s="295"/>
      <c r="Z16" s="76">
        <f>COUNTIF($G$5:$G$34,W16)</f>
        <v>0</v>
      </c>
      <c r="AA16" s="296">
        <f>$Z16/MAX(1,$X$5)</f>
        <v>0</v>
      </c>
      <c r="AB16" s="297"/>
    </row>
    <row r="17" spans="1:34" ht="17.100000000000001" customHeight="1">
      <c r="A17" s="247" t="s">
        <v>218</v>
      </c>
      <c r="B17" s="47">
        <v>3</v>
      </c>
      <c r="C17" s="91">
        <v>5</v>
      </c>
      <c r="D17" s="63">
        <v>2</v>
      </c>
      <c r="E17" s="61"/>
      <c r="F17" s="59"/>
      <c r="G17" s="62" t="s">
        <v>38</v>
      </c>
      <c r="H17" s="59"/>
      <c r="I17" s="59"/>
      <c r="J17" s="9"/>
      <c r="K17" s="64">
        <v>4</v>
      </c>
      <c r="L17" s="59"/>
      <c r="M17" s="59">
        <v>27</v>
      </c>
      <c r="N17" s="59"/>
      <c r="O17" s="65"/>
      <c r="P17" s="66"/>
      <c r="Q17" s="66"/>
      <c r="R17" s="50"/>
      <c r="S17" s="59">
        <v>1</v>
      </c>
      <c r="T17" s="59"/>
      <c r="U17" s="59"/>
      <c r="V17" s="57">
        <f>SUM($D$5:$D17)/(COUNTA($D$5:$D17)-COUNTA($E$5:$E17))</f>
        <v>2</v>
      </c>
      <c r="W17" s="298" t="s">
        <v>39</v>
      </c>
      <c r="X17" s="299"/>
      <c r="Y17" s="300"/>
      <c r="Z17" s="76">
        <f>COUNTIF($G$5:$G$34,W17)</f>
        <v>0</v>
      </c>
      <c r="AA17" s="287">
        <f t="shared" ref="AA17:AA25" si="2">$Z17/MAX(1,$X$5)</f>
        <v>0</v>
      </c>
      <c r="AB17" s="288"/>
      <c r="AG17" s="1"/>
      <c r="AH17" s="1"/>
    </row>
    <row r="18" spans="1:34" ht="17.100000000000001" customHeight="1">
      <c r="A18" s="247"/>
      <c r="B18" s="47"/>
      <c r="C18" s="91"/>
      <c r="D18" s="63"/>
      <c r="E18" s="61"/>
      <c r="F18" s="59"/>
      <c r="G18" s="62"/>
      <c r="H18" s="59"/>
      <c r="I18" s="59"/>
      <c r="J18" s="9"/>
      <c r="K18" s="64"/>
      <c r="L18" s="59"/>
      <c r="M18" s="59"/>
      <c r="N18" s="59"/>
      <c r="O18" s="65"/>
      <c r="P18" s="66"/>
      <c r="Q18" s="66"/>
      <c r="R18" s="50"/>
      <c r="S18" s="59"/>
      <c r="T18" s="59"/>
      <c r="U18" s="59"/>
      <c r="V18" s="57">
        <f>SUM($D$5:$D18)/(COUNTA($D$5:$D18)-COUNTA($E$5:$E18))</f>
        <v>2</v>
      </c>
      <c r="W18" s="284" t="s">
        <v>90</v>
      </c>
      <c r="X18" s="285"/>
      <c r="Y18" s="286"/>
      <c r="Z18" s="76">
        <f>COUNTIF($G$5:$G$34,W18)</f>
        <v>0</v>
      </c>
      <c r="AA18" s="287">
        <f t="shared" si="2"/>
        <v>0</v>
      </c>
      <c r="AB18" s="288"/>
      <c r="AG18" s="1"/>
      <c r="AH18" s="1"/>
    </row>
    <row r="19" spans="1:34" ht="17.100000000000001" customHeight="1">
      <c r="A19" s="247" t="s">
        <v>222</v>
      </c>
      <c r="B19" s="47">
        <v>3</v>
      </c>
      <c r="C19" s="91">
        <v>8</v>
      </c>
      <c r="D19" s="63"/>
      <c r="E19" s="61"/>
      <c r="F19" s="59"/>
      <c r="G19" s="62"/>
      <c r="H19" s="59"/>
      <c r="I19" s="59"/>
      <c r="J19" s="9"/>
      <c r="K19" s="64">
        <v>4</v>
      </c>
      <c r="L19" s="59"/>
      <c r="M19" s="59">
        <v>9</v>
      </c>
      <c r="N19" s="59">
        <v>2</v>
      </c>
      <c r="O19" s="65"/>
      <c r="P19" s="66"/>
      <c r="Q19" s="66"/>
      <c r="R19" s="50"/>
      <c r="S19" s="59">
        <v>1</v>
      </c>
      <c r="T19" s="59"/>
      <c r="U19" s="59"/>
      <c r="V19" s="57">
        <f>SUM($D$5:$D19)/(COUNTA($D$5:$D19)-COUNTA($E$5:$E19))</f>
        <v>2</v>
      </c>
      <c r="W19" s="284" t="s">
        <v>89</v>
      </c>
      <c r="X19" s="285"/>
      <c r="Y19" s="286"/>
      <c r="Z19" s="76">
        <f t="shared" ref="Z19:Z25" si="3">COUNTIF($G$5:$G$34,W19)</f>
        <v>0</v>
      </c>
      <c r="AA19" s="287">
        <f t="shared" si="2"/>
        <v>0</v>
      </c>
      <c r="AB19" s="288"/>
      <c r="AG19" s="1"/>
      <c r="AH19" s="1"/>
    </row>
    <row r="20" spans="1:34" ht="17.100000000000001" customHeight="1">
      <c r="A20" s="247" t="s">
        <v>221</v>
      </c>
      <c r="B20" s="47">
        <v>3</v>
      </c>
      <c r="C20" s="91">
        <v>7</v>
      </c>
      <c r="D20" s="63">
        <v>3</v>
      </c>
      <c r="E20" s="61" t="s">
        <v>58</v>
      </c>
      <c r="F20" s="59"/>
      <c r="G20" s="62"/>
      <c r="H20" s="59"/>
      <c r="I20" s="59"/>
      <c r="J20" s="9"/>
      <c r="K20" s="64">
        <v>3</v>
      </c>
      <c r="L20" s="59"/>
      <c r="M20" s="59">
        <v>21</v>
      </c>
      <c r="N20" s="59"/>
      <c r="O20" s="65"/>
      <c r="P20" s="66"/>
      <c r="Q20" s="66"/>
      <c r="R20" s="50"/>
      <c r="S20" s="59"/>
      <c r="T20" s="59"/>
      <c r="U20" s="59"/>
      <c r="V20" s="57">
        <f>SUM($D$5:$D20)/(COUNTA($D$5:$D20)-COUNTA($E$5:$E20))</f>
        <v>5</v>
      </c>
      <c r="W20" s="284" t="s">
        <v>38</v>
      </c>
      <c r="X20" s="285"/>
      <c r="Y20" s="286"/>
      <c r="Z20" s="76">
        <f t="shared" si="3"/>
        <v>1</v>
      </c>
      <c r="AA20" s="287">
        <f t="shared" si="2"/>
        <v>0.5</v>
      </c>
      <c r="AB20" s="288"/>
      <c r="AG20" s="1"/>
      <c r="AH20" s="1"/>
    </row>
    <row r="21" spans="1:34" ht="17.100000000000001" customHeight="1">
      <c r="A21" s="247"/>
      <c r="B21" s="47"/>
      <c r="C21" s="91"/>
      <c r="D21" s="63"/>
      <c r="E21" s="61"/>
      <c r="F21" s="59"/>
      <c r="G21" s="62"/>
      <c r="H21" s="59"/>
      <c r="I21" s="59"/>
      <c r="J21" s="9"/>
      <c r="K21" s="64"/>
      <c r="L21" s="59"/>
      <c r="M21" s="59"/>
      <c r="N21" s="59"/>
      <c r="O21" s="65"/>
      <c r="P21" s="66"/>
      <c r="Q21" s="66"/>
      <c r="R21" s="50"/>
      <c r="S21" s="59"/>
      <c r="T21" s="59"/>
      <c r="U21" s="59"/>
      <c r="V21" s="57">
        <f>SUM($D$5:$D21)/(COUNTA($D$5:$D21)-COUNTA($E$5:$E21))</f>
        <v>5</v>
      </c>
      <c r="W21" s="284" t="s">
        <v>37</v>
      </c>
      <c r="X21" s="285"/>
      <c r="Y21" s="286"/>
      <c r="Z21" s="76">
        <f t="shared" si="3"/>
        <v>0</v>
      </c>
      <c r="AA21" s="287">
        <f t="shared" si="2"/>
        <v>0</v>
      </c>
      <c r="AB21" s="288"/>
      <c r="AG21" s="1"/>
      <c r="AH21" s="1"/>
    </row>
    <row r="22" spans="1:34" ht="17.100000000000001" customHeight="1">
      <c r="A22" s="247"/>
      <c r="B22" s="47"/>
      <c r="C22" s="91"/>
      <c r="D22" s="63"/>
      <c r="E22" s="61"/>
      <c r="F22" s="59"/>
      <c r="G22" s="62"/>
      <c r="H22" s="59"/>
      <c r="I22" s="59"/>
      <c r="J22" s="9"/>
      <c r="K22" s="64"/>
      <c r="L22" s="59"/>
      <c r="M22" s="59"/>
      <c r="N22" s="59"/>
      <c r="O22" s="65"/>
      <c r="P22" s="66"/>
      <c r="Q22" s="66"/>
      <c r="R22" s="50"/>
      <c r="S22" s="59"/>
      <c r="T22" s="59"/>
      <c r="U22" s="59"/>
      <c r="V22" s="57">
        <f>SUM($D$5:$D22)/(COUNTA($D$5:$D22)-COUNTA($E$5:$E22))</f>
        <v>5</v>
      </c>
      <c r="W22" s="284" t="s">
        <v>36</v>
      </c>
      <c r="X22" s="285"/>
      <c r="Y22" s="286"/>
      <c r="Z22" s="76">
        <f t="shared" si="3"/>
        <v>0</v>
      </c>
      <c r="AA22" s="287">
        <f t="shared" si="2"/>
        <v>0</v>
      </c>
      <c r="AB22" s="288"/>
      <c r="AG22" s="1"/>
      <c r="AH22" s="1"/>
    </row>
    <row r="23" spans="1:34" ht="17.100000000000001" customHeight="1">
      <c r="A23" s="248"/>
      <c r="B23" s="47"/>
      <c r="C23" s="91"/>
      <c r="D23" s="63"/>
      <c r="E23" s="61"/>
      <c r="F23" s="59"/>
      <c r="G23" s="62"/>
      <c r="H23" s="59"/>
      <c r="I23" s="59"/>
      <c r="J23" s="9"/>
      <c r="K23" s="64"/>
      <c r="L23" s="59"/>
      <c r="M23" s="59"/>
      <c r="N23" s="59"/>
      <c r="O23" s="65"/>
      <c r="P23" s="66"/>
      <c r="Q23" s="66"/>
      <c r="R23" s="50"/>
      <c r="S23" s="59"/>
      <c r="T23" s="59"/>
      <c r="U23" s="59"/>
      <c r="V23" s="57">
        <f>SUM($D$5:$D23)/(COUNTA($D$5:$D23)-COUNTA($E$5:$E23))</f>
        <v>5</v>
      </c>
      <c r="W23" s="284" t="s">
        <v>35</v>
      </c>
      <c r="X23" s="285"/>
      <c r="Y23" s="286"/>
      <c r="Z23" s="76">
        <f t="shared" si="3"/>
        <v>0</v>
      </c>
      <c r="AA23" s="287">
        <f t="shared" si="2"/>
        <v>0</v>
      </c>
      <c r="AB23" s="288"/>
      <c r="AG23" s="1"/>
      <c r="AH23" s="1"/>
    </row>
    <row r="24" spans="1:34" ht="17.100000000000001" customHeight="1">
      <c r="A24" s="248"/>
      <c r="B24" s="47"/>
      <c r="C24" s="91"/>
      <c r="D24" s="63"/>
      <c r="E24" s="61"/>
      <c r="F24" s="59"/>
      <c r="G24" s="62"/>
      <c r="H24" s="59"/>
      <c r="I24" s="59"/>
      <c r="J24" s="9"/>
      <c r="K24" s="64"/>
      <c r="L24" s="59"/>
      <c r="M24" s="59"/>
      <c r="N24" s="59"/>
      <c r="O24" s="65"/>
      <c r="P24" s="66"/>
      <c r="Q24" s="66"/>
      <c r="R24" s="50"/>
      <c r="S24" s="59"/>
      <c r="T24" s="59"/>
      <c r="U24" s="59"/>
      <c r="V24" s="57">
        <f>SUM($D$5:$D24)/(COUNTA($D$5:$D24)-COUNTA($E$5:$E24))</f>
        <v>5</v>
      </c>
      <c r="W24" s="284" t="s">
        <v>34</v>
      </c>
      <c r="X24" s="290"/>
      <c r="Y24" s="291"/>
      <c r="Z24" s="76">
        <f t="shared" si="3"/>
        <v>0</v>
      </c>
      <c r="AA24" s="287">
        <f t="shared" si="2"/>
        <v>0</v>
      </c>
      <c r="AB24" s="288"/>
      <c r="AG24" s="1"/>
      <c r="AH24" s="1"/>
    </row>
    <row r="25" spans="1:34" ht="17.100000000000001" customHeight="1">
      <c r="A25" s="248"/>
      <c r="B25" s="47"/>
      <c r="C25" s="91"/>
      <c r="D25" s="63"/>
      <c r="E25" s="61"/>
      <c r="F25" s="59"/>
      <c r="G25" s="62"/>
      <c r="H25" s="59"/>
      <c r="I25" s="59"/>
      <c r="J25" s="9"/>
      <c r="K25" s="64"/>
      <c r="L25" s="59"/>
      <c r="M25" s="59"/>
      <c r="N25" s="59"/>
      <c r="O25" s="65"/>
      <c r="P25" s="66"/>
      <c r="Q25" s="66"/>
      <c r="R25" s="50"/>
      <c r="S25" s="59"/>
      <c r="T25" s="59"/>
      <c r="U25" s="59"/>
      <c r="V25" s="57">
        <f>SUM($D$5:$D25)/(COUNTA($D$5:$D25)-COUNTA($E$5:$E25))</f>
        <v>5</v>
      </c>
      <c r="W25" s="284" t="s">
        <v>33</v>
      </c>
      <c r="X25" s="285"/>
      <c r="Y25" s="286"/>
      <c r="Z25" s="76">
        <f t="shared" si="3"/>
        <v>0</v>
      </c>
      <c r="AA25" s="287">
        <f t="shared" si="2"/>
        <v>0</v>
      </c>
      <c r="AB25" s="288"/>
      <c r="AG25" s="1"/>
      <c r="AH25" s="1"/>
    </row>
    <row r="26" spans="1:34" ht="17.100000000000001" customHeight="1">
      <c r="A26" s="200"/>
      <c r="B26" s="2"/>
      <c r="C26" s="91"/>
      <c r="D26" s="60"/>
      <c r="E26" s="61"/>
      <c r="F26" s="59"/>
      <c r="G26" s="59"/>
      <c r="H26" s="59"/>
      <c r="I26" s="59"/>
      <c r="J26" s="9"/>
      <c r="K26" s="64"/>
      <c r="L26" s="59"/>
      <c r="M26" s="59"/>
      <c r="N26" s="59"/>
      <c r="O26" s="65"/>
      <c r="P26" s="66"/>
      <c r="Q26" s="66"/>
      <c r="R26" s="50"/>
      <c r="S26" s="59"/>
      <c r="T26" s="59"/>
      <c r="U26" s="59"/>
      <c r="V26" s="58">
        <f>SUM($D$5:$D26)/(COUNTA($D$5:$D26)-COUNTA($E$5:$E26))</f>
        <v>5</v>
      </c>
      <c r="W26" s="88"/>
    </row>
    <row r="27" spans="1:34" ht="17.100000000000001" customHeight="1">
      <c r="A27" s="200"/>
      <c r="B27" s="2"/>
      <c r="C27" s="91"/>
      <c r="D27" s="60"/>
      <c r="E27" s="61"/>
      <c r="F27" s="59"/>
      <c r="G27" s="59"/>
      <c r="H27" s="59"/>
      <c r="I27" s="59"/>
      <c r="J27" s="9"/>
      <c r="K27" s="64"/>
      <c r="L27" s="59"/>
      <c r="M27" s="59"/>
      <c r="N27" s="59"/>
      <c r="O27" s="65"/>
      <c r="P27" s="66"/>
      <c r="Q27" s="66"/>
      <c r="R27" s="50"/>
      <c r="S27" s="59"/>
      <c r="T27" s="59"/>
      <c r="U27" s="59"/>
      <c r="V27" s="58">
        <f>SUM($D$5:$D27)/(COUNTA($D$5:$D27)-COUNTA($E$5:$E27))</f>
        <v>5</v>
      </c>
      <c r="W27" s="289" t="s">
        <v>32</v>
      </c>
      <c r="X27" s="289"/>
      <c r="Y27" s="289"/>
      <c r="Z27" s="289"/>
      <c r="AA27" s="289"/>
      <c r="AB27" s="289"/>
      <c r="AC27" s="8"/>
      <c r="AD27" s="8"/>
      <c r="AE27" s="8"/>
      <c r="AG27" s="1"/>
      <c r="AH27" s="1"/>
    </row>
    <row r="28" spans="1:34" ht="17.100000000000001" customHeight="1">
      <c r="A28" s="200"/>
      <c r="B28" s="2"/>
      <c r="C28" s="91"/>
      <c r="D28" s="60"/>
      <c r="E28" s="61"/>
      <c r="F28" s="59"/>
      <c r="G28" s="59"/>
      <c r="H28" s="59"/>
      <c r="I28" s="59"/>
      <c r="J28" s="9"/>
      <c r="K28" s="64"/>
      <c r="L28" s="59"/>
      <c r="M28" s="59"/>
      <c r="N28" s="59"/>
      <c r="O28" s="65"/>
      <c r="P28" s="66"/>
      <c r="Q28" s="66"/>
      <c r="R28" s="50"/>
      <c r="S28" s="59"/>
      <c r="T28" s="59"/>
      <c r="U28" s="59"/>
      <c r="V28" s="57">
        <f>SUM($D$5:$D28)/(COUNTA($D$5:$D28)-COUNTA($E$5:$E28))</f>
        <v>5</v>
      </c>
      <c r="W28" s="69" t="s">
        <v>31</v>
      </c>
      <c r="X28" s="70"/>
      <c r="Y28" s="70"/>
      <c r="Z28" s="71"/>
      <c r="AA28" s="282">
        <f>IF(W5=0,"-",$W$13/$W$5)</f>
        <v>0.33333333333333331</v>
      </c>
      <c r="AB28" s="283"/>
      <c r="AG28" s="1"/>
      <c r="AH28" s="1"/>
    </row>
    <row r="29" spans="1:34" ht="17.100000000000001" customHeight="1">
      <c r="A29" s="200"/>
      <c r="B29" s="2"/>
      <c r="C29" s="91"/>
      <c r="D29" s="60"/>
      <c r="E29" s="61"/>
      <c r="F29" s="59"/>
      <c r="G29" s="59"/>
      <c r="H29" s="59"/>
      <c r="I29" s="59"/>
      <c r="J29" s="9"/>
      <c r="K29" s="64"/>
      <c r="L29" s="59"/>
      <c r="M29" s="59"/>
      <c r="N29" s="59"/>
      <c r="O29" s="65"/>
      <c r="P29" s="66"/>
      <c r="Q29" s="66"/>
      <c r="R29" s="50"/>
      <c r="S29" s="59"/>
      <c r="T29" s="59"/>
      <c r="U29" s="59"/>
      <c r="V29" s="57">
        <f>SUM($D$5:$D29)/(COUNTA($D$5:$D29)-COUNTA($E$5:$E29))</f>
        <v>5</v>
      </c>
      <c r="W29" s="178" t="s">
        <v>30</v>
      </c>
      <c r="X29" s="179"/>
      <c r="Y29" s="276">
        <v>20</v>
      </c>
      <c r="Z29" s="279"/>
      <c r="AA29" s="280" t="str">
        <f>IF(ISERROR(SUMIF(D5:D34,"&gt;="&amp;Y29)/SUMPRODUCT(--(D5:D34&gt;=Y29),--(E5:E34&lt;&gt;"*"))),"-",SUMIF(D5:D34,"&gt;="&amp;Y29)/SUMPRODUCT(--(D5:D34&gt;=Y29),--(E5:E34&lt;&gt;"*")))</f>
        <v>-</v>
      </c>
      <c r="AB29" s="281"/>
      <c r="AG29" s="1"/>
      <c r="AH29" s="1"/>
    </row>
    <row r="30" spans="1:34" ht="17.100000000000001" customHeight="1">
      <c r="A30" s="200"/>
      <c r="B30" s="2"/>
      <c r="C30" s="91"/>
      <c r="D30" s="60"/>
      <c r="E30" s="61"/>
      <c r="F30" s="59"/>
      <c r="G30" s="59"/>
      <c r="H30" s="59"/>
      <c r="I30" s="59"/>
      <c r="J30" s="9"/>
      <c r="K30" s="64"/>
      <c r="L30" s="59"/>
      <c r="M30" s="59"/>
      <c r="N30" s="59"/>
      <c r="O30" s="65"/>
      <c r="P30" s="66"/>
      <c r="Q30" s="66"/>
      <c r="R30" s="50"/>
      <c r="S30" s="59"/>
      <c r="T30" s="59"/>
      <c r="U30" s="59"/>
      <c r="V30" s="57">
        <f>SUM($D$5:$D30)/(COUNTA($D$5:$D30)-COUNTA($E$5:$E30))</f>
        <v>5</v>
      </c>
      <c r="W30" s="274" t="s">
        <v>29</v>
      </c>
      <c r="X30" s="275"/>
      <c r="Y30" s="275"/>
      <c r="Z30" s="276"/>
      <c r="AA30" s="277">
        <f>IF($Z$5="-","-",IF($Z$5=0,"-",($AF$5*4+$AG$5*6)/$Z$5))</f>
        <v>0</v>
      </c>
      <c r="AB30" s="278"/>
      <c r="AG30" s="1"/>
      <c r="AH30" s="1"/>
    </row>
    <row r="31" spans="1:34" ht="17.100000000000001" customHeight="1">
      <c r="A31" s="200"/>
      <c r="B31" s="2"/>
      <c r="C31" s="91"/>
      <c r="D31" s="60"/>
      <c r="E31" s="61"/>
      <c r="F31" s="59"/>
      <c r="G31" s="59"/>
      <c r="H31" s="59"/>
      <c r="I31" s="59"/>
      <c r="J31" s="9"/>
      <c r="K31" s="64"/>
      <c r="L31" s="59"/>
      <c r="M31" s="59"/>
      <c r="N31" s="59"/>
      <c r="O31" s="65"/>
      <c r="P31" s="66"/>
      <c r="Q31" s="66"/>
      <c r="R31" s="50"/>
      <c r="S31" s="59"/>
      <c r="T31" s="59"/>
      <c r="U31" s="59"/>
      <c r="V31" s="57">
        <f>SUM($D$5:$D31)/(COUNTA($D$5:$D31)-COUNTA($E$5:$E31))</f>
        <v>5</v>
      </c>
      <c r="W31" s="274" t="s">
        <v>28</v>
      </c>
      <c r="X31" s="275"/>
      <c r="Y31" s="275"/>
      <c r="Z31" s="276"/>
      <c r="AA31" s="277" t="str">
        <f>IF(SUM($AF5:$AG5),$AG5/SUM($AF5:$AG5),"-")</f>
        <v>-</v>
      </c>
      <c r="AB31" s="278"/>
      <c r="AG31" s="1"/>
      <c r="AH31" s="1"/>
    </row>
    <row r="32" spans="1:34" ht="17.100000000000001" customHeight="1">
      <c r="A32" s="200"/>
      <c r="B32" s="2"/>
      <c r="C32" s="91"/>
      <c r="D32" s="60"/>
      <c r="E32" s="61"/>
      <c r="F32" s="59"/>
      <c r="G32" s="59"/>
      <c r="H32" s="59"/>
      <c r="I32" s="59"/>
      <c r="J32" s="9"/>
      <c r="K32" s="64"/>
      <c r="L32" s="59"/>
      <c r="M32" s="59"/>
      <c r="N32" s="59"/>
      <c r="O32" s="65"/>
      <c r="P32" s="66"/>
      <c r="Q32" s="66"/>
      <c r="R32" s="50"/>
      <c r="S32" s="59"/>
      <c r="T32" s="59"/>
      <c r="U32" s="59"/>
      <c r="V32" s="57">
        <f>SUM($D$5:$D32)/(COUNTA($D$5:$D32)-COUNTA($E$5:$E32))</f>
        <v>5</v>
      </c>
      <c r="W32" s="274" t="s">
        <v>27</v>
      </c>
      <c r="X32" s="275"/>
      <c r="Y32" s="275"/>
      <c r="Z32" s="276"/>
      <c r="AA32" s="277" t="str">
        <f>IF(SUM($AH5:$AI5),$AI5/SUM($AH5:$AI5),"-")</f>
        <v>-</v>
      </c>
      <c r="AB32" s="278"/>
      <c r="AG32" s="1"/>
      <c r="AH32" s="1"/>
    </row>
    <row r="33" spans="1:34" ht="17.100000000000001" customHeight="1">
      <c r="A33" s="199"/>
      <c r="B33" s="2"/>
      <c r="C33" s="91"/>
      <c r="D33" s="60"/>
      <c r="E33" s="61"/>
      <c r="F33" s="59"/>
      <c r="G33" s="59"/>
      <c r="H33" s="59"/>
      <c r="I33" s="59"/>
      <c r="J33" s="50"/>
      <c r="K33" s="59"/>
      <c r="L33" s="59"/>
      <c r="M33" s="59"/>
      <c r="N33" s="59"/>
      <c r="O33" s="65"/>
      <c r="P33" s="66"/>
      <c r="Q33" s="66"/>
      <c r="R33" s="50"/>
      <c r="S33" s="59"/>
      <c r="T33" s="59"/>
      <c r="U33" s="59"/>
      <c r="V33" s="57">
        <f>SUM($D$5:$D33)/(COUNTA($D$5:$D33)-COUNTA($E$5:$E33))</f>
        <v>5</v>
      </c>
      <c r="W33" s="274" t="s">
        <v>64</v>
      </c>
      <c r="X33" s="275"/>
      <c r="Y33" s="275"/>
      <c r="Z33" s="276"/>
      <c r="AA33" s="74">
        <f>SUMPRODUCT((D5:D34=0)*(D5:D34&lt;&gt;"")*(E5:E34&lt;&gt;"*"))</f>
        <v>0</v>
      </c>
      <c r="AB33" s="75">
        <f>SUMPRODUCT((D5:D34=0)*(D5:D34&lt;&gt;"")*(E5:E34&lt;&gt;"*")*(F5:F34=1))</f>
        <v>0</v>
      </c>
      <c r="AG33" s="1"/>
      <c r="AH33" s="1"/>
    </row>
    <row r="34" spans="1:34" ht="17.100000000000001" customHeight="1">
      <c r="A34" s="199"/>
      <c r="B34" s="2"/>
      <c r="C34" s="91"/>
      <c r="D34" s="60"/>
      <c r="E34" s="61"/>
      <c r="F34" s="59"/>
      <c r="G34" s="59"/>
      <c r="H34" s="59"/>
      <c r="I34" s="59"/>
      <c r="J34" s="50"/>
      <c r="K34" s="59"/>
      <c r="L34" s="59"/>
      <c r="M34" s="59"/>
      <c r="N34" s="59"/>
      <c r="O34" s="65"/>
      <c r="P34" s="66"/>
      <c r="Q34" s="66"/>
      <c r="R34" s="50"/>
      <c r="S34" s="59"/>
      <c r="T34" s="59"/>
      <c r="U34" s="59"/>
      <c r="V34" s="57">
        <f>SUM($D$5:$D34)/(COUNTA($D$5:$D34)-COUNTA($E$5:$E34))</f>
        <v>5</v>
      </c>
      <c r="W34" s="274" t="s">
        <v>65</v>
      </c>
      <c r="X34" s="275"/>
      <c r="Y34" s="275"/>
      <c r="Z34" s="276"/>
      <c r="AA34" s="74">
        <f>SUM(P5:P34)</f>
        <v>0</v>
      </c>
      <c r="AB34" s="75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46" priority="1" operator="greaterThan">
      <formula>0</formula>
    </cfRule>
  </conditionalFormatting>
  <dataValidations count="1">
    <dataValidation type="list" allowBlank="1" showInputMessage="1" showErrorMessage="1" sqref="G5:G34" xr:uid="{00000000-0002-0000-1C00-000000000000}">
      <formula1>$W$16:$W$25</formula1>
    </dataValidation>
  </dataValidations>
  <hyperlinks>
    <hyperlink ref="A2" location="'Player Summary'!A1" display="Player Summary" xr:uid="{00000000-0004-0000-1C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17" sqref="A17"/>
      <selection pane="topRight" activeCell="A17" sqref="A17"/>
      <selection pane="bottomLeft" activeCell="A17" sqref="A17"/>
      <selection pane="bottomRight" activeCell="A2" sqref="A2"/>
    </sheetView>
  </sheetViews>
  <sheetFormatPr defaultColWidth="8.855468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85546875" style="2" customWidth="1"/>
    <col min="8" max="8" width="2.5703125" style="2" customWidth="1"/>
    <col min="9" max="9" width="2.42578125" style="2" customWidth="1"/>
    <col min="10" max="10" width="2.85546875" style="33" customWidth="1"/>
    <col min="11" max="11" width="5" style="5" customWidth="1"/>
    <col min="12" max="14" width="5" style="2" customWidth="1"/>
    <col min="15" max="15" width="0.5703125" style="2" customWidth="1"/>
    <col min="16" max="18" width="2.85546875" style="2" customWidth="1"/>
    <col min="19" max="21" width="4.42578125" style="2" customWidth="1"/>
    <col min="22" max="22" width="2.85546875" style="1" customWidth="1"/>
    <col min="23" max="25" width="5.5703125" style="1" customWidth="1"/>
    <col min="26" max="26" width="5.570312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5703125" style="1" customWidth="1"/>
    <col min="33" max="34" width="5.5703125" style="2" customWidth="1"/>
    <col min="35" max="35" width="5.5703125" style="1" customWidth="1"/>
    <col min="36" max="36" width="2.85546875" style="1" customWidth="1"/>
    <col min="37" max="38" width="5.5703125" style="1" customWidth="1"/>
    <col min="39" max="39" width="6.85546875" style="1" customWidth="1"/>
    <col min="40" max="256" width="11.42578125" style="1" customWidth="1"/>
    <col min="257" max="16384" width="8.85546875" style="1"/>
  </cols>
  <sheetData>
    <row r="1" spans="1:39" ht="15.75">
      <c r="A1" s="46" t="s">
        <v>103</v>
      </c>
      <c r="D1" s="13" t="s">
        <v>75</v>
      </c>
      <c r="E1" s="13"/>
      <c r="F1" s="13"/>
      <c r="G1" s="209" t="s">
        <v>76</v>
      </c>
      <c r="H1" s="13"/>
      <c r="I1" s="13"/>
      <c r="J1" s="13"/>
      <c r="K1" s="202" t="s">
        <v>77</v>
      </c>
      <c r="L1" s="13"/>
      <c r="M1" s="204" t="s">
        <v>78</v>
      </c>
      <c r="N1" s="20"/>
      <c r="O1" s="33"/>
      <c r="P1" s="33"/>
      <c r="Q1" s="33"/>
      <c r="R1" s="33"/>
      <c r="S1" s="20"/>
      <c r="T1" s="20"/>
      <c r="U1" s="20"/>
      <c r="V1" s="15"/>
      <c r="W1" s="15"/>
      <c r="X1" s="15"/>
      <c r="Y1" s="15"/>
      <c r="Z1" s="33"/>
    </row>
    <row r="2" spans="1:39">
      <c r="A2" s="226" t="s">
        <v>107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33"/>
      <c r="S2" s="47"/>
      <c r="T2" s="47"/>
      <c r="U2" s="47"/>
      <c r="V2" s="15"/>
      <c r="W2" s="15"/>
      <c r="X2" s="15"/>
      <c r="Y2" s="15"/>
      <c r="Z2" s="47"/>
      <c r="AA2" s="15"/>
      <c r="AB2" s="15"/>
      <c r="AC2" s="15"/>
      <c r="AD2" s="15"/>
      <c r="AE2" s="15"/>
      <c r="AF2" s="15"/>
      <c r="AG2" s="33"/>
      <c r="AH2" s="33"/>
      <c r="AI2" s="15"/>
      <c r="AJ2" s="15"/>
    </row>
    <row r="3" spans="1:39">
      <c r="A3" s="255" t="s">
        <v>73</v>
      </c>
      <c r="B3" s="15"/>
      <c r="C3" s="257" t="s">
        <v>63</v>
      </c>
      <c r="D3" s="257"/>
      <c r="E3" s="257"/>
      <c r="F3" s="257"/>
      <c r="G3" s="257"/>
      <c r="H3" s="257"/>
      <c r="I3" s="257"/>
      <c r="J3" s="13"/>
      <c r="K3" s="257" t="s">
        <v>62</v>
      </c>
      <c r="L3" s="257"/>
      <c r="M3" s="257"/>
      <c r="N3" s="257"/>
      <c r="O3" s="301"/>
      <c r="P3" s="257"/>
      <c r="Q3" s="257"/>
      <c r="R3" s="14"/>
      <c r="S3" s="257" t="s">
        <v>61</v>
      </c>
      <c r="T3" s="257"/>
      <c r="U3" s="257"/>
      <c r="V3" s="15"/>
      <c r="W3" s="289" t="s">
        <v>60</v>
      </c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K3" s="289" t="s">
        <v>59</v>
      </c>
      <c r="AL3" s="289"/>
      <c r="AM3" s="289"/>
    </row>
    <row r="4" spans="1:39" ht="17.100000000000001" customHeight="1">
      <c r="A4" s="256"/>
      <c r="B4" s="54" t="s">
        <v>93</v>
      </c>
      <c r="C4" s="52" t="s">
        <v>54</v>
      </c>
      <c r="D4" s="53" t="s">
        <v>21</v>
      </c>
      <c r="E4" s="53" t="s">
        <v>58</v>
      </c>
      <c r="F4" s="53" t="s">
        <v>57</v>
      </c>
      <c r="G4" s="53" t="s">
        <v>71</v>
      </c>
      <c r="H4" s="53">
        <v>4</v>
      </c>
      <c r="I4" s="53">
        <v>6</v>
      </c>
      <c r="J4" s="13"/>
      <c r="K4" s="55" t="s">
        <v>16</v>
      </c>
      <c r="L4" s="53" t="s">
        <v>15</v>
      </c>
      <c r="M4" s="53" t="s">
        <v>14</v>
      </c>
      <c r="N4" s="53" t="s">
        <v>13</v>
      </c>
      <c r="O4" s="56"/>
      <c r="P4" s="52" t="s">
        <v>56</v>
      </c>
      <c r="Q4" s="52" t="s">
        <v>55</v>
      </c>
      <c r="R4" s="13"/>
      <c r="S4" s="53" t="s">
        <v>8</v>
      </c>
      <c r="T4" s="53" t="s">
        <v>7</v>
      </c>
      <c r="U4" s="53" t="s">
        <v>6</v>
      </c>
      <c r="W4" s="77" t="s">
        <v>15</v>
      </c>
      <c r="X4" s="77" t="s">
        <v>23</v>
      </c>
      <c r="Y4" s="77" t="s">
        <v>22</v>
      </c>
      <c r="Z4" s="77" t="s">
        <v>21</v>
      </c>
      <c r="AA4" s="289" t="s">
        <v>20</v>
      </c>
      <c r="AB4" s="289"/>
      <c r="AC4" s="289" t="s">
        <v>11</v>
      </c>
      <c r="AD4" s="289"/>
      <c r="AE4" s="77" t="s">
        <v>10</v>
      </c>
      <c r="AF4" s="77">
        <v>4</v>
      </c>
      <c r="AG4" s="77">
        <v>6</v>
      </c>
      <c r="AH4" s="77" t="s">
        <v>19</v>
      </c>
      <c r="AI4" s="77" t="s">
        <v>18</v>
      </c>
      <c r="AK4" s="77" t="s">
        <v>54</v>
      </c>
      <c r="AL4" s="77" t="s">
        <v>23</v>
      </c>
      <c r="AM4" s="78" t="s">
        <v>11</v>
      </c>
    </row>
    <row r="5" spans="1:39" ht="17.100000000000001" customHeight="1">
      <c r="A5" s="218"/>
      <c r="B5" s="47"/>
      <c r="C5" s="91"/>
      <c r="D5" s="60"/>
      <c r="E5" s="61"/>
      <c r="F5" s="59"/>
      <c r="G5" s="62"/>
      <c r="H5" s="59"/>
      <c r="I5" s="59"/>
      <c r="J5" s="9"/>
      <c r="K5" s="64"/>
      <c r="L5" s="59"/>
      <c r="M5" s="59"/>
      <c r="N5" s="64"/>
      <c r="O5" s="67"/>
      <c r="P5" s="68"/>
      <c r="Q5" s="68"/>
      <c r="R5" s="9"/>
      <c r="S5" s="59"/>
      <c r="T5" s="59"/>
      <c r="U5" s="59"/>
      <c r="V5" s="57" t="e">
        <f>SUM($D$5:$D5)/(COUNTA($D$5:$D5)-COUNTA($E$5:$E5))</f>
        <v>#DIV/0!</v>
      </c>
      <c r="W5" s="76">
        <f>COUNTA(A5:A34)</f>
        <v>6</v>
      </c>
      <c r="X5" s="76">
        <f>COUNTA(D5:D34)</f>
        <v>2</v>
      </c>
      <c r="Y5" s="76">
        <f>COUNTA(E5:E34)</f>
        <v>1</v>
      </c>
      <c r="Z5" s="83">
        <f>IF(X5=0,"-",SUM(D5:D34))</f>
        <v>16</v>
      </c>
      <c r="AA5" s="302" t="str">
        <f t="array" ref="AA5">IF(X5,(MAX(D5:D34)&amp;IF(SUM((D5:D34=MAX(D5:D34))*(E5:E34&lt;&gt;"")),"*","")&amp;"("&amp;MIN(IF(D5:D34&amp;E5:E34=MAX(D5:D34)&amp;IF(SUM((D5:D34=MAX(D5:D34))*(E5:E34&lt;&gt;"")),"*",""),F5:F34))&amp;")"),0)</f>
        <v>15(0)</v>
      </c>
      <c r="AB5" s="302"/>
      <c r="AC5" s="303">
        <f>IF($X5-$Y5,$Z5/($X5-$Y5),"-")</f>
        <v>16</v>
      </c>
      <c r="AD5" s="304"/>
      <c r="AE5" s="84" t="str">
        <f>IF(SUM($F$5:$F$43),($Z5/(SUM($F$5:$F$43))*100),"-")</f>
        <v>-</v>
      </c>
      <c r="AF5" s="76">
        <f>SUM(H5:H34)</f>
        <v>1</v>
      </c>
      <c r="AG5" s="76">
        <f>SUM(I5:I34)</f>
        <v>0</v>
      </c>
      <c r="AH5" s="76">
        <f>COUNTIF($D$5:$D$34,"&gt;=50")-$AI5</f>
        <v>0</v>
      </c>
      <c r="AI5" s="76">
        <f>COUNTIF(D5:D34,"&gt;=100")</f>
        <v>0</v>
      </c>
      <c r="AK5" s="79" t="s">
        <v>53</v>
      </c>
      <c r="AL5" s="80" t="str">
        <f>IF(SUM(COUNTIF($C$5:$C$34,{1,2}))=0,"-",SUM(COUNTIF($C$5:$C$34,{1,2})))</f>
        <v>-</v>
      </c>
      <c r="AM5" s="89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.100000000000001" customHeight="1">
      <c r="A6" s="210"/>
      <c r="B6" s="47"/>
      <c r="C6" s="92"/>
      <c r="D6" s="63"/>
      <c r="E6" s="61"/>
      <c r="F6" s="59"/>
      <c r="G6" s="62"/>
      <c r="H6" s="59"/>
      <c r="I6" s="59"/>
      <c r="J6" s="9"/>
      <c r="K6" s="64"/>
      <c r="L6" s="59"/>
      <c r="M6" s="59"/>
      <c r="N6" s="59"/>
      <c r="O6" s="65"/>
      <c r="P6" s="66"/>
      <c r="Q6" s="66"/>
      <c r="R6" s="25"/>
      <c r="S6" s="62"/>
      <c r="T6" s="62"/>
      <c r="U6" s="62"/>
      <c r="V6" s="58" t="e">
        <f>SUM($D$5:$D6)/(COUNTA($D$5:$D6)-COUNTA($E$5:$E6))</f>
        <v>#DIV/0!</v>
      </c>
      <c r="Z6" s="47"/>
      <c r="AK6" s="81" t="s">
        <v>52</v>
      </c>
      <c r="AL6" s="82" t="str">
        <f>IF(COUNTIF($C$5:$C$34,$AK6)=0,"-",COUNTIF($C$5:$C$34,$AK6))</f>
        <v>-</v>
      </c>
      <c r="AM6" s="90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.100000000000001" customHeight="1">
      <c r="A7" s="218"/>
      <c r="B7" s="47"/>
      <c r="C7" s="91"/>
      <c r="D7" s="63"/>
      <c r="E7" s="61"/>
      <c r="F7" s="59"/>
      <c r="G7" s="62"/>
      <c r="H7" s="59"/>
      <c r="I7" s="59"/>
      <c r="J7" s="9"/>
      <c r="K7" s="64"/>
      <c r="L7" s="59"/>
      <c r="M7" s="59"/>
      <c r="N7" s="59"/>
      <c r="O7" s="65"/>
      <c r="P7" s="66"/>
      <c r="Q7" s="66"/>
      <c r="R7" s="50"/>
      <c r="S7" s="59"/>
      <c r="T7" s="59"/>
      <c r="U7" s="59"/>
      <c r="V7" s="58" t="e">
        <f>SUM($D$5:$D7)/(COUNTA($D$5:$D7)-COUNTA($E$5:$E7))</f>
        <v>#DIV/0!</v>
      </c>
      <c r="W7" s="289" t="s">
        <v>51</v>
      </c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11"/>
      <c r="AK7" s="81" t="s">
        <v>50</v>
      </c>
      <c r="AL7" s="82">
        <f t="shared" ref="AL7:AL14" si="0">IF(COUNTIF($C$5:$C$34,$AK7)=0,"-",COUNTIF($C$5:$C$34,$AK7))</f>
        <v>1</v>
      </c>
      <c r="AM7" s="90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15</v>
      </c>
    </row>
    <row r="8" spans="1:39" ht="17.100000000000001" customHeight="1">
      <c r="A8" s="218"/>
      <c r="B8" s="47"/>
      <c r="C8" s="91"/>
      <c r="D8" s="63"/>
      <c r="E8" s="61"/>
      <c r="F8" s="59"/>
      <c r="G8" s="62"/>
      <c r="H8" s="59"/>
      <c r="I8" s="59"/>
      <c r="J8" s="9"/>
      <c r="K8" s="64"/>
      <c r="L8" s="59"/>
      <c r="M8" s="59"/>
      <c r="N8" s="59"/>
      <c r="O8" s="65"/>
      <c r="P8" s="66"/>
      <c r="Q8" s="66"/>
      <c r="R8" s="50"/>
      <c r="S8" s="59"/>
      <c r="T8" s="59"/>
      <c r="U8" s="59"/>
      <c r="V8" s="58" t="e">
        <f>SUM($D$5:$D8)/(COUNTA($D$5:$D8)-COUNTA($E$5:$E8))</f>
        <v>#DIV/0!</v>
      </c>
      <c r="W8" s="77" t="s">
        <v>16</v>
      </c>
      <c r="X8" s="77" t="s">
        <v>15</v>
      </c>
      <c r="Y8" s="77" t="s">
        <v>14</v>
      </c>
      <c r="Z8" s="77" t="s">
        <v>13</v>
      </c>
      <c r="AA8" s="289" t="s">
        <v>12</v>
      </c>
      <c r="AB8" s="289"/>
      <c r="AC8" s="289" t="s">
        <v>11</v>
      </c>
      <c r="AD8" s="289"/>
      <c r="AE8" s="77" t="s">
        <v>10</v>
      </c>
      <c r="AF8" s="77" t="s">
        <v>69</v>
      </c>
      <c r="AG8" s="77" t="s">
        <v>9</v>
      </c>
      <c r="AH8" s="13"/>
      <c r="AK8" s="81" t="s">
        <v>49</v>
      </c>
      <c r="AL8" s="82">
        <f t="shared" si="0"/>
        <v>1</v>
      </c>
      <c r="AM8" s="90">
        <f t="shared" si="1"/>
        <v>0</v>
      </c>
    </row>
    <row r="9" spans="1:39" ht="17.100000000000001" customHeight="1">
      <c r="A9" s="218"/>
      <c r="B9" s="47"/>
      <c r="C9" s="91"/>
      <c r="D9" s="63"/>
      <c r="E9" s="61"/>
      <c r="F9" s="59"/>
      <c r="G9" s="62"/>
      <c r="H9" s="59"/>
      <c r="I9" s="59"/>
      <c r="J9" s="9"/>
      <c r="K9" s="64"/>
      <c r="L9" s="59"/>
      <c r="M9" s="59"/>
      <c r="N9" s="59"/>
      <c r="O9" s="65"/>
      <c r="P9" s="66"/>
      <c r="Q9" s="66"/>
      <c r="R9" s="50"/>
      <c r="S9" s="59"/>
      <c r="T9" s="59"/>
      <c r="U9" s="59"/>
      <c r="V9" s="57" t="e">
        <f>SUM($D$5:$D9)/(COUNTA($D$5:$D9)-COUNTA($E$5:$E9))</f>
        <v>#DIV/0!</v>
      </c>
      <c r="W9" s="85">
        <f t="array" ref="W9">IF(SUM(K5:K34)=0,"-",SUM(INT(K5:K34))+INT(ROUND(SUM(K5:K34-INT(K5:K34)),1)/0.6)+MOD(ROUND(SUM(K5:K34-INT(K5:K34)),1),0.6))</f>
        <v>22</v>
      </c>
      <c r="X9" s="86">
        <f>IF($W$9="-","-",SUM(L5:L34))</f>
        <v>0</v>
      </c>
      <c r="Y9" s="86">
        <f>IF($W$9="-","-",SUM(M5:M34))</f>
        <v>128</v>
      </c>
      <c r="Z9" s="83">
        <f>IF($W$9="-","-",SUM(N5:N34))</f>
        <v>3</v>
      </c>
      <c r="AA9" s="305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2/20(4)</v>
      </c>
      <c r="AB9" s="306"/>
      <c r="AC9" s="303">
        <f>IF($Z$9="-","-",IF($Z$9=0,"-",$Y$9/$Z$9))</f>
        <v>42.666666666666664</v>
      </c>
      <c r="AD9" s="304"/>
      <c r="AE9" s="87">
        <f>IF(ISERROR(ROUND((INT(W9)*6+((W9-INT(W9))*10))/Z9,2)),"-",ROUND((INT(W9)*6+((W9-INT(W9))*10))/Z9,2))</f>
        <v>44</v>
      </c>
      <c r="AF9" s="84">
        <f>IF(ISERROR(ROUND(Y9/(INT(W9)*6+((W9-INT(W9))*10))*6,2)),"-",ROUND(Y9/(INT(W9)*6+((W9-INT(W9))*10))*6,2))</f>
        <v>5.82</v>
      </c>
      <c r="AG9" s="93">
        <f>COUNTIF(N5:N34,"&gt;=5")</f>
        <v>0</v>
      </c>
      <c r="AH9" s="10"/>
      <c r="AK9" s="81" t="s">
        <v>48</v>
      </c>
      <c r="AL9" s="82" t="str">
        <f t="shared" si="0"/>
        <v>-</v>
      </c>
      <c r="AM9" s="90" t="str">
        <f t="shared" si="1"/>
        <v>-</v>
      </c>
    </row>
    <row r="10" spans="1:39" ht="17.100000000000001" customHeight="1">
      <c r="A10" s="218"/>
      <c r="B10" s="47"/>
      <c r="C10" s="91"/>
      <c r="D10" s="63"/>
      <c r="E10" s="61"/>
      <c r="F10" s="59"/>
      <c r="G10" s="62"/>
      <c r="H10" s="59"/>
      <c r="I10" s="59"/>
      <c r="J10" s="9"/>
      <c r="K10" s="64"/>
      <c r="L10" s="59"/>
      <c r="M10" s="59"/>
      <c r="N10" s="59"/>
      <c r="O10" s="65"/>
      <c r="P10" s="66"/>
      <c r="Q10" s="66"/>
      <c r="R10" s="50"/>
      <c r="S10" s="59"/>
      <c r="T10" s="59"/>
      <c r="U10" s="59"/>
      <c r="V10" s="58" t="e">
        <f>SUM($D$5:$D10)/(COUNTA($D$5:$D10)-COUNTA($E$5:$E10))</f>
        <v>#DIV/0!</v>
      </c>
      <c r="W10" s="12"/>
      <c r="AK10" s="81" t="s">
        <v>47</v>
      </c>
      <c r="AL10" s="82" t="str">
        <f t="shared" si="0"/>
        <v>-</v>
      </c>
      <c r="AM10" s="90" t="str">
        <f t="shared" si="1"/>
        <v>-</v>
      </c>
    </row>
    <row r="11" spans="1:39" ht="17.100000000000001" customHeight="1">
      <c r="A11" s="218"/>
      <c r="B11" s="47"/>
      <c r="C11" s="91"/>
      <c r="D11" s="63"/>
      <c r="E11" s="61"/>
      <c r="F11" s="59"/>
      <c r="G11" s="62"/>
      <c r="H11" s="59"/>
      <c r="I11" s="59"/>
      <c r="J11" s="9"/>
      <c r="K11" s="64"/>
      <c r="L11" s="59"/>
      <c r="M11" s="59"/>
      <c r="N11" s="59"/>
      <c r="O11" s="65"/>
      <c r="P11" s="66"/>
      <c r="Q11" s="66"/>
      <c r="R11" s="50"/>
      <c r="S11" s="59"/>
      <c r="T11" s="59"/>
      <c r="U11" s="59"/>
      <c r="V11" s="58" t="e">
        <f>SUM($D$5:$D11)/(COUNTA($D$5:$D11)-COUNTA($E$5:$E11))</f>
        <v>#DIV/0!</v>
      </c>
      <c r="W11" s="292" t="s">
        <v>46</v>
      </c>
      <c r="X11" s="292"/>
      <c r="Y11" s="292"/>
      <c r="Z11" s="11"/>
      <c r="AA11" s="11"/>
      <c r="AB11" s="11"/>
      <c r="AK11" s="81" t="s">
        <v>45</v>
      </c>
      <c r="AL11" s="82" t="str">
        <f t="shared" si="0"/>
        <v>-</v>
      </c>
      <c r="AM11" s="90" t="str">
        <f t="shared" si="1"/>
        <v>-</v>
      </c>
    </row>
    <row r="12" spans="1:39" ht="17.100000000000001" customHeight="1">
      <c r="A12" s="244" t="s">
        <v>200</v>
      </c>
      <c r="B12" s="47">
        <v>2</v>
      </c>
      <c r="C12" s="91">
        <v>11</v>
      </c>
      <c r="D12" s="63"/>
      <c r="E12" s="61"/>
      <c r="F12" s="59"/>
      <c r="G12" s="62"/>
      <c r="H12" s="59"/>
      <c r="I12" s="59"/>
      <c r="J12" s="9"/>
      <c r="K12" s="64">
        <v>4</v>
      </c>
      <c r="L12" s="59"/>
      <c r="M12" s="59">
        <v>20</v>
      </c>
      <c r="N12" s="59">
        <v>2</v>
      </c>
      <c r="O12" s="65"/>
      <c r="P12" s="66"/>
      <c r="Q12" s="66"/>
      <c r="R12" s="50"/>
      <c r="S12" s="59"/>
      <c r="T12" s="59"/>
      <c r="U12" s="59"/>
      <c r="V12" s="58" t="e">
        <f>SUM($D$5:$D12)/(COUNTA($D$5:$D12)-COUNTA($E$5:$E12))</f>
        <v>#DIV/0!</v>
      </c>
      <c r="W12" s="77" t="s">
        <v>8</v>
      </c>
      <c r="X12" s="77" t="s">
        <v>7</v>
      </c>
      <c r="Y12" s="77" t="s">
        <v>6</v>
      </c>
      <c r="Z12" s="47"/>
      <c r="AK12" s="81" t="s">
        <v>44</v>
      </c>
      <c r="AL12" s="82" t="str">
        <f t="shared" si="0"/>
        <v>-</v>
      </c>
      <c r="AM12" s="90" t="str">
        <f t="shared" si="1"/>
        <v>-</v>
      </c>
    </row>
    <row r="13" spans="1:39" ht="17.100000000000001" customHeight="1">
      <c r="A13" s="244"/>
      <c r="B13" s="47"/>
      <c r="C13" s="91"/>
      <c r="D13" s="63"/>
      <c r="E13" s="61"/>
      <c r="F13" s="59"/>
      <c r="G13" s="62"/>
      <c r="H13" s="59"/>
      <c r="I13" s="59"/>
      <c r="J13" s="9"/>
      <c r="K13" s="64"/>
      <c r="L13" s="59"/>
      <c r="M13" s="59"/>
      <c r="N13" s="59"/>
      <c r="O13" s="65"/>
      <c r="P13" s="66"/>
      <c r="Q13" s="66"/>
      <c r="R13" s="50"/>
      <c r="S13" s="59"/>
      <c r="T13" s="59"/>
      <c r="U13" s="59"/>
      <c r="V13" s="57" t="e">
        <f>SUM($D$5:$D13)/(COUNTA($D$5:$D13)-COUNTA($E$5:$E13))</f>
        <v>#DIV/0!</v>
      </c>
      <c r="W13" s="76">
        <f>SUM(S5:S34)</f>
        <v>1</v>
      </c>
      <c r="X13" s="76">
        <f>SUM(T5:T34)</f>
        <v>0</v>
      </c>
      <c r="Y13" s="76">
        <f>SUM(U5:U34)</f>
        <v>0</v>
      </c>
      <c r="Z13" s="10"/>
      <c r="AK13" s="81" t="s">
        <v>43</v>
      </c>
      <c r="AL13" s="82" t="str">
        <f t="shared" si="0"/>
        <v>-</v>
      </c>
      <c r="AM13" s="90" t="str">
        <f t="shared" si="1"/>
        <v>-</v>
      </c>
    </row>
    <row r="14" spans="1:39" ht="17.100000000000001" customHeight="1">
      <c r="A14" s="244" t="s">
        <v>202</v>
      </c>
      <c r="B14" s="47">
        <v>2</v>
      </c>
      <c r="C14" s="91">
        <v>11</v>
      </c>
      <c r="D14" s="63">
        <v>1</v>
      </c>
      <c r="E14" s="61" t="s">
        <v>58</v>
      </c>
      <c r="F14" s="59"/>
      <c r="G14" s="62"/>
      <c r="H14" s="59"/>
      <c r="I14" s="59"/>
      <c r="J14" s="9"/>
      <c r="K14" s="64">
        <v>4</v>
      </c>
      <c r="L14" s="59"/>
      <c r="M14" s="59">
        <v>33</v>
      </c>
      <c r="N14" s="59"/>
      <c r="O14" s="65"/>
      <c r="P14" s="66"/>
      <c r="Q14" s="66"/>
      <c r="R14" s="50"/>
      <c r="S14" s="59"/>
      <c r="T14" s="59"/>
      <c r="U14" s="59"/>
      <c r="V14" s="58" t="e">
        <f>SUM($D$5:$D14)/(COUNTA($D$5:$D14)-COUNTA($E$5:$E14))</f>
        <v>#DIV/0!</v>
      </c>
      <c r="AK14" s="81" t="s">
        <v>42</v>
      </c>
      <c r="AL14" s="82">
        <f t="shared" si="0"/>
        <v>4</v>
      </c>
      <c r="AM14" s="90">
        <f t="shared" si="1"/>
        <v>0.33333333333333331</v>
      </c>
    </row>
    <row r="15" spans="1:39" ht="17.100000000000001" customHeight="1">
      <c r="A15" s="244" t="s">
        <v>204</v>
      </c>
      <c r="B15" s="47">
        <v>2</v>
      </c>
      <c r="C15" s="91">
        <v>11</v>
      </c>
      <c r="D15" s="63"/>
      <c r="E15" s="61"/>
      <c r="F15" s="59"/>
      <c r="G15" s="62"/>
      <c r="H15" s="59"/>
      <c r="I15" s="59"/>
      <c r="J15" s="9"/>
      <c r="K15" s="64">
        <v>4</v>
      </c>
      <c r="L15" s="59"/>
      <c r="M15" s="59">
        <v>28</v>
      </c>
      <c r="N15" s="59"/>
      <c r="O15" s="65"/>
      <c r="P15" s="66"/>
      <c r="Q15" s="66"/>
      <c r="R15" s="50"/>
      <c r="S15" s="59"/>
      <c r="T15" s="59"/>
      <c r="U15" s="59"/>
      <c r="V15" s="58" t="e">
        <f>SUM($D$5:$D15)/(COUNTA($D$5:$D15)-COUNTA($E$5:$E15))</f>
        <v>#DIV/0!</v>
      </c>
      <c r="W15" s="289" t="s">
        <v>41</v>
      </c>
      <c r="X15" s="289"/>
      <c r="Y15" s="289"/>
      <c r="Z15" s="289"/>
      <c r="AA15" s="289"/>
      <c r="AB15" s="289"/>
    </row>
    <row r="16" spans="1:39" ht="17.100000000000001" customHeight="1">
      <c r="A16" s="244" t="s">
        <v>203</v>
      </c>
      <c r="B16" s="47">
        <v>2</v>
      </c>
      <c r="C16" s="91">
        <v>11</v>
      </c>
      <c r="D16" s="63"/>
      <c r="E16" s="61"/>
      <c r="F16" s="59"/>
      <c r="G16" s="62"/>
      <c r="H16" s="59"/>
      <c r="I16" s="59"/>
      <c r="J16" s="9"/>
      <c r="K16" s="64">
        <v>3</v>
      </c>
      <c r="L16" s="59"/>
      <c r="M16" s="59">
        <v>18</v>
      </c>
      <c r="N16" s="59"/>
      <c r="O16" s="65"/>
      <c r="P16" s="66"/>
      <c r="Q16" s="66"/>
      <c r="R16" s="50"/>
      <c r="S16" s="59"/>
      <c r="T16" s="59"/>
      <c r="U16" s="59"/>
      <c r="V16" s="57" t="e">
        <f>SUM($D$5:$D16)/(COUNTA($D$5:$D16)-COUNTA($E$5:$E16))</f>
        <v>#DIV/0!</v>
      </c>
      <c r="W16" s="293" t="s">
        <v>40</v>
      </c>
      <c r="X16" s="294"/>
      <c r="Y16" s="295"/>
      <c r="Z16" s="76">
        <f>COUNTIF($G$5:$G$34,W16)</f>
        <v>0</v>
      </c>
      <c r="AA16" s="296">
        <f>$Z16/MAX(1,$X$5)</f>
        <v>0</v>
      </c>
      <c r="AB16" s="297"/>
    </row>
    <row r="17" spans="1:34" ht="17.100000000000001" customHeight="1">
      <c r="A17" s="247" t="s">
        <v>218</v>
      </c>
      <c r="B17" s="47">
        <v>3</v>
      </c>
      <c r="C17" s="91">
        <v>4</v>
      </c>
      <c r="D17" s="63">
        <v>15</v>
      </c>
      <c r="E17" s="61"/>
      <c r="F17" s="59"/>
      <c r="G17" s="62" t="s">
        <v>36</v>
      </c>
      <c r="H17" s="59">
        <v>1</v>
      </c>
      <c r="I17" s="59"/>
      <c r="J17" s="9"/>
      <c r="K17" s="64">
        <v>3</v>
      </c>
      <c r="L17" s="59"/>
      <c r="M17" s="59">
        <v>20</v>
      </c>
      <c r="N17" s="59">
        <v>1</v>
      </c>
      <c r="O17" s="65"/>
      <c r="P17" s="66"/>
      <c r="Q17" s="66"/>
      <c r="R17" s="50"/>
      <c r="S17" s="59"/>
      <c r="T17" s="59"/>
      <c r="U17" s="59"/>
      <c r="V17" s="57">
        <f>SUM($D$5:$D17)/(COUNTA($D$5:$D17)-COUNTA($E$5:$E17))</f>
        <v>16</v>
      </c>
      <c r="W17" s="298" t="s">
        <v>39</v>
      </c>
      <c r="X17" s="299"/>
      <c r="Y17" s="300"/>
      <c r="Z17" s="76">
        <f>COUNTIF($G$5:$G$34,W17)</f>
        <v>0</v>
      </c>
      <c r="AA17" s="287">
        <f t="shared" ref="AA17:AA25" si="2">$Z17/MAX(1,$X$5)</f>
        <v>0</v>
      </c>
      <c r="AB17" s="288"/>
      <c r="AG17" s="1"/>
      <c r="AH17" s="1"/>
    </row>
    <row r="18" spans="1:34" ht="17.100000000000001" customHeight="1">
      <c r="A18" s="247" t="s">
        <v>220</v>
      </c>
      <c r="B18" s="47">
        <v>3</v>
      </c>
      <c r="C18" s="91">
        <v>5</v>
      </c>
      <c r="D18" s="63"/>
      <c r="E18" s="61"/>
      <c r="F18" s="59"/>
      <c r="G18" s="62"/>
      <c r="H18" s="59"/>
      <c r="I18" s="59"/>
      <c r="J18" s="9"/>
      <c r="K18" s="64">
        <v>4</v>
      </c>
      <c r="L18" s="59"/>
      <c r="M18" s="59">
        <v>9</v>
      </c>
      <c r="N18" s="59"/>
      <c r="O18" s="65"/>
      <c r="P18" s="66"/>
      <c r="Q18" s="66"/>
      <c r="R18" s="50"/>
      <c r="S18" s="59">
        <v>1</v>
      </c>
      <c r="T18" s="59"/>
      <c r="U18" s="59"/>
      <c r="V18" s="57">
        <f>SUM($D$5:$D18)/(COUNTA($D$5:$D18)-COUNTA($E$5:$E18))</f>
        <v>16</v>
      </c>
      <c r="W18" s="284" t="s">
        <v>90</v>
      </c>
      <c r="X18" s="285"/>
      <c r="Y18" s="286"/>
      <c r="Z18" s="76">
        <f>COUNTIF($G$5:$G$34,W18)</f>
        <v>0</v>
      </c>
      <c r="AA18" s="287">
        <f t="shared" si="2"/>
        <v>0</v>
      </c>
      <c r="AB18" s="288"/>
      <c r="AG18" s="1"/>
      <c r="AH18" s="1"/>
    </row>
    <row r="19" spans="1:34" ht="17.100000000000001" customHeight="1">
      <c r="A19" s="247"/>
      <c r="B19" s="47"/>
      <c r="C19" s="91"/>
      <c r="D19" s="63"/>
      <c r="E19" s="61"/>
      <c r="F19" s="59"/>
      <c r="G19" s="62"/>
      <c r="H19" s="59"/>
      <c r="I19" s="59"/>
      <c r="J19" s="9"/>
      <c r="K19" s="64"/>
      <c r="L19" s="59"/>
      <c r="M19" s="59"/>
      <c r="N19" s="59"/>
      <c r="O19" s="65"/>
      <c r="P19" s="66"/>
      <c r="Q19" s="66"/>
      <c r="R19" s="50"/>
      <c r="S19" s="59"/>
      <c r="T19" s="59"/>
      <c r="U19" s="59"/>
      <c r="V19" s="57">
        <f>SUM($D$5:$D19)/(COUNTA($D$5:$D19)-COUNTA($E$5:$E19))</f>
        <v>16</v>
      </c>
      <c r="W19" s="284" t="s">
        <v>89</v>
      </c>
      <c r="X19" s="285"/>
      <c r="Y19" s="286"/>
      <c r="Z19" s="76">
        <f t="shared" ref="Z19:Z25" si="3">COUNTIF($G$5:$G$34,W19)</f>
        <v>0</v>
      </c>
      <c r="AA19" s="287">
        <f t="shared" si="2"/>
        <v>0</v>
      </c>
      <c r="AB19" s="288"/>
      <c r="AG19" s="1"/>
      <c r="AH19" s="1"/>
    </row>
    <row r="20" spans="1:34" ht="17.100000000000001" customHeight="1">
      <c r="A20" s="247"/>
      <c r="B20" s="47"/>
      <c r="C20" s="91"/>
      <c r="D20" s="63"/>
      <c r="E20" s="61"/>
      <c r="F20" s="59"/>
      <c r="G20" s="62"/>
      <c r="H20" s="59"/>
      <c r="I20" s="59"/>
      <c r="J20" s="9"/>
      <c r="K20" s="64"/>
      <c r="L20" s="59"/>
      <c r="M20" s="59"/>
      <c r="N20" s="59"/>
      <c r="O20" s="65"/>
      <c r="P20" s="66"/>
      <c r="Q20" s="66"/>
      <c r="R20" s="50"/>
      <c r="S20" s="59"/>
      <c r="T20" s="59"/>
      <c r="U20" s="59"/>
      <c r="V20" s="57">
        <f>SUM($D$5:$D20)/(COUNTA($D$5:$D20)-COUNTA($E$5:$E20))</f>
        <v>16</v>
      </c>
      <c r="W20" s="284" t="s">
        <v>38</v>
      </c>
      <c r="X20" s="285"/>
      <c r="Y20" s="286"/>
      <c r="Z20" s="76">
        <f t="shared" si="3"/>
        <v>0</v>
      </c>
      <c r="AA20" s="287">
        <f t="shared" si="2"/>
        <v>0</v>
      </c>
      <c r="AB20" s="288"/>
      <c r="AG20" s="1"/>
      <c r="AH20" s="1"/>
    </row>
    <row r="21" spans="1:34" ht="17.100000000000001" customHeight="1">
      <c r="A21" s="247"/>
      <c r="B21" s="47"/>
      <c r="C21" s="91"/>
      <c r="D21" s="63"/>
      <c r="E21" s="61"/>
      <c r="F21" s="59"/>
      <c r="G21" s="62"/>
      <c r="H21" s="59"/>
      <c r="I21" s="59"/>
      <c r="J21" s="9"/>
      <c r="K21" s="64"/>
      <c r="L21" s="59"/>
      <c r="M21" s="59"/>
      <c r="N21" s="59"/>
      <c r="O21" s="65"/>
      <c r="P21" s="66"/>
      <c r="Q21" s="66"/>
      <c r="R21" s="50"/>
      <c r="S21" s="59"/>
      <c r="T21" s="59"/>
      <c r="U21" s="59"/>
      <c r="V21" s="57">
        <f>SUM($D$5:$D21)/(COUNTA($D$5:$D21)-COUNTA($E$5:$E21))</f>
        <v>16</v>
      </c>
      <c r="W21" s="284" t="s">
        <v>37</v>
      </c>
      <c r="X21" s="285"/>
      <c r="Y21" s="286"/>
      <c r="Z21" s="76">
        <f t="shared" si="3"/>
        <v>0</v>
      </c>
      <c r="AA21" s="287">
        <f t="shared" si="2"/>
        <v>0</v>
      </c>
      <c r="AB21" s="288"/>
      <c r="AG21" s="1"/>
      <c r="AH21" s="1"/>
    </row>
    <row r="22" spans="1:34" ht="17.100000000000001" customHeight="1">
      <c r="A22" s="247"/>
      <c r="B22" s="47"/>
      <c r="C22" s="91"/>
      <c r="D22" s="63"/>
      <c r="E22" s="61"/>
      <c r="F22" s="59"/>
      <c r="G22" s="62"/>
      <c r="H22" s="59"/>
      <c r="I22" s="59"/>
      <c r="J22" s="9"/>
      <c r="K22" s="64"/>
      <c r="L22" s="59"/>
      <c r="M22" s="59"/>
      <c r="N22" s="59"/>
      <c r="O22" s="65"/>
      <c r="P22" s="66"/>
      <c r="Q22" s="66"/>
      <c r="R22" s="50"/>
      <c r="S22" s="59"/>
      <c r="T22" s="59"/>
      <c r="U22" s="59"/>
      <c r="V22" s="57">
        <f>SUM($D$5:$D22)/(COUNTA($D$5:$D22)-COUNTA($E$5:$E22))</f>
        <v>16</v>
      </c>
      <c r="W22" s="284" t="s">
        <v>36</v>
      </c>
      <c r="X22" s="285"/>
      <c r="Y22" s="286"/>
      <c r="Z22" s="76">
        <f t="shared" si="3"/>
        <v>1</v>
      </c>
      <c r="AA22" s="287">
        <f t="shared" si="2"/>
        <v>0.5</v>
      </c>
      <c r="AB22" s="288"/>
      <c r="AG22" s="1"/>
      <c r="AH22" s="1"/>
    </row>
    <row r="23" spans="1:34" ht="17.100000000000001" customHeight="1">
      <c r="A23" s="248"/>
      <c r="B23" s="47"/>
      <c r="C23" s="91"/>
      <c r="D23" s="63"/>
      <c r="E23" s="61"/>
      <c r="F23" s="59"/>
      <c r="G23" s="62"/>
      <c r="H23" s="59"/>
      <c r="I23" s="59"/>
      <c r="J23" s="9"/>
      <c r="K23" s="64"/>
      <c r="L23" s="59"/>
      <c r="M23" s="59"/>
      <c r="N23" s="59"/>
      <c r="O23" s="65"/>
      <c r="P23" s="66"/>
      <c r="Q23" s="66"/>
      <c r="R23" s="50"/>
      <c r="S23" s="59"/>
      <c r="T23" s="59"/>
      <c r="U23" s="59"/>
      <c r="V23" s="57">
        <f>SUM($D$5:$D23)/(COUNTA($D$5:$D23)-COUNTA($E$5:$E23))</f>
        <v>16</v>
      </c>
      <c r="W23" s="284" t="s">
        <v>35</v>
      </c>
      <c r="X23" s="285"/>
      <c r="Y23" s="286"/>
      <c r="Z23" s="76">
        <f t="shared" si="3"/>
        <v>0</v>
      </c>
      <c r="AA23" s="287">
        <f t="shared" si="2"/>
        <v>0</v>
      </c>
      <c r="AB23" s="288"/>
      <c r="AG23" s="1"/>
      <c r="AH23" s="1"/>
    </row>
    <row r="24" spans="1:34" ht="17.100000000000001" customHeight="1">
      <c r="A24" s="248"/>
      <c r="B24" s="47"/>
      <c r="C24" s="91"/>
      <c r="D24" s="63"/>
      <c r="E24" s="61"/>
      <c r="F24" s="59"/>
      <c r="G24" s="62"/>
      <c r="H24" s="59"/>
      <c r="I24" s="59"/>
      <c r="J24" s="9"/>
      <c r="K24" s="64"/>
      <c r="L24" s="59"/>
      <c r="M24" s="59"/>
      <c r="N24" s="59"/>
      <c r="O24" s="65"/>
      <c r="P24" s="66"/>
      <c r="Q24" s="66"/>
      <c r="R24" s="50"/>
      <c r="S24" s="59"/>
      <c r="T24" s="59"/>
      <c r="U24" s="59"/>
      <c r="V24" s="57">
        <f>SUM($D$5:$D24)/(COUNTA($D$5:$D24)-COUNTA($E$5:$E24))</f>
        <v>16</v>
      </c>
      <c r="W24" s="284" t="s">
        <v>34</v>
      </c>
      <c r="X24" s="290"/>
      <c r="Y24" s="291"/>
      <c r="Z24" s="76">
        <f t="shared" si="3"/>
        <v>0</v>
      </c>
      <c r="AA24" s="287">
        <f t="shared" si="2"/>
        <v>0</v>
      </c>
      <c r="AB24" s="288"/>
      <c r="AG24" s="1"/>
      <c r="AH24" s="1"/>
    </row>
    <row r="25" spans="1:34" ht="17.100000000000001" customHeight="1">
      <c r="A25" s="248"/>
      <c r="B25" s="47"/>
      <c r="C25" s="91"/>
      <c r="D25" s="63"/>
      <c r="E25" s="61"/>
      <c r="F25" s="59"/>
      <c r="G25" s="62"/>
      <c r="H25" s="59"/>
      <c r="I25" s="59"/>
      <c r="J25" s="9"/>
      <c r="K25" s="64"/>
      <c r="L25" s="59"/>
      <c r="M25" s="59"/>
      <c r="N25" s="59"/>
      <c r="O25" s="65"/>
      <c r="P25" s="66"/>
      <c r="Q25" s="66"/>
      <c r="R25" s="50"/>
      <c r="S25" s="59"/>
      <c r="T25" s="59"/>
      <c r="U25" s="59"/>
      <c r="V25" s="57">
        <f>SUM($D$5:$D25)/(COUNTA($D$5:$D25)-COUNTA($E$5:$E25))</f>
        <v>16</v>
      </c>
      <c r="W25" s="284" t="s">
        <v>33</v>
      </c>
      <c r="X25" s="285"/>
      <c r="Y25" s="286"/>
      <c r="Z25" s="76">
        <f t="shared" si="3"/>
        <v>0</v>
      </c>
      <c r="AA25" s="287">
        <f t="shared" si="2"/>
        <v>0</v>
      </c>
      <c r="AB25" s="288"/>
      <c r="AG25" s="1"/>
      <c r="AH25" s="1"/>
    </row>
    <row r="26" spans="1:34" ht="17.100000000000001" customHeight="1">
      <c r="A26" s="200"/>
      <c r="B26" s="47"/>
      <c r="C26" s="91"/>
      <c r="D26" s="63"/>
      <c r="E26" s="61"/>
      <c r="F26" s="59"/>
      <c r="G26" s="62"/>
      <c r="H26" s="59"/>
      <c r="I26" s="59"/>
      <c r="J26" s="9"/>
      <c r="K26" s="64"/>
      <c r="L26" s="59"/>
      <c r="M26" s="59"/>
      <c r="N26" s="59"/>
      <c r="O26" s="65"/>
      <c r="P26" s="66"/>
      <c r="Q26" s="66"/>
      <c r="R26" s="50"/>
      <c r="S26" s="59"/>
      <c r="T26" s="59"/>
      <c r="U26" s="59"/>
      <c r="V26" s="58">
        <f>SUM($D$5:$D26)/(COUNTA($D$5:$D26)-COUNTA($E$5:$E26))</f>
        <v>16</v>
      </c>
      <c r="W26" s="88"/>
    </row>
    <row r="27" spans="1:34" ht="17.100000000000001" customHeight="1">
      <c r="A27" s="200"/>
      <c r="B27" s="47"/>
      <c r="C27" s="91"/>
      <c r="D27" s="63"/>
      <c r="E27" s="61"/>
      <c r="F27" s="59"/>
      <c r="G27" s="62"/>
      <c r="H27" s="59"/>
      <c r="I27" s="59"/>
      <c r="J27" s="9"/>
      <c r="K27" s="64"/>
      <c r="L27" s="59"/>
      <c r="M27" s="59"/>
      <c r="N27" s="59"/>
      <c r="O27" s="65"/>
      <c r="P27" s="66"/>
      <c r="Q27" s="66"/>
      <c r="R27" s="50"/>
      <c r="S27" s="59"/>
      <c r="T27" s="59"/>
      <c r="U27" s="59"/>
      <c r="V27" s="58">
        <f>SUM($D$5:$D27)/(COUNTA($D$5:$D27)-COUNTA($E$5:$E27))</f>
        <v>16</v>
      </c>
      <c r="W27" s="289" t="s">
        <v>32</v>
      </c>
      <c r="X27" s="289"/>
      <c r="Y27" s="289"/>
      <c r="Z27" s="289"/>
      <c r="AA27" s="289"/>
      <c r="AB27" s="289"/>
      <c r="AC27" s="8"/>
      <c r="AD27" s="8"/>
      <c r="AE27" s="8"/>
      <c r="AG27" s="1"/>
      <c r="AH27" s="1"/>
    </row>
    <row r="28" spans="1:34" ht="17.100000000000001" customHeight="1">
      <c r="A28" s="200"/>
      <c r="B28" s="47"/>
      <c r="C28" s="91"/>
      <c r="D28" s="63"/>
      <c r="E28" s="61"/>
      <c r="F28" s="59"/>
      <c r="G28" s="62"/>
      <c r="H28" s="59"/>
      <c r="I28" s="59"/>
      <c r="J28" s="9"/>
      <c r="K28" s="64"/>
      <c r="L28" s="59"/>
      <c r="M28" s="59"/>
      <c r="N28" s="59"/>
      <c r="O28" s="65"/>
      <c r="P28" s="66"/>
      <c r="Q28" s="66"/>
      <c r="R28" s="50"/>
      <c r="S28" s="59"/>
      <c r="T28" s="59"/>
      <c r="U28" s="59"/>
      <c r="V28" s="57">
        <f>SUM($D$5:$D28)/(COUNTA($D$5:$D28)-COUNTA($E$5:$E28))</f>
        <v>16</v>
      </c>
      <c r="W28" s="69" t="s">
        <v>31</v>
      </c>
      <c r="X28" s="70"/>
      <c r="Y28" s="70"/>
      <c r="Z28" s="71"/>
      <c r="AA28" s="282">
        <f>IF(W5=0,"-",$W$13/$W$5)</f>
        <v>0.16666666666666666</v>
      </c>
      <c r="AB28" s="283"/>
      <c r="AG28" s="1"/>
      <c r="AH28" s="1"/>
    </row>
    <row r="29" spans="1:34" ht="17.100000000000001" customHeight="1">
      <c r="A29" s="200"/>
      <c r="B29" s="47"/>
      <c r="C29" s="91"/>
      <c r="D29" s="63"/>
      <c r="E29" s="61"/>
      <c r="F29" s="59"/>
      <c r="G29" s="62"/>
      <c r="H29" s="59"/>
      <c r="I29" s="59"/>
      <c r="J29" s="9"/>
      <c r="K29" s="64"/>
      <c r="L29" s="59"/>
      <c r="M29" s="59"/>
      <c r="N29" s="59"/>
      <c r="O29" s="65"/>
      <c r="P29" s="66"/>
      <c r="Q29" s="66"/>
      <c r="R29" s="50"/>
      <c r="S29" s="59"/>
      <c r="T29" s="59"/>
      <c r="U29" s="59"/>
      <c r="V29" s="57">
        <f>SUM($D$5:$D29)/(COUNTA($D$5:$D29)-COUNTA($E$5:$E29))</f>
        <v>16</v>
      </c>
      <c r="W29" s="72" t="s">
        <v>30</v>
      </c>
      <c r="X29" s="73"/>
      <c r="Y29" s="276">
        <v>20</v>
      </c>
      <c r="Z29" s="279"/>
      <c r="AA29" s="280" t="str">
        <f>IF(ISERROR(SUMIF(D5:D34,"&gt;="&amp;Y29)/SUMPRODUCT(--(D5:D34&gt;=Y29),--(E5:E34&lt;&gt;"*"))),"-",SUMIF(D5:D34,"&gt;="&amp;Y29)/SUMPRODUCT(--(D5:D34&gt;=Y29),--(E5:E34&lt;&gt;"*")))</f>
        <v>-</v>
      </c>
      <c r="AB29" s="281"/>
      <c r="AG29" s="1"/>
      <c r="AH29" s="1"/>
    </row>
    <row r="30" spans="1:34" ht="17.100000000000001" customHeight="1">
      <c r="A30" s="200"/>
      <c r="B30" s="47"/>
      <c r="C30" s="91"/>
      <c r="D30" s="63"/>
      <c r="E30" s="61"/>
      <c r="F30" s="59"/>
      <c r="G30" s="62"/>
      <c r="H30" s="59"/>
      <c r="I30" s="59"/>
      <c r="J30" s="9"/>
      <c r="K30" s="64"/>
      <c r="L30" s="59"/>
      <c r="M30" s="59"/>
      <c r="N30" s="59"/>
      <c r="O30" s="65"/>
      <c r="P30" s="66"/>
      <c r="Q30" s="66"/>
      <c r="R30" s="50"/>
      <c r="S30" s="59"/>
      <c r="T30" s="59"/>
      <c r="U30" s="59"/>
      <c r="V30" s="57">
        <f>SUM($D$5:$D30)/(COUNTA($D$5:$D30)-COUNTA($E$5:$E30))</f>
        <v>16</v>
      </c>
      <c r="W30" s="274" t="s">
        <v>29</v>
      </c>
      <c r="X30" s="275"/>
      <c r="Y30" s="275"/>
      <c r="Z30" s="276"/>
      <c r="AA30" s="277">
        <f>IF($Z$5="-","-",IF($Z$5=0,"-",($AF$5*4+$AG$5*6)/$Z$5))</f>
        <v>0.25</v>
      </c>
      <c r="AB30" s="278"/>
      <c r="AG30" s="1"/>
      <c r="AH30" s="1"/>
    </row>
    <row r="31" spans="1:34" ht="17.100000000000001" customHeight="1">
      <c r="A31" s="200"/>
      <c r="B31" s="47"/>
      <c r="C31" s="91"/>
      <c r="D31" s="63"/>
      <c r="E31" s="61"/>
      <c r="F31" s="59"/>
      <c r="G31" s="62"/>
      <c r="H31" s="59"/>
      <c r="I31" s="59"/>
      <c r="J31" s="9"/>
      <c r="K31" s="64"/>
      <c r="L31" s="59"/>
      <c r="M31" s="59"/>
      <c r="N31" s="59"/>
      <c r="O31" s="65"/>
      <c r="P31" s="66"/>
      <c r="Q31" s="66"/>
      <c r="R31" s="50"/>
      <c r="S31" s="59"/>
      <c r="T31" s="59"/>
      <c r="U31" s="59"/>
      <c r="V31" s="57">
        <f>SUM($D$5:$D31)/(COUNTA($D$5:$D31)-COUNTA($E$5:$E31))</f>
        <v>16</v>
      </c>
      <c r="W31" s="274" t="s">
        <v>28</v>
      </c>
      <c r="X31" s="275"/>
      <c r="Y31" s="275"/>
      <c r="Z31" s="276"/>
      <c r="AA31" s="277">
        <f>IF(SUM($AF5:$AG5),$AG5/SUM($AF5:$AG5),"-")</f>
        <v>0</v>
      </c>
      <c r="AB31" s="278"/>
      <c r="AG31" s="1"/>
      <c r="AH31" s="1"/>
    </row>
    <row r="32" spans="1:34" ht="17.100000000000001" customHeight="1">
      <c r="A32" s="200"/>
      <c r="B32" s="47"/>
      <c r="C32" s="91"/>
      <c r="D32" s="63"/>
      <c r="E32" s="61"/>
      <c r="F32" s="59"/>
      <c r="G32" s="62"/>
      <c r="H32" s="59"/>
      <c r="I32" s="59"/>
      <c r="J32" s="9"/>
      <c r="K32" s="64"/>
      <c r="L32" s="59"/>
      <c r="M32" s="59"/>
      <c r="N32" s="59"/>
      <c r="O32" s="65"/>
      <c r="P32" s="66"/>
      <c r="Q32" s="66"/>
      <c r="R32" s="50"/>
      <c r="S32" s="59"/>
      <c r="T32" s="59"/>
      <c r="U32" s="59"/>
      <c r="V32" s="57">
        <f>SUM($D$5:$D32)/(COUNTA($D$5:$D32)-COUNTA($E$5:$E32))</f>
        <v>16</v>
      </c>
      <c r="W32" s="274" t="s">
        <v>27</v>
      </c>
      <c r="X32" s="275"/>
      <c r="Y32" s="275"/>
      <c r="Z32" s="276"/>
      <c r="AA32" s="277" t="str">
        <f>IF(SUM($AH5:$AI5),$AI5/SUM($AH5:$AI5),"-")</f>
        <v>-</v>
      </c>
      <c r="AB32" s="278"/>
      <c r="AG32" s="1"/>
      <c r="AH32" s="1"/>
    </row>
    <row r="33" spans="1:34" ht="17.100000000000001" customHeight="1">
      <c r="A33" s="199"/>
      <c r="B33" s="2"/>
      <c r="C33" s="91"/>
      <c r="D33" s="60"/>
      <c r="E33" s="61"/>
      <c r="F33" s="59"/>
      <c r="G33" s="59"/>
      <c r="H33" s="59"/>
      <c r="I33" s="59"/>
      <c r="J33" s="50"/>
      <c r="K33" s="59"/>
      <c r="L33" s="59"/>
      <c r="M33" s="59"/>
      <c r="N33" s="59"/>
      <c r="O33" s="65"/>
      <c r="P33" s="66"/>
      <c r="Q33" s="66"/>
      <c r="R33" s="50"/>
      <c r="S33" s="59"/>
      <c r="T33" s="59"/>
      <c r="U33" s="59"/>
      <c r="V33" s="57">
        <f>SUM($D$5:$D33)/(COUNTA($D$5:$D33)-COUNTA($E$5:$E33))</f>
        <v>16</v>
      </c>
      <c r="W33" s="274" t="s">
        <v>64</v>
      </c>
      <c r="X33" s="275"/>
      <c r="Y33" s="275"/>
      <c r="Z33" s="276"/>
      <c r="AA33" s="74">
        <f>SUMPRODUCT((D5:D34=0)*(D5:D34&lt;&gt;"")*(E5:E34&lt;&gt;"*"))</f>
        <v>0</v>
      </c>
      <c r="AB33" s="75">
        <f>SUMPRODUCT((D5:D34=0)*(D5:D34&lt;&gt;"")*(E5:E34&lt;&gt;"*")*(F5:F34=1))</f>
        <v>0</v>
      </c>
      <c r="AG33" s="1"/>
      <c r="AH33" s="1"/>
    </row>
    <row r="34" spans="1:34" ht="17.100000000000001" customHeight="1">
      <c r="A34" s="199"/>
      <c r="B34" s="2"/>
      <c r="C34" s="91"/>
      <c r="D34" s="60"/>
      <c r="E34" s="61"/>
      <c r="F34" s="59"/>
      <c r="G34" s="59"/>
      <c r="H34" s="59"/>
      <c r="I34" s="59"/>
      <c r="J34" s="50"/>
      <c r="K34" s="59"/>
      <c r="L34" s="59"/>
      <c r="M34" s="59"/>
      <c r="N34" s="59"/>
      <c r="O34" s="65"/>
      <c r="P34" s="66"/>
      <c r="Q34" s="66"/>
      <c r="R34" s="50"/>
      <c r="S34" s="59"/>
      <c r="T34" s="59"/>
      <c r="U34" s="59"/>
      <c r="V34" s="57">
        <f>SUM($D$5:$D34)/(COUNTA($D$5:$D34)-COUNTA($E$5:$E34))</f>
        <v>16</v>
      </c>
      <c r="W34" s="274" t="s">
        <v>65</v>
      </c>
      <c r="X34" s="275"/>
      <c r="Y34" s="275"/>
      <c r="Z34" s="276"/>
      <c r="AA34" s="74">
        <f>SUM(P5:P34)</f>
        <v>0</v>
      </c>
      <c r="AB34" s="75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AK3:AM3"/>
    <mergeCell ref="AA4:AB4"/>
    <mergeCell ref="AC4:AD4"/>
    <mergeCell ref="AA9:AB9"/>
    <mergeCell ref="AC9:AD9"/>
    <mergeCell ref="W7:AG7"/>
    <mergeCell ref="AA8:AB8"/>
    <mergeCell ref="AC8:AD8"/>
    <mergeCell ref="C3:I3"/>
    <mergeCell ref="K3:Q3"/>
    <mergeCell ref="S3:U3"/>
    <mergeCell ref="W3:AI3"/>
    <mergeCell ref="AA5:AB5"/>
    <mergeCell ref="AC5:AD5"/>
  </mergeCells>
  <phoneticPr fontId="30" type="noConversion"/>
  <conditionalFormatting sqref="AH5:AI5 AG9">
    <cfRule type="cellIs" dxfId="45" priority="1" operator="greaterThan">
      <formula>0</formula>
    </cfRule>
  </conditionalFormatting>
  <dataValidations count="1">
    <dataValidation type="list" allowBlank="1" showInputMessage="1" showErrorMessage="1" sqref="G5:G34" xr:uid="{00000000-0002-0000-1D00-000000000000}">
      <formula1>$W$16:$W$25</formula1>
    </dataValidation>
  </dataValidations>
  <hyperlinks>
    <hyperlink ref="A2" location="'Player Summary'!A1" display="Player Summary" xr:uid="{00000000-0004-0000-1D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17" sqref="A17"/>
      <selection pane="topRight" activeCell="A17" sqref="A17"/>
      <selection pane="bottomLeft" activeCell="A17" sqref="A17"/>
      <selection pane="bottomRight" activeCell="B20" sqref="B20"/>
    </sheetView>
  </sheetViews>
  <sheetFormatPr defaultColWidth="8.855468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85546875" style="2" customWidth="1"/>
    <col min="8" max="8" width="2.5703125" style="2" customWidth="1"/>
    <col min="9" max="9" width="2.42578125" style="2" customWidth="1"/>
    <col min="10" max="10" width="2.85546875" style="33" customWidth="1"/>
    <col min="11" max="11" width="5" style="5" customWidth="1"/>
    <col min="12" max="14" width="5" style="2" customWidth="1"/>
    <col min="15" max="15" width="0.5703125" style="2" customWidth="1"/>
    <col min="16" max="18" width="2.85546875" style="2" customWidth="1"/>
    <col min="19" max="21" width="4.42578125" style="2" customWidth="1"/>
    <col min="22" max="22" width="2.85546875" style="1" customWidth="1"/>
    <col min="23" max="25" width="5.5703125" style="1" customWidth="1"/>
    <col min="26" max="26" width="5.570312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5703125" style="1" customWidth="1"/>
    <col min="33" max="34" width="5.5703125" style="2" customWidth="1"/>
    <col min="35" max="35" width="5.5703125" style="1" customWidth="1"/>
    <col min="36" max="36" width="2.85546875" style="1" customWidth="1"/>
    <col min="37" max="38" width="5.5703125" style="1" customWidth="1"/>
    <col min="39" max="39" width="6.85546875" style="1" customWidth="1"/>
    <col min="40" max="256" width="11.42578125" style="1" customWidth="1"/>
    <col min="257" max="16384" width="8.85546875" style="1"/>
  </cols>
  <sheetData>
    <row r="1" spans="1:39" ht="15.75">
      <c r="A1" s="46" t="s">
        <v>81</v>
      </c>
      <c r="D1" s="13" t="s">
        <v>75</v>
      </c>
      <c r="E1" s="13"/>
      <c r="F1" s="13"/>
      <c r="G1" s="209" t="s">
        <v>76</v>
      </c>
      <c r="H1" s="13"/>
      <c r="I1" s="13"/>
      <c r="J1" s="13"/>
      <c r="K1" s="202" t="s">
        <v>77</v>
      </c>
      <c r="L1" s="13"/>
      <c r="M1" s="204" t="s">
        <v>78</v>
      </c>
      <c r="N1" s="20"/>
      <c r="O1" s="33"/>
      <c r="P1" s="33"/>
      <c r="Q1" s="33"/>
      <c r="R1" s="33"/>
      <c r="S1" s="20"/>
      <c r="T1" s="20"/>
      <c r="U1" s="20"/>
      <c r="V1" s="15"/>
      <c r="W1" s="15"/>
      <c r="X1" s="15"/>
      <c r="Y1" s="15"/>
      <c r="Z1" s="33"/>
    </row>
    <row r="2" spans="1:39">
      <c r="A2" s="226" t="s">
        <v>107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33"/>
      <c r="S2" s="47"/>
      <c r="T2" s="47"/>
      <c r="U2" s="47"/>
      <c r="V2" s="15"/>
      <c r="W2" s="15"/>
      <c r="X2" s="15"/>
      <c r="Y2" s="15"/>
      <c r="Z2" s="47"/>
      <c r="AA2" s="15"/>
      <c r="AB2" s="15"/>
      <c r="AC2" s="15"/>
      <c r="AD2" s="15"/>
      <c r="AE2" s="15"/>
      <c r="AF2" s="15"/>
      <c r="AG2" s="33"/>
      <c r="AH2" s="33"/>
      <c r="AI2" s="15"/>
      <c r="AJ2" s="15"/>
    </row>
    <row r="3" spans="1:39">
      <c r="A3" s="255" t="s">
        <v>73</v>
      </c>
      <c r="B3" s="15"/>
      <c r="C3" s="257" t="s">
        <v>63</v>
      </c>
      <c r="D3" s="257"/>
      <c r="E3" s="257"/>
      <c r="F3" s="257"/>
      <c r="G3" s="257"/>
      <c r="H3" s="257"/>
      <c r="I3" s="257"/>
      <c r="J3" s="13"/>
      <c r="K3" s="257" t="s">
        <v>62</v>
      </c>
      <c r="L3" s="257"/>
      <c r="M3" s="257"/>
      <c r="N3" s="257"/>
      <c r="O3" s="301"/>
      <c r="P3" s="257"/>
      <c r="Q3" s="257"/>
      <c r="R3" s="14"/>
      <c r="S3" s="257" t="s">
        <v>61</v>
      </c>
      <c r="T3" s="257"/>
      <c r="U3" s="257"/>
      <c r="V3" s="15"/>
      <c r="W3" s="289" t="s">
        <v>60</v>
      </c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K3" s="289" t="s">
        <v>59</v>
      </c>
      <c r="AL3" s="289"/>
      <c r="AM3" s="289"/>
    </row>
    <row r="4" spans="1:39" ht="17.100000000000001" customHeight="1">
      <c r="A4" s="256"/>
      <c r="B4" s="54" t="s">
        <v>93</v>
      </c>
      <c r="C4" s="52" t="s">
        <v>54</v>
      </c>
      <c r="D4" s="53" t="s">
        <v>21</v>
      </c>
      <c r="E4" s="53" t="s">
        <v>58</v>
      </c>
      <c r="F4" s="53" t="s">
        <v>57</v>
      </c>
      <c r="G4" s="53" t="s">
        <v>71</v>
      </c>
      <c r="H4" s="53">
        <v>4</v>
      </c>
      <c r="I4" s="53">
        <v>6</v>
      </c>
      <c r="J4" s="13"/>
      <c r="K4" s="55" t="s">
        <v>16</v>
      </c>
      <c r="L4" s="53" t="s">
        <v>15</v>
      </c>
      <c r="M4" s="53" t="s">
        <v>14</v>
      </c>
      <c r="N4" s="53" t="s">
        <v>13</v>
      </c>
      <c r="O4" s="56"/>
      <c r="P4" s="52" t="s">
        <v>56</v>
      </c>
      <c r="Q4" s="52" t="s">
        <v>55</v>
      </c>
      <c r="R4" s="13"/>
      <c r="S4" s="53" t="s">
        <v>8</v>
      </c>
      <c r="T4" s="53" t="s">
        <v>7</v>
      </c>
      <c r="U4" s="53" t="s">
        <v>6</v>
      </c>
      <c r="W4" s="77" t="s">
        <v>15</v>
      </c>
      <c r="X4" s="77" t="s">
        <v>23</v>
      </c>
      <c r="Y4" s="77" t="s">
        <v>22</v>
      </c>
      <c r="Z4" s="77" t="s">
        <v>21</v>
      </c>
      <c r="AA4" s="289" t="s">
        <v>20</v>
      </c>
      <c r="AB4" s="289"/>
      <c r="AC4" s="289" t="s">
        <v>11</v>
      </c>
      <c r="AD4" s="289"/>
      <c r="AE4" s="77" t="s">
        <v>10</v>
      </c>
      <c r="AF4" s="77">
        <v>4</v>
      </c>
      <c r="AG4" s="77">
        <v>6</v>
      </c>
      <c r="AH4" s="77" t="s">
        <v>19</v>
      </c>
      <c r="AI4" s="77" t="s">
        <v>18</v>
      </c>
      <c r="AK4" s="77" t="s">
        <v>54</v>
      </c>
      <c r="AL4" s="77" t="s">
        <v>23</v>
      </c>
      <c r="AM4" s="78" t="s">
        <v>11</v>
      </c>
    </row>
    <row r="5" spans="1:39" ht="17.100000000000001" customHeight="1">
      <c r="A5" s="208"/>
      <c r="B5" s="47"/>
      <c r="C5" s="91"/>
      <c r="D5" s="60"/>
      <c r="E5" s="61"/>
      <c r="F5" s="59"/>
      <c r="G5" s="62"/>
      <c r="H5" s="59"/>
      <c r="I5" s="59"/>
      <c r="J5" s="9"/>
      <c r="K5" s="64"/>
      <c r="L5" s="59"/>
      <c r="M5" s="59"/>
      <c r="N5" s="59"/>
      <c r="O5" s="65"/>
      <c r="P5" s="66"/>
      <c r="Q5" s="66"/>
      <c r="R5" s="9"/>
      <c r="S5" s="59"/>
      <c r="T5" s="59"/>
      <c r="U5" s="59"/>
      <c r="V5" s="57" t="e">
        <f>SUM($D$5:$D5)/(COUNTA($D$5:$D5)-COUNTA($E$5:$E5))</f>
        <v>#DIV/0!</v>
      </c>
      <c r="W5" s="76">
        <f>COUNTA(A5:A34)</f>
        <v>4</v>
      </c>
      <c r="X5" s="76">
        <f>COUNTA(D5:D34)</f>
        <v>4</v>
      </c>
      <c r="Y5" s="76">
        <f>COUNTA(E5:E34)</f>
        <v>0</v>
      </c>
      <c r="Z5" s="83">
        <f>IF(X5=0,"-",SUM(D5:D34))</f>
        <v>45</v>
      </c>
      <c r="AA5" s="302" t="str">
        <f t="array" ref="AA5">IF(X5,(MAX(D5:D34)&amp;IF(SUM((D5:D34=MAX(D5:D34))*(E5:E34&lt;&gt;"")),"*","")&amp;"("&amp;MIN(IF(D5:D34&amp;E5:E34=MAX(D5:D34)&amp;IF(SUM((D5:D34=MAX(D5:D34))*(E5:E34&lt;&gt;"")),"*",""),F5:F34))&amp;")"),0)</f>
        <v>22(0)</v>
      </c>
      <c r="AB5" s="302"/>
      <c r="AC5" s="303">
        <f>IF($X5-$Y5,$Z5/($X5-$Y5),"-")</f>
        <v>11.25</v>
      </c>
      <c r="AD5" s="304"/>
      <c r="AE5" s="84" t="str">
        <f>IF(SUM($F$5:$F$43),($Z5/(SUM($F$5:$F$43))*100),"-")</f>
        <v>-</v>
      </c>
      <c r="AF5" s="76">
        <f>SUM(H5:H34)</f>
        <v>1</v>
      </c>
      <c r="AG5" s="76">
        <f>SUM(I5:I34)</f>
        <v>0</v>
      </c>
      <c r="AH5" s="76">
        <f>COUNTIF($D$5:$D$34,"&gt;=50")-$AI5</f>
        <v>0</v>
      </c>
      <c r="AI5" s="76">
        <f>COUNTIF(D5:D34,"&gt;=100")</f>
        <v>0</v>
      </c>
      <c r="AK5" s="79" t="s">
        <v>53</v>
      </c>
      <c r="AL5" s="80">
        <f>IF(SUM(COUNTIF($C$5:$C$34,{1,2}))=0,"-",SUM(COUNTIF($C$5:$C$34,{1,2})))</f>
        <v>4</v>
      </c>
      <c r="AM5" s="89">
        <f>IF(ISERROR(IF($AL5="-","-",SUM(SUMIF($C$5:$C$34,{1,2},$D$5:$D$34))/($AL5-SUMPRODUCT(($C$5:$C$34={1,2})*($E$5:$E$34="*"))))),"-",IF($AL5="-","-",SUM(SUMIF($C$5:$C$34,{1,2},$D$5:$D$34))/($AL5-SUMPRODUCT(($C$5:$C$34={1,2})*($E$5:$E$34="*")))))</f>
        <v>11.25</v>
      </c>
    </row>
    <row r="6" spans="1:39" ht="17.100000000000001" customHeight="1">
      <c r="A6" s="228"/>
      <c r="B6" s="47"/>
      <c r="C6" s="91"/>
      <c r="D6" s="63"/>
      <c r="E6" s="61"/>
      <c r="F6" s="59"/>
      <c r="G6" s="62"/>
      <c r="H6" s="59"/>
      <c r="I6" s="59"/>
      <c r="J6" s="9"/>
      <c r="K6" s="59"/>
      <c r="L6" s="59"/>
      <c r="M6" s="59"/>
      <c r="N6" s="59"/>
      <c r="O6" s="65"/>
      <c r="P6" s="66"/>
      <c r="Q6" s="66"/>
      <c r="R6" s="9"/>
      <c r="S6" s="59"/>
      <c r="T6" s="59"/>
      <c r="U6" s="59"/>
      <c r="V6" s="58" t="e">
        <f>SUM($D$5:$D6)/(COUNTA($D$5:$D6)-COUNTA($E$5:$E6))</f>
        <v>#DIV/0!</v>
      </c>
      <c r="Z6" s="47"/>
      <c r="AK6" s="81" t="s">
        <v>52</v>
      </c>
      <c r="AL6" s="82" t="str">
        <f>IF(COUNTIF($C$5:$C$34,$AK6)=0,"-",COUNTIF($C$5:$C$34,$AK6))</f>
        <v>-</v>
      </c>
      <c r="AM6" s="90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.100000000000001" customHeight="1">
      <c r="A7" s="228"/>
      <c r="B7" s="47"/>
      <c r="C7" s="91"/>
      <c r="D7" s="63"/>
      <c r="E7" s="61"/>
      <c r="F7" s="59"/>
      <c r="G7" s="62"/>
      <c r="H7" s="59"/>
      <c r="I7" s="59"/>
      <c r="J7" s="9"/>
      <c r="K7" s="59"/>
      <c r="L7" s="59"/>
      <c r="M7" s="59"/>
      <c r="N7" s="59"/>
      <c r="O7" s="65"/>
      <c r="P7" s="66"/>
      <c r="Q7" s="66"/>
      <c r="R7" s="9"/>
      <c r="S7" s="59"/>
      <c r="T7" s="59"/>
      <c r="U7" s="59"/>
      <c r="V7" s="58" t="e">
        <f>SUM($D$5:$D7)/(COUNTA($D$5:$D7)-COUNTA($E$5:$E7))</f>
        <v>#DIV/0!</v>
      </c>
      <c r="W7" s="289" t="s">
        <v>51</v>
      </c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11"/>
      <c r="AK7" s="81" t="s">
        <v>50</v>
      </c>
      <c r="AL7" s="82" t="str">
        <f t="shared" ref="AL7:AL14" si="0">IF(COUNTIF($C$5:$C$34,$AK7)=0,"-",COUNTIF($C$5:$C$34,$AK7))</f>
        <v>-</v>
      </c>
      <c r="AM7" s="90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.100000000000001" customHeight="1">
      <c r="A8" s="228"/>
      <c r="B8" s="47"/>
      <c r="C8" s="92"/>
      <c r="D8" s="63"/>
      <c r="E8" s="61"/>
      <c r="F8" s="59"/>
      <c r="G8" s="62"/>
      <c r="H8" s="59"/>
      <c r="I8" s="59"/>
      <c r="J8" s="9"/>
      <c r="K8" s="59"/>
      <c r="L8" s="59"/>
      <c r="M8" s="59"/>
      <c r="N8" s="59"/>
      <c r="O8" s="65"/>
      <c r="P8" s="66"/>
      <c r="Q8" s="66"/>
      <c r="R8" s="9"/>
      <c r="S8" s="59"/>
      <c r="T8" s="59"/>
      <c r="U8" s="59"/>
      <c r="V8" s="58" t="e">
        <f>SUM($D$5:$D8)/(COUNTA($D$5:$D8)-COUNTA($E$5:$E8))</f>
        <v>#DIV/0!</v>
      </c>
      <c r="W8" s="77" t="s">
        <v>16</v>
      </c>
      <c r="X8" s="77" t="s">
        <v>15</v>
      </c>
      <c r="Y8" s="77" t="s">
        <v>14</v>
      </c>
      <c r="Z8" s="77" t="s">
        <v>13</v>
      </c>
      <c r="AA8" s="289" t="s">
        <v>12</v>
      </c>
      <c r="AB8" s="289"/>
      <c r="AC8" s="289" t="s">
        <v>11</v>
      </c>
      <c r="AD8" s="289"/>
      <c r="AE8" s="77" t="s">
        <v>10</v>
      </c>
      <c r="AF8" s="77" t="s">
        <v>69</v>
      </c>
      <c r="AG8" s="77" t="s">
        <v>9</v>
      </c>
      <c r="AH8" s="13"/>
      <c r="AK8" s="81" t="s">
        <v>49</v>
      </c>
      <c r="AL8" s="82" t="str">
        <f t="shared" si="0"/>
        <v>-</v>
      </c>
      <c r="AM8" s="90" t="str">
        <f t="shared" si="1"/>
        <v>-</v>
      </c>
    </row>
    <row r="9" spans="1:39" ht="17.100000000000001" customHeight="1">
      <c r="A9" s="208"/>
      <c r="B9" s="47"/>
      <c r="C9" s="91"/>
      <c r="D9" s="60"/>
      <c r="E9" s="61"/>
      <c r="F9" s="59"/>
      <c r="G9" s="62"/>
      <c r="H9" s="59"/>
      <c r="I9" s="59"/>
      <c r="J9" s="9"/>
      <c r="K9" s="59"/>
      <c r="L9" s="59"/>
      <c r="M9" s="59"/>
      <c r="N9" s="59"/>
      <c r="O9" s="65"/>
      <c r="P9" s="66"/>
      <c r="Q9" s="66"/>
      <c r="R9" s="9"/>
      <c r="S9" s="59"/>
      <c r="T9" s="59"/>
      <c r="U9" s="59"/>
      <c r="V9" s="57" t="e">
        <f>SUM($D$5:$D9)/(COUNTA($D$5:$D9)-COUNTA($E$5:$E9))</f>
        <v>#DIV/0!</v>
      </c>
      <c r="W9" s="85">
        <f t="array" ref="W9">IF(SUM(K5:K34)=0,"-",SUM(INT(K5:K34))+INT(ROUND(SUM(K5:K34-INT(K5:K34)),1)/0.6)+MOD(ROUND(SUM(K5:K34-INT(K5:K34)),1),0.6))</f>
        <v>3</v>
      </c>
      <c r="X9" s="86">
        <f>IF($W$9="-","-",SUM(L5:L34))</f>
        <v>0</v>
      </c>
      <c r="Y9" s="86">
        <f>IF($W$9="-","-",SUM(M5:M34))</f>
        <v>18</v>
      </c>
      <c r="Z9" s="83">
        <f>IF($W$9="-","-",SUM(N5:N34))</f>
        <v>0</v>
      </c>
      <c r="AA9" s="305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306"/>
      <c r="AC9" s="303" t="str">
        <f>IF($Z$9="-","-",IF($Z$9=0,"-",$Y$9/$Z$9))</f>
        <v>-</v>
      </c>
      <c r="AD9" s="304"/>
      <c r="AE9" s="87" t="str">
        <f>IF(ISERROR(ROUND((INT(W9)*6+((W9-INT(W9))*10))/Z9,2)),"-",ROUND((INT(W9)*6+((W9-INT(W9))*10))/Z9,2))</f>
        <v>-</v>
      </c>
      <c r="AF9" s="84">
        <f>IF(ISERROR(ROUND(Y9/(INT(W9)*6+((W9-INT(W9))*10))*6,2)),"-",ROUND(Y9/(INT(W9)*6+((W9-INT(W9))*10))*6,2))</f>
        <v>6</v>
      </c>
      <c r="AG9" s="93">
        <f>COUNTIF(N5:N34,"&gt;=5")</f>
        <v>0</v>
      </c>
      <c r="AH9" s="10"/>
      <c r="AK9" s="81" t="s">
        <v>48</v>
      </c>
      <c r="AL9" s="82" t="str">
        <f t="shared" si="0"/>
        <v>-</v>
      </c>
      <c r="AM9" s="90" t="str">
        <f t="shared" si="1"/>
        <v>-</v>
      </c>
    </row>
    <row r="10" spans="1:39" ht="17.100000000000001" customHeight="1">
      <c r="A10" s="208"/>
      <c r="B10" s="47"/>
      <c r="C10" s="91"/>
      <c r="D10" s="60"/>
      <c r="E10" s="61"/>
      <c r="F10" s="59"/>
      <c r="G10" s="62"/>
      <c r="H10" s="59"/>
      <c r="I10" s="59"/>
      <c r="J10" s="9"/>
      <c r="K10" s="59"/>
      <c r="L10" s="59"/>
      <c r="M10" s="59"/>
      <c r="N10" s="59"/>
      <c r="O10" s="65"/>
      <c r="P10" s="66"/>
      <c r="Q10" s="66"/>
      <c r="R10" s="9"/>
      <c r="S10" s="59"/>
      <c r="T10" s="59"/>
      <c r="U10" s="59"/>
      <c r="V10" s="58" t="e">
        <f>SUM($D$5:$D10)/(COUNTA($D$5:$D10)-COUNTA($E$5:$E10))</f>
        <v>#DIV/0!</v>
      </c>
      <c r="W10" s="12"/>
      <c r="AK10" s="81" t="s">
        <v>47</v>
      </c>
      <c r="AL10" s="82" t="str">
        <f t="shared" si="0"/>
        <v>-</v>
      </c>
      <c r="AM10" s="90" t="str">
        <f t="shared" si="1"/>
        <v>-</v>
      </c>
    </row>
    <row r="11" spans="1:39" ht="17.100000000000001" customHeight="1">
      <c r="A11" s="208"/>
      <c r="B11" s="51"/>
      <c r="C11" s="92"/>
      <c r="D11" s="63"/>
      <c r="E11" s="61"/>
      <c r="F11" s="59"/>
      <c r="G11" s="59"/>
      <c r="H11" s="59"/>
      <c r="I11" s="59"/>
      <c r="J11" s="9"/>
      <c r="K11" s="59"/>
      <c r="L11" s="59"/>
      <c r="M11" s="59"/>
      <c r="N11" s="59"/>
      <c r="O11" s="65"/>
      <c r="P11" s="66"/>
      <c r="Q11" s="66"/>
      <c r="R11" s="9"/>
      <c r="S11" s="59"/>
      <c r="T11" s="59"/>
      <c r="U11" s="59"/>
      <c r="V11" s="58" t="e">
        <f>SUM($D$5:$D11)/(COUNTA($D$5:$D11)-COUNTA($E$5:$E11))</f>
        <v>#DIV/0!</v>
      </c>
      <c r="W11" s="292" t="s">
        <v>46</v>
      </c>
      <c r="X11" s="292"/>
      <c r="Y11" s="292"/>
      <c r="Z11" s="11"/>
      <c r="AA11" s="11"/>
      <c r="AB11" s="11"/>
      <c r="AK11" s="81" t="s">
        <v>45</v>
      </c>
      <c r="AL11" s="82" t="str">
        <f t="shared" si="0"/>
        <v>-</v>
      </c>
      <c r="AM11" s="90" t="str">
        <f t="shared" si="1"/>
        <v>-</v>
      </c>
    </row>
    <row r="12" spans="1:39" ht="17.100000000000001" customHeight="1">
      <c r="A12" s="243" t="s">
        <v>201</v>
      </c>
      <c r="B12" s="47">
        <v>2</v>
      </c>
      <c r="C12" s="91">
        <v>2</v>
      </c>
      <c r="D12" s="63">
        <v>22</v>
      </c>
      <c r="E12" s="61"/>
      <c r="F12" s="59"/>
      <c r="G12" s="62" t="s">
        <v>38</v>
      </c>
      <c r="H12" s="59"/>
      <c r="I12" s="59"/>
      <c r="J12" s="9"/>
      <c r="K12" s="59"/>
      <c r="L12" s="59"/>
      <c r="M12" s="59"/>
      <c r="N12" s="59"/>
      <c r="O12" s="65"/>
      <c r="P12" s="66"/>
      <c r="Q12" s="66"/>
      <c r="R12" s="9"/>
      <c r="S12" s="59"/>
      <c r="T12" s="59"/>
      <c r="U12" s="59"/>
      <c r="V12" s="58">
        <f>SUM($D$5:$D12)/(COUNTA($D$5:$D12)-COUNTA($E$5:$E12))</f>
        <v>22</v>
      </c>
      <c r="W12" s="77" t="s">
        <v>8</v>
      </c>
      <c r="X12" s="77" t="s">
        <v>7</v>
      </c>
      <c r="Y12" s="77" t="s">
        <v>6</v>
      </c>
      <c r="Z12" s="47"/>
      <c r="AK12" s="81" t="s">
        <v>44</v>
      </c>
      <c r="AL12" s="82" t="str">
        <f t="shared" si="0"/>
        <v>-</v>
      </c>
      <c r="AM12" s="90" t="str">
        <f t="shared" si="1"/>
        <v>-</v>
      </c>
    </row>
    <row r="13" spans="1:39" ht="17.100000000000001" customHeight="1">
      <c r="A13" s="243" t="s">
        <v>202</v>
      </c>
      <c r="B13" s="47">
        <v>2</v>
      </c>
      <c r="C13" s="91">
        <v>2</v>
      </c>
      <c r="D13" s="63">
        <v>4</v>
      </c>
      <c r="E13" s="61"/>
      <c r="F13" s="59"/>
      <c r="G13" s="62" t="s">
        <v>38</v>
      </c>
      <c r="H13" s="59"/>
      <c r="I13" s="59"/>
      <c r="J13" s="9"/>
      <c r="K13" s="59"/>
      <c r="L13" s="59"/>
      <c r="M13" s="59"/>
      <c r="N13" s="59"/>
      <c r="O13" s="65"/>
      <c r="P13" s="66"/>
      <c r="Q13" s="66"/>
      <c r="R13" s="9"/>
      <c r="S13" s="59"/>
      <c r="T13" s="59"/>
      <c r="U13" s="59"/>
      <c r="V13" s="57">
        <f>SUM($D$5:$D13)/(COUNTA($D$5:$D13)-COUNTA($E$5:$E13))</f>
        <v>13</v>
      </c>
      <c r="W13" s="76">
        <f>SUM(S5:S34)</f>
        <v>1</v>
      </c>
      <c r="X13" s="76">
        <f>SUM(T5:T34)</f>
        <v>0</v>
      </c>
      <c r="Y13" s="76">
        <f>SUM(U5:U34)</f>
        <v>0</v>
      </c>
      <c r="Z13" s="10"/>
      <c r="AK13" s="81" t="s">
        <v>43</v>
      </c>
      <c r="AL13" s="82" t="str">
        <f t="shared" si="0"/>
        <v>-</v>
      </c>
      <c r="AM13" s="90" t="str">
        <f t="shared" si="1"/>
        <v>-</v>
      </c>
    </row>
    <row r="14" spans="1:39" ht="17.100000000000001" customHeight="1">
      <c r="A14" s="243"/>
      <c r="B14" s="51"/>
      <c r="C14" s="92"/>
      <c r="D14" s="60"/>
      <c r="E14" s="61"/>
      <c r="F14" s="59"/>
      <c r="G14" s="59"/>
      <c r="H14" s="59"/>
      <c r="I14" s="59"/>
      <c r="J14" s="9"/>
      <c r="K14" s="59"/>
      <c r="L14" s="59"/>
      <c r="M14" s="59"/>
      <c r="N14" s="59"/>
      <c r="O14" s="65"/>
      <c r="P14" s="66"/>
      <c r="Q14" s="66"/>
      <c r="R14" s="9"/>
      <c r="S14" s="59"/>
      <c r="T14" s="59"/>
      <c r="U14" s="59"/>
      <c r="V14" s="58">
        <f>SUM($D$5:$D14)/(COUNTA($D$5:$D14)-COUNTA($E$5:$E14))</f>
        <v>13</v>
      </c>
      <c r="AK14" s="81" t="s">
        <v>42</v>
      </c>
      <c r="AL14" s="82" t="str">
        <f t="shared" si="0"/>
        <v>-</v>
      </c>
      <c r="AM14" s="90" t="str">
        <f t="shared" si="1"/>
        <v>-</v>
      </c>
    </row>
    <row r="15" spans="1:39" ht="17.100000000000001" customHeight="1">
      <c r="A15" s="243"/>
      <c r="B15" s="51"/>
      <c r="C15" s="92"/>
      <c r="D15" s="63"/>
      <c r="E15" s="61"/>
      <c r="F15" s="59"/>
      <c r="G15" s="62"/>
      <c r="H15" s="59"/>
      <c r="I15" s="59"/>
      <c r="J15" s="9"/>
      <c r="K15" s="59"/>
      <c r="L15" s="59"/>
      <c r="M15" s="59"/>
      <c r="N15" s="59"/>
      <c r="O15" s="65"/>
      <c r="P15" s="66"/>
      <c r="Q15" s="66"/>
      <c r="R15" s="9"/>
      <c r="S15" s="59"/>
      <c r="T15" s="59"/>
      <c r="U15" s="59"/>
      <c r="V15" s="58">
        <f>SUM($D$5:$D15)/(COUNTA($D$5:$D15)-COUNTA($E$5:$E15))</f>
        <v>13</v>
      </c>
      <c r="W15" s="289" t="s">
        <v>41</v>
      </c>
      <c r="X15" s="289"/>
      <c r="Y15" s="289"/>
      <c r="Z15" s="289"/>
      <c r="AA15" s="289"/>
      <c r="AB15" s="289"/>
    </row>
    <row r="16" spans="1:39" ht="17.100000000000001" customHeight="1">
      <c r="A16" s="243"/>
      <c r="B16" s="51"/>
      <c r="C16" s="92"/>
      <c r="D16" s="63"/>
      <c r="E16" s="61"/>
      <c r="F16" s="59"/>
      <c r="G16" s="62"/>
      <c r="H16" s="59"/>
      <c r="I16" s="59"/>
      <c r="J16" s="9"/>
      <c r="K16" s="59"/>
      <c r="L16" s="59"/>
      <c r="M16" s="59"/>
      <c r="N16" s="59"/>
      <c r="O16" s="65"/>
      <c r="P16" s="66"/>
      <c r="Q16" s="66"/>
      <c r="R16" s="9"/>
      <c r="S16" s="59"/>
      <c r="T16" s="59"/>
      <c r="U16" s="59"/>
      <c r="V16" s="57">
        <f>SUM($D$5:$D16)/(COUNTA($D$5:$D16)-COUNTA($E$5:$E16))</f>
        <v>13</v>
      </c>
      <c r="W16" s="293" t="s">
        <v>40</v>
      </c>
      <c r="X16" s="294"/>
      <c r="Y16" s="295"/>
      <c r="Z16" s="76">
        <f>COUNTIF($G$5:$G$34,W16)</f>
        <v>0</v>
      </c>
      <c r="AA16" s="296">
        <f>$Z16/MAX(1,$X$5)</f>
        <v>0</v>
      </c>
      <c r="AB16" s="297"/>
    </row>
    <row r="17" spans="1:34" ht="17.100000000000001" customHeight="1">
      <c r="A17" s="228" t="s">
        <v>217</v>
      </c>
      <c r="B17" s="51">
        <v>3</v>
      </c>
      <c r="C17" s="92">
        <v>2</v>
      </c>
      <c r="D17" s="63">
        <v>6</v>
      </c>
      <c r="E17" s="61"/>
      <c r="F17" s="59"/>
      <c r="G17" s="62" t="s">
        <v>89</v>
      </c>
      <c r="H17" s="59"/>
      <c r="I17" s="59"/>
      <c r="J17" s="9"/>
      <c r="K17" s="59">
        <v>3</v>
      </c>
      <c r="L17" s="59"/>
      <c r="M17" s="59">
        <v>18</v>
      </c>
      <c r="N17" s="59"/>
      <c r="O17" s="65"/>
      <c r="P17" s="66"/>
      <c r="Q17" s="66"/>
      <c r="R17" s="9"/>
      <c r="S17" s="59">
        <v>1</v>
      </c>
      <c r="T17" s="59"/>
      <c r="U17" s="59"/>
      <c r="V17" s="57">
        <f>SUM($D$5:$D17)/(COUNTA($D$5:$D17)-COUNTA($E$5:$E17))</f>
        <v>10.666666666666666</v>
      </c>
      <c r="W17" s="298" t="s">
        <v>39</v>
      </c>
      <c r="X17" s="299"/>
      <c r="Y17" s="300"/>
      <c r="Z17" s="76">
        <f>COUNTIF($G$5:$G$34,W17)</f>
        <v>0</v>
      </c>
      <c r="AA17" s="287">
        <f t="shared" ref="AA17:AA25" si="2">$Z17/MAX(1,$X$5)</f>
        <v>0</v>
      </c>
      <c r="AB17" s="288"/>
      <c r="AG17" s="1"/>
      <c r="AH17" s="1"/>
    </row>
    <row r="18" spans="1:34" ht="17.100000000000001" customHeight="1">
      <c r="A18" s="228"/>
      <c r="B18" s="51"/>
      <c r="C18" s="92"/>
      <c r="D18" s="63"/>
      <c r="E18" s="61"/>
      <c r="F18" s="59"/>
      <c r="G18" s="62"/>
      <c r="H18" s="59"/>
      <c r="I18" s="59"/>
      <c r="J18" s="9"/>
      <c r="K18" s="59"/>
      <c r="L18" s="59"/>
      <c r="M18" s="59"/>
      <c r="N18" s="59"/>
      <c r="O18" s="65"/>
      <c r="P18" s="66"/>
      <c r="Q18" s="66"/>
      <c r="R18" s="9"/>
      <c r="S18" s="59"/>
      <c r="T18" s="59"/>
      <c r="U18" s="59"/>
      <c r="V18" s="57">
        <f>SUM($D$5:$D18)/(COUNTA($D$5:$D18)-COUNTA($E$5:$E18))</f>
        <v>10.666666666666666</v>
      </c>
      <c r="W18" s="284" t="s">
        <v>90</v>
      </c>
      <c r="X18" s="285"/>
      <c r="Y18" s="286"/>
      <c r="Z18" s="76">
        <f>COUNTIF($G$5:$G$34,W18)</f>
        <v>0</v>
      </c>
      <c r="AA18" s="287">
        <f t="shared" si="2"/>
        <v>0</v>
      </c>
      <c r="AB18" s="288"/>
      <c r="AG18" s="1"/>
      <c r="AH18" s="1"/>
    </row>
    <row r="19" spans="1:34" ht="17.100000000000001" customHeight="1">
      <c r="A19" s="228" t="s">
        <v>218</v>
      </c>
      <c r="B19" s="51">
        <v>3</v>
      </c>
      <c r="C19" s="92">
        <v>1</v>
      </c>
      <c r="D19" s="60">
        <v>13</v>
      </c>
      <c r="E19" s="61"/>
      <c r="F19" s="59"/>
      <c r="G19" s="59" t="s">
        <v>38</v>
      </c>
      <c r="H19" s="59">
        <v>1</v>
      </c>
      <c r="I19" s="59"/>
      <c r="J19" s="9"/>
      <c r="K19" s="59"/>
      <c r="L19" s="59"/>
      <c r="M19" s="59"/>
      <c r="N19" s="59"/>
      <c r="O19" s="65"/>
      <c r="P19" s="66"/>
      <c r="Q19" s="66"/>
      <c r="R19" s="9"/>
      <c r="S19" s="59"/>
      <c r="T19" s="59"/>
      <c r="U19" s="59"/>
      <c r="V19" s="57">
        <f>SUM($D$5:$D19)/(COUNTA($D$5:$D19)-COUNTA($E$5:$E19))</f>
        <v>11.25</v>
      </c>
      <c r="W19" s="284" t="s">
        <v>89</v>
      </c>
      <c r="X19" s="285"/>
      <c r="Y19" s="286"/>
      <c r="Z19" s="76">
        <f t="shared" ref="Z19:Z25" si="3">COUNTIF($G$5:$G$34,W19)</f>
        <v>1</v>
      </c>
      <c r="AA19" s="287">
        <f t="shared" si="2"/>
        <v>0.25</v>
      </c>
      <c r="AB19" s="288"/>
      <c r="AG19" s="1"/>
      <c r="AH19" s="1"/>
    </row>
    <row r="20" spans="1:34" ht="17.100000000000001" customHeight="1">
      <c r="A20" s="228"/>
      <c r="B20" s="33"/>
      <c r="C20" s="91"/>
      <c r="D20" s="60"/>
      <c r="E20" s="61"/>
      <c r="F20" s="59"/>
      <c r="G20" s="62"/>
      <c r="H20" s="59"/>
      <c r="I20" s="59"/>
      <c r="J20" s="9"/>
      <c r="K20" s="59"/>
      <c r="L20" s="59"/>
      <c r="M20" s="59"/>
      <c r="N20" s="59"/>
      <c r="O20" s="65"/>
      <c r="P20" s="66"/>
      <c r="Q20" s="66"/>
      <c r="R20" s="9"/>
      <c r="S20" s="59"/>
      <c r="T20" s="59"/>
      <c r="U20" s="59"/>
      <c r="V20" s="57">
        <f>SUM($D$5:$D20)/(COUNTA($D$5:$D20)-COUNTA($E$5:$E20))</f>
        <v>11.25</v>
      </c>
      <c r="W20" s="284" t="s">
        <v>38</v>
      </c>
      <c r="X20" s="285"/>
      <c r="Y20" s="286"/>
      <c r="Z20" s="76">
        <f t="shared" si="3"/>
        <v>3</v>
      </c>
      <c r="AA20" s="287">
        <f t="shared" si="2"/>
        <v>0.75</v>
      </c>
      <c r="AB20" s="288"/>
      <c r="AG20" s="1"/>
      <c r="AH20" s="1"/>
    </row>
    <row r="21" spans="1:34" ht="17.100000000000001" customHeight="1">
      <c r="A21" s="228"/>
      <c r="B21" s="47"/>
      <c r="C21" s="92"/>
      <c r="D21" s="60"/>
      <c r="E21" s="61"/>
      <c r="F21" s="59"/>
      <c r="G21" s="62"/>
      <c r="H21" s="59"/>
      <c r="I21" s="59"/>
      <c r="J21" s="9"/>
      <c r="K21" s="64"/>
      <c r="L21" s="59"/>
      <c r="M21" s="59"/>
      <c r="N21" s="59"/>
      <c r="O21" s="65"/>
      <c r="P21" s="66"/>
      <c r="Q21" s="66"/>
      <c r="R21" s="9"/>
      <c r="S21" s="59"/>
      <c r="T21" s="59"/>
      <c r="U21" s="59"/>
      <c r="V21" s="57">
        <f>SUM($D$5:$D21)/(COUNTA($D$5:$D21)-COUNTA($E$5:$E21))</f>
        <v>11.25</v>
      </c>
      <c r="W21" s="284" t="s">
        <v>37</v>
      </c>
      <c r="X21" s="285"/>
      <c r="Y21" s="286"/>
      <c r="Z21" s="76">
        <f t="shared" si="3"/>
        <v>0</v>
      </c>
      <c r="AA21" s="287">
        <f t="shared" si="2"/>
        <v>0</v>
      </c>
      <c r="AB21" s="288"/>
      <c r="AG21" s="1"/>
      <c r="AH21" s="1"/>
    </row>
    <row r="22" spans="1:34" ht="17.100000000000001" customHeight="1">
      <c r="A22" s="247"/>
      <c r="B22" s="47"/>
      <c r="C22" s="91"/>
      <c r="D22" s="60"/>
      <c r="E22" s="61"/>
      <c r="F22" s="59"/>
      <c r="G22" s="59"/>
      <c r="H22" s="59"/>
      <c r="I22" s="59"/>
      <c r="J22" s="9"/>
      <c r="K22" s="64"/>
      <c r="L22" s="59"/>
      <c r="M22" s="59"/>
      <c r="N22" s="59"/>
      <c r="O22" s="65"/>
      <c r="P22" s="66"/>
      <c r="Q22" s="66"/>
      <c r="R22" s="9"/>
      <c r="S22" s="59"/>
      <c r="T22" s="59"/>
      <c r="U22" s="59"/>
      <c r="V22" s="57">
        <f>SUM($D$5:$D22)/(COUNTA($D$5:$D22)-COUNTA($E$5:$E22))</f>
        <v>11.25</v>
      </c>
      <c r="W22" s="284" t="s">
        <v>36</v>
      </c>
      <c r="X22" s="285"/>
      <c r="Y22" s="286"/>
      <c r="Z22" s="76">
        <f t="shared" si="3"/>
        <v>0</v>
      </c>
      <c r="AA22" s="287">
        <f t="shared" si="2"/>
        <v>0</v>
      </c>
      <c r="AB22" s="288"/>
      <c r="AG22" s="1"/>
      <c r="AH22" s="1"/>
    </row>
    <row r="23" spans="1:34" ht="17.100000000000001" customHeight="1">
      <c r="A23" s="248"/>
      <c r="B23" s="47"/>
      <c r="C23" s="91"/>
      <c r="D23" s="60"/>
      <c r="E23" s="61"/>
      <c r="F23" s="59"/>
      <c r="G23" s="62"/>
      <c r="H23" s="59"/>
      <c r="I23" s="59"/>
      <c r="J23" s="9"/>
      <c r="K23" s="64"/>
      <c r="L23" s="59"/>
      <c r="M23" s="59"/>
      <c r="N23" s="64"/>
      <c r="O23" s="67"/>
      <c r="P23" s="68"/>
      <c r="Q23" s="68"/>
      <c r="R23" s="9"/>
      <c r="S23" s="59"/>
      <c r="T23" s="59"/>
      <c r="U23" s="59"/>
      <c r="V23" s="57">
        <f>SUM($D$5:$D23)/(COUNTA($D$5:$D23)-COUNTA($E$5:$E23))</f>
        <v>11.25</v>
      </c>
      <c r="W23" s="284" t="s">
        <v>35</v>
      </c>
      <c r="X23" s="285"/>
      <c r="Y23" s="286"/>
      <c r="Z23" s="76">
        <f t="shared" si="3"/>
        <v>0</v>
      </c>
      <c r="AA23" s="287">
        <f t="shared" si="2"/>
        <v>0</v>
      </c>
      <c r="AB23" s="288"/>
      <c r="AG23" s="1"/>
      <c r="AH23" s="1"/>
    </row>
    <row r="24" spans="1:34" ht="17.100000000000001" customHeight="1">
      <c r="A24" s="248"/>
      <c r="B24" s="51"/>
      <c r="C24" s="92"/>
      <c r="D24" s="63"/>
      <c r="E24" s="61"/>
      <c r="F24" s="59"/>
      <c r="G24" s="62"/>
      <c r="H24" s="59"/>
      <c r="I24" s="59"/>
      <c r="J24" s="9"/>
      <c r="K24" s="64"/>
      <c r="L24" s="59"/>
      <c r="M24" s="59"/>
      <c r="N24" s="59"/>
      <c r="O24" s="65"/>
      <c r="P24" s="66"/>
      <c r="Q24" s="66"/>
      <c r="R24" s="25"/>
      <c r="S24" s="62"/>
      <c r="T24" s="62"/>
      <c r="U24" s="62"/>
      <c r="V24" s="57">
        <f>SUM($D$5:$D24)/(COUNTA($D$5:$D24)-COUNTA($E$5:$E24))</f>
        <v>11.25</v>
      </c>
      <c r="W24" s="284" t="s">
        <v>34</v>
      </c>
      <c r="X24" s="290"/>
      <c r="Y24" s="291"/>
      <c r="Z24" s="76">
        <f t="shared" si="3"/>
        <v>0</v>
      </c>
      <c r="AA24" s="287">
        <f t="shared" si="2"/>
        <v>0</v>
      </c>
      <c r="AB24" s="288"/>
      <c r="AG24" s="1"/>
      <c r="AH24" s="1"/>
    </row>
    <row r="25" spans="1:34" ht="17.100000000000001" customHeight="1">
      <c r="A25" s="248"/>
      <c r="B25" s="47"/>
      <c r="C25" s="91"/>
      <c r="D25" s="63"/>
      <c r="E25" s="61"/>
      <c r="F25" s="59"/>
      <c r="G25" s="62"/>
      <c r="H25" s="59"/>
      <c r="I25" s="59"/>
      <c r="J25" s="9"/>
      <c r="K25" s="64"/>
      <c r="L25" s="59"/>
      <c r="M25" s="59"/>
      <c r="N25" s="59"/>
      <c r="O25" s="65"/>
      <c r="P25" s="66"/>
      <c r="Q25" s="66"/>
      <c r="R25" s="50"/>
      <c r="S25" s="59"/>
      <c r="T25" s="59"/>
      <c r="U25" s="59"/>
      <c r="V25" s="57">
        <f>SUM($D$5:$D25)/(COUNTA($D$5:$D25)-COUNTA($E$5:$E25))</f>
        <v>11.25</v>
      </c>
      <c r="W25" s="284" t="s">
        <v>33</v>
      </c>
      <c r="X25" s="285"/>
      <c r="Y25" s="286"/>
      <c r="Z25" s="76">
        <f t="shared" si="3"/>
        <v>0</v>
      </c>
      <c r="AA25" s="287">
        <f t="shared" si="2"/>
        <v>0</v>
      </c>
      <c r="AB25" s="288"/>
      <c r="AG25" s="1"/>
      <c r="AH25" s="1"/>
    </row>
    <row r="26" spans="1:34" ht="17.100000000000001" customHeight="1">
      <c r="A26" s="200"/>
      <c r="B26" s="2"/>
      <c r="C26" s="91"/>
      <c r="D26" s="60"/>
      <c r="E26" s="61"/>
      <c r="F26" s="59"/>
      <c r="G26" s="59"/>
      <c r="H26" s="59"/>
      <c r="I26" s="59"/>
      <c r="J26" s="9"/>
      <c r="K26" s="64"/>
      <c r="L26" s="59"/>
      <c r="M26" s="59"/>
      <c r="N26" s="59"/>
      <c r="O26" s="65"/>
      <c r="P26" s="66"/>
      <c r="Q26" s="66"/>
      <c r="R26" s="50"/>
      <c r="S26" s="59"/>
      <c r="T26" s="59"/>
      <c r="U26" s="59"/>
      <c r="V26" s="58">
        <f>SUM($D$5:$D26)/(COUNTA($D$5:$D26)-COUNTA($E$5:$E26))</f>
        <v>11.25</v>
      </c>
      <c r="W26" s="88"/>
    </row>
    <row r="27" spans="1:34" ht="17.100000000000001" customHeight="1">
      <c r="A27" s="200"/>
      <c r="B27" s="2"/>
      <c r="C27" s="91"/>
      <c r="D27" s="60"/>
      <c r="E27" s="61"/>
      <c r="F27" s="59"/>
      <c r="G27" s="59"/>
      <c r="H27" s="59"/>
      <c r="I27" s="59"/>
      <c r="J27" s="9"/>
      <c r="K27" s="64"/>
      <c r="L27" s="59"/>
      <c r="M27" s="59"/>
      <c r="N27" s="59"/>
      <c r="O27" s="65"/>
      <c r="P27" s="66"/>
      <c r="Q27" s="66"/>
      <c r="R27" s="50"/>
      <c r="S27" s="59"/>
      <c r="T27" s="59"/>
      <c r="U27" s="59"/>
      <c r="V27" s="58">
        <f>SUM($D$5:$D27)/(COUNTA($D$5:$D27)-COUNTA($E$5:$E27))</f>
        <v>11.25</v>
      </c>
      <c r="W27" s="289" t="s">
        <v>32</v>
      </c>
      <c r="X27" s="289"/>
      <c r="Y27" s="289"/>
      <c r="Z27" s="289"/>
      <c r="AA27" s="289"/>
      <c r="AB27" s="289"/>
      <c r="AC27" s="8"/>
      <c r="AD27" s="8"/>
      <c r="AE27" s="8"/>
      <c r="AG27" s="1"/>
      <c r="AH27" s="1"/>
    </row>
    <row r="28" spans="1:34" ht="17.100000000000001" customHeight="1">
      <c r="A28" s="200"/>
      <c r="B28" s="2"/>
      <c r="C28" s="91"/>
      <c r="D28" s="60"/>
      <c r="E28" s="61"/>
      <c r="F28" s="59"/>
      <c r="G28" s="59"/>
      <c r="H28" s="59"/>
      <c r="I28" s="59"/>
      <c r="J28" s="9"/>
      <c r="K28" s="64"/>
      <c r="L28" s="59"/>
      <c r="M28" s="59"/>
      <c r="N28" s="59"/>
      <c r="O28" s="65"/>
      <c r="P28" s="66"/>
      <c r="Q28" s="66"/>
      <c r="R28" s="50"/>
      <c r="S28" s="59"/>
      <c r="T28" s="59"/>
      <c r="U28" s="59"/>
      <c r="V28" s="57">
        <f>SUM($D$5:$D28)/(COUNTA($D$5:$D28)-COUNTA($E$5:$E28))</f>
        <v>11.25</v>
      </c>
      <c r="W28" s="69" t="s">
        <v>31</v>
      </c>
      <c r="X28" s="70"/>
      <c r="Y28" s="70"/>
      <c r="Z28" s="71"/>
      <c r="AA28" s="282">
        <f>IF(W5=0,"-",$W$13/$W$5)</f>
        <v>0.25</v>
      </c>
      <c r="AB28" s="283"/>
      <c r="AG28" s="1"/>
      <c r="AH28" s="1"/>
    </row>
    <row r="29" spans="1:34" ht="17.100000000000001" customHeight="1">
      <c r="A29" s="200"/>
      <c r="B29" s="2"/>
      <c r="C29" s="91"/>
      <c r="D29" s="60"/>
      <c r="E29" s="61"/>
      <c r="F29" s="59"/>
      <c r="G29" s="59"/>
      <c r="H29" s="59"/>
      <c r="I29" s="59"/>
      <c r="J29" s="9"/>
      <c r="K29" s="64"/>
      <c r="L29" s="59"/>
      <c r="M29" s="59"/>
      <c r="N29" s="59"/>
      <c r="O29" s="65"/>
      <c r="P29" s="66"/>
      <c r="Q29" s="66"/>
      <c r="R29" s="50"/>
      <c r="S29" s="59"/>
      <c r="T29" s="59"/>
      <c r="U29" s="59"/>
      <c r="V29" s="57">
        <f>SUM($D$5:$D29)/(COUNTA($D$5:$D29)-COUNTA($E$5:$E29))</f>
        <v>11.25</v>
      </c>
      <c r="W29" s="72" t="s">
        <v>30</v>
      </c>
      <c r="X29" s="73"/>
      <c r="Y29" s="276">
        <v>20</v>
      </c>
      <c r="Z29" s="279"/>
      <c r="AA29" s="280">
        <f>IF(ISERROR(SUMIF(D5:D34,"&gt;="&amp;Y29)/SUMPRODUCT(--(D5:D34&gt;=Y29),--(E5:E34&lt;&gt;"*"))),"-",SUMIF(D5:D34,"&gt;="&amp;Y29)/SUMPRODUCT(--(D5:D34&gt;=Y29),--(E5:E34&lt;&gt;"*")))</f>
        <v>22</v>
      </c>
      <c r="AB29" s="281"/>
      <c r="AG29" s="1"/>
      <c r="AH29" s="1"/>
    </row>
    <row r="30" spans="1:34" ht="17.100000000000001" customHeight="1">
      <c r="A30" s="200"/>
      <c r="B30" s="2"/>
      <c r="C30" s="91"/>
      <c r="D30" s="60"/>
      <c r="E30" s="61"/>
      <c r="F30" s="59"/>
      <c r="G30" s="59"/>
      <c r="H30" s="59"/>
      <c r="I30" s="59"/>
      <c r="J30" s="9"/>
      <c r="K30" s="64"/>
      <c r="L30" s="59"/>
      <c r="M30" s="59"/>
      <c r="N30" s="59"/>
      <c r="O30" s="65"/>
      <c r="P30" s="66"/>
      <c r="Q30" s="66"/>
      <c r="R30" s="50"/>
      <c r="S30" s="59"/>
      <c r="T30" s="59"/>
      <c r="U30" s="59"/>
      <c r="V30" s="57">
        <f>SUM($D$5:$D30)/(COUNTA($D$5:$D30)-COUNTA($E$5:$E30))</f>
        <v>11.25</v>
      </c>
      <c r="W30" s="274" t="s">
        <v>29</v>
      </c>
      <c r="X30" s="275"/>
      <c r="Y30" s="275"/>
      <c r="Z30" s="276"/>
      <c r="AA30" s="277">
        <f>IF($Z$5="-","-",IF($Z$5=0,"-",($AF$5*4+$AG$5*6)/$Z$5))</f>
        <v>8.8888888888888892E-2</v>
      </c>
      <c r="AB30" s="278"/>
      <c r="AG30" s="1"/>
      <c r="AH30" s="1"/>
    </row>
    <row r="31" spans="1:34" ht="17.100000000000001" customHeight="1">
      <c r="A31" s="200"/>
      <c r="B31" s="2"/>
      <c r="C31" s="91"/>
      <c r="D31" s="60"/>
      <c r="E31" s="61"/>
      <c r="F31" s="59"/>
      <c r="G31" s="59"/>
      <c r="H31" s="59"/>
      <c r="I31" s="59"/>
      <c r="J31" s="9"/>
      <c r="K31" s="64"/>
      <c r="L31" s="59"/>
      <c r="M31" s="59"/>
      <c r="N31" s="59"/>
      <c r="O31" s="65"/>
      <c r="P31" s="66"/>
      <c r="Q31" s="66"/>
      <c r="R31" s="50"/>
      <c r="S31" s="59"/>
      <c r="T31" s="59"/>
      <c r="U31" s="59"/>
      <c r="V31" s="57">
        <f>SUM($D$5:$D31)/(COUNTA($D$5:$D31)-COUNTA($E$5:$E31))</f>
        <v>11.25</v>
      </c>
      <c r="W31" s="274" t="s">
        <v>28</v>
      </c>
      <c r="X31" s="275"/>
      <c r="Y31" s="275"/>
      <c r="Z31" s="276"/>
      <c r="AA31" s="277">
        <f>IF(SUM($AF5:$AG5),$AG5/SUM($AF5:$AG5),"-")</f>
        <v>0</v>
      </c>
      <c r="AB31" s="278"/>
      <c r="AG31" s="1"/>
      <c r="AH31" s="1"/>
    </row>
    <row r="32" spans="1:34" ht="17.100000000000001" customHeight="1">
      <c r="A32" s="200"/>
      <c r="B32" s="2"/>
      <c r="C32" s="91"/>
      <c r="D32" s="60"/>
      <c r="E32" s="61"/>
      <c r="F32" s="59"/>
      <c r="G32" s="59"/>
      <c r="H32" s="59"/>
      <c r="I32" s="59"/>
      <c r="J32" s="9"/>
      <c r="K32" s="64"/>
      <c r="L32" s="59"/>
      <c r="M32" s="59"/>
      <c r="N32" s="59"/>
      <c r="O32" s="65"/>
      <c r="P32" s="66"/>
      <c r="Q32" s="66"/>
      <c r="R32" s="50"/>
      <c r="S32" s="59"/>
      <c r="T32" s="59"/>
      <c r="U32" s="59"/>
      <c r="V32" s="57">
        <f>SUM($D$5:$D32)/(COUNTA($D$5:$D32)-COUNTA($E$5:$E32))</f>
        <v>11.25</v>
      </c>
      <c r="W32" s="274" t="s">
        <v>27</v>
      </c>
      <c r="X32" s="275"/>
      <c r="Y32" s="275"/>
      <c r="Z32" s="276"/>
      <c r="AA32" s="277" t="str">
        <f>IF(SUM($AH5:$AI5),$AI5/SUM($AH5:$AI5),"-")</f>
        <v>-</v>
      </c>
      <c r="AB32" s="278"/>
      <c r="AG32" s="1"/>
      <c r="AH32" s="1"/>
    </row>
    <row r="33" spans="1:34" ht="17.100000000000001" customHeight="1">
      <c r="A33" s="199"/>
      <c r="B33" s="2"/>
      <c r="C33" s="91"/>
      <c r="D33" s="60"/>
      <c r="E33" s="61"/>
      <c r="F33" s="59"/>
      <c r="G33" s="59"/>
      <c r="H33" s="59"/>
      <c r="I33" s="59"/>
      <c r="J33" s="50"/>
      <c r="K33" s="59"/>
      <c r="L33" s="59"/>
      <c r="M33" s="59"/>
      <c r="N33" s="59"/>
      <c r="O33" s="65"/>
      <c r="P33" s="66"/>
      <c r="Q33" s="66"/>
      <c r="R33" s="50"/>
      <c r="S33" s="59"/>
      <c r="T33" s="59"/>
      <c r="U33" s="59"/>
      <c r="V33" s="57">
        <f>SUM($D$5:$D33)/(COUNTA($D$5:$D33)-COUNTA($E$5:$E33))</f>
        <v>11.25</v>
      </c>
      <c r="W33" s="274" t="s">
        <v>64</v>
      </c>
      <c r="X33" s="275"/>
      <c r="Y33" s="275"/>
      <c r="Z33" s="276"/>
      <c r="AA33" s="74">
        <f>SUMPRODUCT((D5:D34=0)*(D5:D34&lt;&gt;"")*(E5:E34&lt;&gt;"*"))</f>
        <v>0</v>
      </c>
      <c r="AB33" s="75">
        <f>SUMPRODUCT((D5:D34=0)*(D5:D34&lt;&gt;"")*(E5:E34&lt;&gt;"*")*(F5:F34=1))</f>
        <v>0</v>
      </c>
      <c r="AG33" s="1"/>
      <c r="AH33" s="1"/>
    </row>
    <row r="34" spans="1:34" ht="17.100000000000001" customHeight="1">
      <c r="A34" s="199"/>
      <c r="B34" s="2"/>
      <c r="C34" s="91"/>
      <c r="D34" s="60"/>
      <c r="E34" s="61"/>
      <c r="F34" s="59"/>
      <c r="G34" s="59"/>
      <c r="H34" s="59"/>
      <c r="I34" s="59"/>
      <c r="J34" s="50"/>
      <c r="K34" s="59"/>
      <c r="L34" s="59"/>
      <c r="M34" s="59"/>
      <c r="N34" s="59"/>
      <c r="O34" s="65"/>
      <c r="P34" s="66"/>
      <c r="Q34" s="66"/>
      <c r="R34" s="50"/>
      <c r="S34" s="59"/>
      <c r="T34" s="59"/>
      <c r="U34" s="59"/>
      <c r="V34" s="57">
        <f>SUM($D$5:$D34)/(COUNTA($D$5:$D34)-COUNTA($E$5:$E34))</f>
        <v>11.25</v>
      </c>
      <c r="W34" s="274" t="s">
        <v>65</v>
      </c>
      <c r="X34" s="275"/>
      <c r="Y34" s="275"/>
      <c r="Z34" s="276"/>
      <c r="AA34" s="74">
        <f>SUM(P5:P34)</f>
        <v>0</v>
      </c>
      <c r="AB34" s="75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AK3:AM3"/>
    <mergeCell ref="AA4:AB4"/>
    <mergeCell ref="AC4:AD4"/>
    <mergeCell ref="AA9:AB9"/>
    <mergeCell ref="AC9:AD9"/>
    <mergeCell ref="W7:AG7"/>
    <mergeCell ref="AA8:AB8"/>
    <mergeCell ref="AC8:AD8"/>
    <mergeCell ref="C3:I3"/>
    <mergeCell ref="K3:Q3"/>
    <mergeCell ref="S3:U3"/>
    <mergeCell ref="W3:AI3"/>
    <mergeCell ref="AA5:AB5"/>
    <mergeCell ref="AC5:AD5"/>
  </mergeCells>
  <phoneticPr fontId="30" type="noConversion"/>
  <conditionalFormatting sqref="AH5:AI5 AG9">
    <cfRule type="cellIs" dxfId="44" priority="1" operator="greaterThan">
      <formula>0</formula>
    </cfRule>
  </conditionalFormatting>
  <dataValidations count="1">
    <dataValidation type="list" allowBlank="1" showInputMessage="1" showErrorMessage="1" sqref="G5:G34" xr:uid="{00000000-0002-0000-1E00-000000000000}">
      <formula1>$W$16:$W$25</formula1>
    </dataValidation>
  </dataValidations>
  <hyperlinks>
    <hyperlink ref="A2" location="'Player Summary'!A1" display="Player Summary" xr:uid="{00000000-0004-0000-1E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17" sqref="A17"/>
      <selection pane="topRight" activeCell="A17" sqref="A17"/>
      <selection pane="bottomLeft" activeCell="A17" sqref="A17"/>
      <selection pane="bottomRight" activeCell="C21" sqref="C21"/>
    </sheetView>
  </sheetViews>
  <sheetFormatPr defaultColWidth="8.855468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85546875" style="2" customWidth="1"/>
    <col min="8" max="8" width="2.5703125" style="2" customWidth="1"/>
    <col min="9" max="9" width="2.42578125" style="2" customWidth="1"/>
    <col min="10" max="10" width="2.85546875" style="47" customWidth="1"/>
    <col min="11" max="11" width="5" style="5" customWidth="1"/>
    <col min="12" max="14" width="5" style="2" customWidth="1"/>
    <col min="15" max="15" width="0.5703125" style="2" customWidth="1"/>
    <col min="16" max="18" width="2.85546875" style="2" customWidth="1"/>
    <col min="19" max="21" width="4.42578125" style="2" customWidth="1"/>
    <col min="22" max="22" width="2.85546875" style="1" customWidth="1"/>
    <col min="23" max="25" width="5.5703125" style="1" customWidth="1"/>
    <col min="26" max="26" width="5.570312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5703125" style="1" customWidth="1"/>
    <col min="33" max="34" width="5.5703125" style="2" customWidth="1"/>
    <col min="35" max="35" width="5.5703125" style="1" customWidth="1"/>
    <col min="36" max="36" width="2.85546875" style="1" customWidth="1"/>
    <col min="37" max="38" width="5.5703125" style="1" customWidth="1"/>
    <col min="39" max="39" width="6.85546875" style="1" customWidth="1"/>
    <col min="40" max="256" width="11.42578125" style="1" customWidth="1"/>
    <col min="257" max="16384" width="8.85546875" style="1"/>
  </cols>
  <sheetData>
    <row r="1" spans="1:39" ht="15.75">
      <c r="A1" s="46" t="s">
        <v>98</v>
      </c>
      <c r="D1" s="13" t="s">
        <v>75</v>
      </c>
      <c r="E1" s="13"/>
      <c r="F1" s="13"/>
      <c r="G1" s="209" t="s">
        <v>76</v>
      </c>
      <c r="H1" s="13"/>
      <c r="I1" s="13"/>
      <c r="J1" s="13"/>
      <c r="K1" s="202" t="s">
        <v>77</v>
      </c>
      <c r="L1" s="13"/>
      <c r="M1" s="204" t="s">
        <v>78</v>
      </c>
      <c r="N1" s="20"/>
      <c r="O1" s="47"/>
      <c r="P1" s="47"/>
      <c r="Q1" s="47"/>
      <c r="R1" s="47"/>
      <c r="S1" s="20"/>
      <c r="T1" s="20"/>
      <c r="U1" s="20"/>
      <c r="V1" s="15"/>
      <c r="W1" s="15"/>
      <c r="X1" s="15"/>
      <c r="Y1" s="15"/>
      <c r="Z1" s="47"/>
    </row>
    <row r="2" spans="1:39">
      <c r="A2" s="226" t="s">
        <v>107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7"/>
      <c r="S2" s="47"/>
      <c r="T2" s="47"/>
      <c r="U2" s="47"/>
      <c r="V2" s="15"/>
      <c r="W2" s="15"/>
      <c r="X2" s="15"/>
      <c r="Y2" s="15"/>
      <c r="Z2" s="47"/>
      <c r="AA2" s="15"/>
      <c r="AB2" s="15"/>
      <c r="AC2" s="15"/>
      <c r="AD2" s="15"/>
      <c r="AE2" s="15"/>
      <c r="AF2" s="15"/>
      <c r="AG2" s="47"/>
      <c r="AH2" s="47"/>
      <c r="AI2" s="15"/>
      <c r="AJ2" s="15"/>
    </row>
    <row r="3" spans="1:39">
      <c r="A3" s="255" t="s">
        <v>73</v>
      </c>
      <c r="B3" s="15"/>
      <c r="C3" s="257" t="s">
        <v>63</v>
      </c>
      <c r="D3" s="257"/>
      <c r="E3" s="257"/>
      <c r="F3" s="257"/>
      <c r="G3" s="257"/>
      <c r="H3" s="257"/>
      <c r="I3" s="257"/>
      <c r="J3" s="13"/>
      <c r="K3" s="257" t="s">
        <v>62</v>
      </c>
      <c r="L3" s="257"/>
      <c r="M3" s="257"/>
      <c r="N3" s="257"/>
      <c r="O3" s="301"/>
      <c r="P3" s="257"/>
      <c r="Q3" s="257"/>
      <c r="R3" s="14"/>
      <c r="S3" s="257" t="s">
        <v>61</v>
      </c>
      <c r="T3" s="257"/>
      <c r="U3" s="257"/>
      <c r="V3" s="15"/>
      <c r="W3" s="289" t="s">
        <v>60</v>
      </c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K3" s="289" t="s">
        <v>59</v>
      </c>
      <c r="AL3" s="289"/>
      <c r="AM3" s="289"/>
    </row>
    <row r="4" spans="1:39" ht="17.100000000000001" customHeight="1">
      <c r="A4" s="256"/>
      <c r="B4" s="54" t="s">
        <v>93</v>
      </c>
      <c r="C4" s="52" t="s">
        <v>54</v>
      </c>
      <c r="D4" s="169" t="s">
        <v>21</v>
      </c>
      <c r="E4" s="169" t="s">
        <v>58</v>
      </c>
      <c r="F4" s="169" t="s">
        <v>57</v>
      </c>
      <c r="G4" s="169" t="s">
        <v>71</v>
      </c>
      <c r="H4" s="169">
        <v>4</v>
      </c>
      <c r="I4" s="169">
        <v>6</v>
      </c>
      <c r="J4" s="13"/>
      <c r="K4" s="55" t="s">
        <v>16</v>
      </c>
      <c r="L4" s="169" t="s">
        <v>15</v>
      </c>
      <c r="M4" s="169" t="s">
        <v>14</v>
      </c>
      <c r="N4" s="169" t="s">
        <v>13</v>
      </c>
      <c r="O4" s="56"/>
      <c r="P4" s="52" t="s">
        <v>56</v>
      </c>
      <c r="Q4" s="52" t="s">
        <v>55</v>
      </c>
      <c r="R4" s="13"/>
      <c r="S4" s="169" t="s">
        <v>8</v>
      </c>
      <c r="T4" s="169" t="s">
        <v>7</v>
      </c>
      <c r="U4" s="169" t="s">
        <v>6</v>
      </c>
      <c r="W4" s="168" t="s">
        <v>15</v>
      </c>
      <c r="X4" s="168" t="s">
        <v>23</v>
      </c>
      <c r="Y4" s="168" t="s">
        <v>22</v>
      </c>
      <c r="Z4" s="168" t="s">
        <v>21</v>
      </c>
      <c r="AA4" s="289" t="s">
        <v>20</v>
      </c>
      <c r="AB4" s="289"/>
      <c r="AC4" s="289" t="s">
        <v>11</v>
      </c>
      <c r="AD4" s="289"/>
      <c r="AE4" s="168" t="s">
        <v>10</v>
      </c>
      <c r="AF4" s="168">
        <v>4</v>
      </c>
      <c r="AG4" s="168">
        <v>6</v>
      </c>
      <c r="AH4" s="168" t="s">
        <v>19</v>
      </c>
      <c r="AI4" s="168" t="s">
        <v>18</v>
      </c>
      <c r="AK4" s="168" t="s">
        <v>54</v>
      </c>
      <c r="AL4" s="168" t="s">
        <v>23</v>
      </c>
      <c r="AM4" s="78" t="s">
        <v>11</v>
      </c>
    </row>
    <row r="5" spans="1:39" ht="17.100000000000001" customHeight="1">
      <c r="A5" s="208"/>
      <c r="B5" s="47"/>
      <c r="C5" s="91"/>
      <c r="D5" s="60"/>
      <c r="E5" s="61"/>
      <c r="F5" s="59"/>
      <c r="G5" s="62"/>
      <c r="H5" s="59"/>
      <c r="I5" s="59"/>
      <c r="J5" s="9"/>
      <c r="K5" s="59"/>
      <c r="L5" s="59"/>
      <c r="M5" s="59"/>
      <c r="N5" s="59"/>
      <c r="O5" s="65"/>
      <c r="P5" s="66"/>
      <c r="Q5" s="66"/>
      <c r="R5" s="9"/>
      <c r="S5" s="59"/>
      <c r="T5" s="59"/>
      <c r="U5" s="59"/>
      <c r="V5" s="57" t="e">
        <f>SUM($D$5:$D5)/(COUNTA($D$5:$D5)-COUNTA($E$5:$E5))</f>
        <v>#DIV/0!</v>
      </c>
      <c r="W5" s="76">
        <f>COUNTA(A5:A34)</f>
        <v>4</v>
      </c>
      <c r="X5" s="76">
        <f>COUNTA(D5:D34)</f>
        <v>3</v>
      </c>
      <c r="Y5" s="76">
        <f>COUNTA(E5:E34)</f>
        <v>1</v>
      </c>
      <c r="Z5" s="83">
        <f>IF(X5=0,"-",SUM(D5:D34))</f>
        <v>10</v>
      </c>
      <c r="AA5" s="302" t="str">
        <f t="array" ref="AA5">IF(X5,(MAX(D5:D34)&amp;IF(SUM((D5:D34=MAX(D5:D34))*(E5:E34&lt;&gt;"")),"*","")&amp;"("&amp;MIN(IF(D5:D34&amp;E5:E34=MAX(D5:D34)&amp;IF(SUM((D5:D34=MAX(D5:D34))*(E5:E34&lt;&gt;"")),"*",""),F5:F34))&amp;")"),0)</f>
        <v>8(0)</v>
      </c>
      <c r="AB5" s="302"/>
      <c r="AC5" s="303">
        <f>IF($X5-$Y5,$Z5/($X5-$Y5),"-")</f>
        <v>5</v>
      </c>
      <c r="AD5" s="304"/>
      <c r="AE5" s="84" t="str">
        <f>IF(SUM($F$5:$F$43),($Z5/(SUM($F$5:$F$43))*100),"-")</f>
        <v>-</v>
      </c>
      <c r="AF5" s="76">
        <f>SUM(H5:H34)</f>
        <v>0</v>
      </c>
      <c r="AG5" s="76">
        <f>SUM(I5:I34)</f>
        <v>0</v>
      </c>
      <c r="AH5" s="76">
        <f>COUNTIF($D$5:$D$34,"&gt;=50")-$AI5</f>
        <v>0</v>
      </c>
      <c r="AI5" s="76">
        <f>COUNTIF(D5:D34,"&gt;=100")</f>
        <v>0</v>
      </c>
      <c r="AK5" s="79" t="s">
        <v>53</v>
      </c>
      <c r="AL5" s="80" t="str">
        <f>IF(SUM(COUNTIF($C$5:$C$34,{1,2}))=0,"-",SUM(COUNTIF($C$5:$C$34,{1,2})))</f>
        <v>-</v>
      </c>
      <c r="AM5" s="89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.100000000000001" customHeight="1">
      <c r="A6" s="208"/>
      <c r="B6" s="47"/>
      <c r="C6" s="91"/>
      <c r="D6" s="60"/>
      <c r="E6" s="61"/>
      <c r="F6" s="59"/>
      <c r="G6" s="59"/>
      <c r="H6" s="59"/>
      <c r="I6" s="59"/>
      <c r="J6" s="9"/>
      <c r="K6" s="59"/>
      <c r="L6" s="59"/>
      <c r="M6" s="59"/>
      <c r="N6" s="59"/>
      <c r="O6" s="65"/>
      <c r="P6" s="66"/>
      <c r="Q6" s="66"/>
      <c r="R6" s="9"/>
      <c r="S6" s="59"/>
      <c r="T6" s="59"/>
      <c r="U6" s="59"/>
      <c r="V6" s="58" t="e">
        <f>SUM($D$5:$D6)/(COUNTA($D$5:$D6)-COUNTA($E$5:$E6))</f>
        <v>#DIV/0!</v>
      </c>
      <c r="Z6" s="47"/>
      <c r="AK6" s="81" t="s">
        <v>52</v>
      </c>
      <c r="AL6" s="82" t="str">
        <f>IF(COUNTIF($C$5:$C$34,$AK6)=0,"-",COUNTIF($C$5:$C$34,$AK6))</f>
        <v>-</v>
      </c>
      <c r="AM6" s="90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.100000000000001" customHeight="1">
      <c r="A7" s="208"/>
      <c r="B7" s="47"/>
      <c r="C7" s="92"/>
      <c r="D7" s="63"/>
      <c r="E7" s="61"/>
      <c r="F7" s="59"/>
      <c r="G7" s="62"/>
      <c r="H7" s="59"/>
      <c r="I7" s="59"/>
      <c r="J7" s="9"/>
      <c r="K7" s="59"/>
      <c r="L7" s="59"/>
      <c r="M7" s="59"/>
      <c r="N7" s="59"/>
      <c r="O7" s="65"/>
      <c r="P7" s="66"/>
      <c r="Q7" s="66"/>
      <c r="R7" s="9"/>
      <c r="S7" s="59"/>
      <c r="T7" s="59"/>
      <c r="U7" s="59"/>
      <c r="V7" s="58" t="e">
        <f>SUM($D$5:$D7)/(COUNTA($D$5:$D7)-COUNTA($E$5:$E7))</f>
        <v>#DIV/0!</v>
      </c>
      <c r="W7" s="289" t="s">
        <v>51</v>
      </c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11"/>
      <c r="AK7" s="81" t="s">
        <v>50</v>
      </c>
      <c r="AL7" s="82" t="str">
        <f t="shared" ref="AL7:AL14" si="0">IF(COUNTIF($C$5:$C$34,$AK7)=0,"-",COUNTIF($C$5:$C$34,$AK7))</f>
        <v>-</v>
      </c>
      <c r="AM7" s="90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.100000000000001" customHeight="1">
      <c r="A8" s="208"/>
      <c r="B8" s="47"/>
      <c r="C8" s="91"/>
      <c r="D8" s="63"/>
      <c r="E8" s="61"/>
      <c r="F8" s="59"/>
      <c r="G8" s="62"/>
      <c r="H8" s="59"/>
      <c r="I8" s="59"/>
      <c r="J8" s="9"/>
      <c r="K8" s="59"/>
      <c r="L8" s="59"/>
      <c r="M8" s="59"/>
      <c r="N8" s="59"/>
      <c r="O8" s="65"/>
      <c r="P8" s="66"/>
      <c r="Q8" s="66"/>
      <c r="R8" s="9"/>
      <c r="S8" s="59"/>
      <c r="T8" s="59"/>
      <c r="U8" s="59"/>
      <c r="V8" s="58" t="e">
        <f>SUM($D$5:$D8)/(COUNTA($D$5:$D8)-COUNTA($E$5:$E8))</f>
        <v>#DIV/0!</v>
      </c>
      <c r="W8" s="168" t="s">
        <v>16</v>
      </c>
      <c r="X8" s="168" t="s">
        <v>15</v>
      </c>
      <c r="Y8" s="168" t="s">
        <v>14</v>
      </c>
      <c r="Z8" s="168" t="s">
        <v>13</v>
      </c>
      <c r="AA8" s="289" t="s">
        <v>12</v>
      </c>
      <c r="AB8" s="289"/>
      <c r="AC8" s="289" t="s">
        <v>11</v>
      </c>
      <c r="AD8" s="289"/>
      <c r="AE8" s="168" t="s">
        <v>10</v>
      </c>
      <c r="AF8" s="168" t="s">
        <v>69</v>
      </c>
      <c r="AG8" s="168" t="s">
        <v>9</v>
      </c>
      <c r="AH8" s="13"/>
      <c r="AK8" s="81" t="s">
        <v>49</v>
      </c>
      <c r="AL8" s="82" t="str">
        <f t="shared" si="0"/>
        <v>-</v>
      </c>
      <c r="AM8" s="90" t="str">
        <f t="shared" si="1"/>
        <v>-</v>
      </c>
    </row>
    <row r="9" spans="1:39" ht="17.100000000000001" customHeight="1">
      <c r="A9" s="208"/>
      <c r="B9" s="47"/>
      <c r="C9" s="91"/>
      <c r="D9" s="63"/>
      <c r="E9" s="61"/>
      <c r="F9" s="59"/>
      <c r="G9" s="59"/>
      <c r="H9" s="59"/>
      <c r="I9" s="59"/>
      <c r="J9" s="9"/>
      <c r="K9" s="59"/>
      <c r="L9" s="59"/>
      <c r="M9" s="59"/>
      <c r="N9" s="59"/>
      <c r="O9" s="65"/>
      <c r="P9" s="66"/>
      <c r="Q9" s="66"/>
      <c r="R9" s="9"/>
      <c r="S9" s="59"/>
      <c r="T9" s="59"/>
      <c r="U9" s="59"/>
      <c r="V9" s="57" t="e">
        <f>SUM($D$5:$D9)/(COUNTA($D$5:$D9)-COUNTA($E$5:$E9))</f>
        <v>#DIV/0!</v>
      </c>
      <c r="W9" s="85">
        <f t="array" ref="W9">IF(SUM(K5:K34)=0,"-",SUM(INT(K5:K34))+INT(ROUND(SUM(K5:K34-INT(K5:K34)),1)/0.6)+MOD(ROUND(SUM(K5:K34-INT(K5:K34)),1),0.6))</f>
        <v>12</v>
      </c>
      <c r="X9" s="86">
        <f>IF($W$9="-","-",SUM(L5:L34))</f>
        <v>1</v>
      </c>
      <c r="Y9" s="86">
        <f>IF($W$9="-","-",SUM(M5:M34))</f>
        <v>82</v>
      </c>
      <c r="Z9" s="83">
        <f>IF($W$9="-","-",SUM(N5:N34))</f>
        <v>2</v>
      </c>
      <c r="AA9" s="305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1/12(3)</v>
      </c>
      <c r="AB9" s="306"/>
      <c r="AC9" s="303">
        <f>IF($Z$9="-","-",IF($Z$9=0,"-",$Y$9/$Z$9))</f>
        <v>41</v>
      </c>
      <c r="AD9" s="304"/>
      <c r="AE9" s="87">
        <f>IF(ISERROR(ROUND((INT(W9)*6+((W9-INT(W9))*10))/Z9,2)),"-",ROUND((INT(W9)*6+((W9-INT(W9))*10))/Z9,2))</f>
        <v>36</v>
      </c>
      <c r="AF9" s="84">
        <f>IF(ISERROR(ROUND(Y9/(INT(W9)*6+((W9-INT(W9))*10))*6,2)),"-",ROUND(Y9/(INT(W9)*6+((W9-INT(W9))*10))*6,2))</f>
        <v>6.83</v>
      </c>
      <c r="AG9" s="93">
        <f>COUNTIF(N5:N34,"&gt;=5")</f>
        <v>0</v>
      </c>
      <c r="AH9" s="10"/>
      <c r="AK9" s="81" t="s">
        <v>48</v>
      </c>
      <c r="AL9" s="82" t="str">
        <f t="shared" si="0"/>
        <v>-</v>
      </c>
      <c r="AM9" s="90" t="str">
        <f t="shared" si="1"/>
        <v>-</v>
      </c>
    </row>
    <row r="10" spans="1:39" ht="17.100000000000001" customHeight="1">
      <c r="A10" s="208"/>
      <c r="B10" s="47"/>
      <c r="C10" s="91"/>
      <c r="D10" s="63"/>
      <c r="E10" s="61"/>
      <c r="F10" s="59"/>
      <c r="G10" s="62"/>
      <c r="H10" s="59"/>
      <c r="I10" s="59"/>
      <c r="J10" s="9"/>
      <c r="K10" s="59"/>
      <c r="L10" s="59"/>
      <c r="M10" s="59"/>
      <c r="N10" s="59"/>
      <c r="O10" s="65"/>
      <c r="P10" s="66"/>
      <c r="Q10" s="66"/>
      <c r="R10" s="9"/>
      <c r="S10" s="59"/>
      <c r="T10" s="59"/>
      <c r="U10" s="59"/>
      <c r="V10" s="58" t="e">
        <f>SUM($D$5:$D10)/(COUNTA($D$5:$D10)-COUNTA($E$5:$E10))</f>
        <v>#DIV/0!</v>
      </c>
      <c r="W10" s="12"/>
      <c r="AK10" s="81" t="s">
        <v>47</v>
      </c>
      <c r="AL10" s="82" t="str">
        <f t="shared" si="0"/>
        <v>-</v>
      </c>
      <c r="AM10" s="90" t="str">
        <f t="shared" si="1"/>
        <v>-</v>
      </c>
    </row>
    <row r="11" spans="1:39" ht="17.100000000000001" customHeight="1">
      <c r="A11" s="208"/>
      <c r="B11" s="47"/>
      <c r="C11" s="91"/>
      <c r="D11" s="63"/>
      <c r="E11" s="61"/>
      <c r="F11" s="59"/>
      <c r="G11" s="62"/>
      <c r="H11" s="59"/>
      <c r="I11" s="59"/>
      <c r="J11" s="9"/>
      <c r="K11" s="59"/>
      <c r="L11" s="59"/>
      <c r="M11" s="59"/>
      <c r="N11" s="59"/>
      <c r="O11" s="65"/>
      <c r="P11" s="66"/>
      <c r="Q11" s="66"/>
      <c r="R11" s="9"/>
      <c r="S11" s="59"/>
      <c r="T11" s="59"/>
      <c r="U11" s="59"/>
      <c r="V11" s="58" t="e">
        <f>SUM($D$5:$D11)/(COUNTA($D$5:$D11)-COUNTA($E$5:$E11))</f>
        <v>#DIV/0!</v>
      </c>
      <c r="W11" s="292" t="s">
        <v>46</v>
      </c>
      <c r="X11" s="292"/>
      <c r="Y11" s="292"/>
      <c r="Z11" s="11"/>
      <c r="AA11" s="11"/>
      <c r="AB11" s="11"/>
      <c r="AK11" s="81" t="s">
        <v>45</v>
      </c>
      <c r="AL11" s="82">
        <f t="shared" si="0"/>
        <v>2</v>
      </c>
      <c r="AM11" s="90">
        <f t="shared" si="1"/>
        <v>0</v>
      </c>
    </row>
    <row r="12" spans="1:39" ht="17.100000000000001" customHeight="1">
      <c r="A12" s="243" t="s">
        <v>201</v>
      </c>
      <c r="B12" s="47">
        <v>2</v>
      </c>
      <c r="C12" s="92">
        <v>8</v>
      </c>
      <c r="D12" s="60">
        <v>0</v>
      </c>
      <c r="E12" s="61"/>
      <c r="F12" s="59"/>
      <c r="G12" s="59" t="s">
        <v>38</v>
      </c>
      <c r="H12" s="59"/>
      <c r="I12" s="59"/>
      <c r="J12" s="9"/>
      <c r="K12" s="64">
        <v>3</v>
      </c>
      <c r="L12" s="59"/>
      <c r="M12" s="59">
        <v>16</v>
      </c>
      <c r="N12" s="59">
        <v>1</v>
      </c>
      <c r="O12" s="65"/>
      <c r="P12" s="66"/>
      <c r="Q12" s="66"/>
      <c r="R12" s="9"/>
      <c r="S12" s="59"/>
      <c r="T12" s="59"/>
      <c r="U12" s="59"/>
      <c r="V12" s="58">
        <f>SUM($D$5:$D12)/(COUNTA($D$5:$D12)-COUNTA($E$5:$E12))</f>
        <v>0</v>
      </c>
      <c r="W12" s="168" t="s">
        <v>8</v>
      </c>
      <c r="X12" s="168" t="s">
        <v>7</v>
      </c>
      <c r="Y12" s="168" t="s">
        <v>6</v>
      </c>
      <c r="Z12" s="47"/>
      <c r="AK12" s="81" t="s">
        <v>44</v>
      </c>
      <c r="AL12" s="82">
        <f t="shared" si="0"/>
        <v>2</v>
      </c>
      <c r="AM12" s="90">
        <f t="shared" si="1"/>
        <v>10</v>
      </c>
    </row>
    <row r="13" spans="1:39" ht="17.100000000000001" customHeight="1">
      <c r="A13" s="243" t="s">
        <v>202</v>
      </c>
      <c r="B13" s="47">
        <v>2</v>
      </c>
      <c r="C13" s="91">
        <v>9</v>
      </c>
      <c r="D13" s="60">
        <v>8</v>
      </c>
      <c r="E13" s="61"/>
      <c r="F13" s="59"/>
      <c r="G13" s="62" t="s">
        <v>38</v>
      </c>
      <c r="H13" s="59"/>
      <c r="I13" s="59"/>
      <c r="J13" s="9"/>
      <c r="K13" s="59">
        <v>4</v>
      </c>
      <c r="L13" s="59"/>
      <c r="M13" s="59">
        <v>36</v>
      </c>
      <c r="N13" s="59"/>
      <c r="O13" s="65"/>
      <c r="P13" s="66"/>
      <c r="Q13" s="66"/>
      <c r="R13" s="9"/>
      <c r="S13" s="59"/>
      <c r="T13" s="59"/>
      <c r="U13" s="59"/>
      <c r="V13" s="57">
        <f>SUM($D$5:$D13)/(COUNTA($D$5:$D13)-COUNTA($E$5:$E13))</f>
        <v>4</v>
      </c>
      <c r="W13" s="76">
        <f>SUM(S5:S34)</f>
        <v>0</v>
      </c>
      <c r="X13" s="76">
        <f>SUM(T5:T34)</f>
        <v>0</v>
      </c>
      <c r="Y13" s="76">
        <f>SUM(U5:U34)</f>
        <v>0</v>
      </c>
      <c r="Z13" s="10"/>
      <c r="AK13" s="81" t="s">
        <v>43</v>
      </c>
      <c r="AL13" s="82" t="str">
        <f t="shared" si="0"/>
        <v>-</v>
      </c>
      <c r="AM13" s="90" t="str">
        <f t="shared" si="1"/>
        <v>-</v>
      </c>
    </row>
    <row r="14" spans="1:39" ht="17.100000000000001" customHeight="1">
      <c r="A14" s="243" t="s">
        <v>204</v>
      </c>
      <c r="B14" s="47">
        <v>2</v>
      </c>
      <c r="C14" s="91">
        <v>9</v>
      </c>
      <c r="D14" s="60">
        <v>2</v>
      </c>
      <c r="E14" s="61" t="s">
        <v>58</v>
      </c>
      <c r="F14" s="59"/>
      <c r="G14" s="62" t="s">
        <v>115</v>
      </c>
      <c r="H14" s="59"/>
      <c r="I14" s="59"/>
      <c r="J14" s="9"/>
      <c r="K14" s="59">
        <v>2</v>
      </c>
      <c r="L14" s="59"/>
      <c r="M14" s="59">
        <v>18</v>
      </c>
      <c r="N14" s="59"/>
      <c r="O14" s="65"/>
      <c r="P14" s="66"/>
      <c r="Q14" s="66"/>
      <c r="R14" s="9"/>
      <c r="S14" s="59"/>
      <c r="T14" s="59"/>
      <c r="U14" s="59"/>
      <c r="V14" s="58">
        <f>SUM($D$5:$D14)/(COUNTA($D$5:$D14)-COUNTA($E$5:$E14))</f>
        <v>5</v>
      </c>
      <c r="AK14" s="81" t="s">
        <v>42</v>
      </c>
      <c r="AL14" s="82" t="str">
        <f t="shared" si="0"/>
        <v>-</v>
      </c>
      <c r="AM14" s="90" t="str">
        <f t="shared" si="1"/>
        <v>-</v>
      </c>
    </row>
    <row r="15" spans="1:39" ht="17.100000000000001" customHeight="1">
      <c r="A15" s="243"/>
      <c r="B15" s="47"/>
      <c r="C15" s="91"/>
      <c r="D15" s="60"/>
      <c r="E15" s="61"/>
      <c r="F15" s="59"/>
      <c r="G15" s="62"/>
      <c r="H15" s="59"/>
      <c r="I15" s="59"/>
      <c r="J15" s="9"/>
      <c r="K15" s="59"/>
      <c r="L15" s="59"/>
      <c r="M15" s="59"/>
      <c r="N15" s="59"/>
      <c r="O15" s="67"/>
      <c r="P15" s="68"/>
      <c r="Q15" s="68"/>
      <c r="R15" s="9"/>
      <c r="S15" s="59"/>
      <c r="T15" s="59"/>
      <c r="U15" s="59"/>
      <c r="V15" s="58">
        <f>SUM($D$5:$D15)/(COUNTA($D$5:$D15)-COUNTA($E$5:$E15))</f>
        <v>5</v>
      </c>
      <c r="W15" s="289" t="s">
        <v>41</v>
      </c>
      <c r="X15" s="289"/>
      <c r="Y15" s="289"/>
      <c r="Z15" s="289"/>
      <c r="AA15" s="289"/>
      <c r="AB15" s="289"/>
    </row>
    <row r="16" spans="1:39" ht="17.100000000000001" customHeight="1">
      <c r="A16" s="243"/>
      <c r="B16" s="47"/>
      <c r="C16" s="91"/>
      <c r="D16" s="60"/>
      <c r="E16" s="61"/>
      <c r="F16" s="59"/>
      <c r="G16" s="62"/>
      <c r="H16" s="59"/>
      <c r="I16" s="59"/>
      <c r="J16" s="9"/>
      <c r="K16" s="59"/>
      <c r="L16" s="59"/>
      <c r="M16" s="59"/>
      <c r="N16" s="59"/>
      <c r="O16" s="65"/>
      <c r="P16" s="66"/>
      <c r="Q16" s="66"/>
      <c r="R16" s="9"/>
      <c r="S16" s="59"/>
      <c r="T16" s="59"/>
      <c r="U16" s="59"/>
      <c r="V16" s="57">
        <f>SUM($D$5:$D16)/(COUNTA($D$5:$D16)-COUNTA($E$5:$E16))</f>
        <v>5</v>
      </c>
      <c r="W16" s="293" t="s">
        <v>40</v>
      </c>
      <c r="X16" s="294"/>
      <c r="Y16" s="295"/>
      <c r="Z16" s="76">
        <f>COUNTIF($G$5:$G$34,W16)</f>
        <v>1</v>
      </c>
      <c r="AA16" s="296">
        <f>$Z16/MAX(1,$X$5)</f>
        <v>0.33333333333333331</v>
      </c>
      <c r="AB16" s="297"/>
    </row>
    <row r="17" spans="1:34" ht="17.100000000000001" customHeight="1">
      <c r="A17" s="228" t="s">
        <v>217</v>
      </c>
      <c r="B17" s="47">
        <v>3</v>
      </c>
      <c r="C17" s="91">
        <v>8</v>
      </c>
      <c r="D17" s="60"/>
      <c r="E17" s="61"/>
      <c r="F17" s="59"/>
      <c r="G17" s="62"/>
      <c r="H17" s="59"/>
      <c r="I17" s="59"/>
      <c r="J17" s="9"/>
      <c r="K17" s="59">
        <v>3</v>
      </c>
      <c r="L17" s="59">
        <v>1</v>
      </c>
      <c r="M17" s="59">
        <v>12</v>
      </c>
      <c r="N17" s="59">
        <v>1</v>
      </c>
      <c r="O17" s="65"/>
      <c r="P17" s="66"/>
      <c r="Q17" s="66"/>
      <c r="R17" s="9"/>
      <c r="S17" s="59"/>
      <c r="T17" s="59"/>
      <c r="U17" s="59"/>
      <c r="V17" s="57">
        <f>SUM($D$5:$D17)/(COUNTA($D$5:$D17)-COUNTA($E$5:$E17))</f>
        <v>5</v>
      </c>
      <c r="W17" s="298" t="s">
        <v>39</v>
      </c>
      <c r="X17" s="299"/>
      <c r="Y17" s="300"/>
      <c r="Z17" s="76">
        <f>COUNTIF($G$5:$G$34,W17)</f>
        <v>0</v>
      </c>
      <c r="AA17" s="287">
        <f t="shared" ref="AA17:AA25" si="2">$Z17/MAX(1,$X$5)</f>
        <v>0</v>
      </c>
      <c r="AB17" s="288"/>
      <c r="AG17" s="1"/>
      <c r="AH17" s="1"/>
    </row>
    <row r="18" spans="1:34" ht="17.100000000000001" customHeight="1">
      <c r="A18" s="228"/>
      <c r="B18" s="47"/>
      <c r="C18" s="91"/>
      <c r="D18" s="60"/>
      <c r="E18" s="61"/>
      <c r="F18" s="59"/>
      <c r="G18" s="62"/>
      <c r="H18" s="59"/>
      <c r="I18" s="59"/>
      <c r="J18" s="9"/>
      <c r="K18" s="59"/>
      <c r="L18" s="59"/>
      <c r="M18" s="59"/>
      <c r="N18" s="59"/>
      <c r="O18" s="65"/>
      <c r="P18" s="66"/>
      <c r="Q18" s="66"/>
      <c r="R18" s="9"/>
      <c r="S18" s="59"/>
      <c r="T18" s="59"/>
      <c r="U18" s="59"/>
      <c r="V18" s="57">
        <f>SUM($D$5:$D18)/(COUNTA($D$5:$D18)-COUNTA($E$5:$E18))</f>
        <v>5</v>
      </c>
      <c r="W18" s="284" t="s">
        <v>90</v>
      </c>
      <c r="X18" s="285"/>
      <c r="Y18" s="286"/>
      <c r="Z18" s="76">
        <f>COUNTIF($G$5:$G$34,W18)</f>
        <v>0</v>
      </c>
      <c r="AA18" s="287">
        <f t="shared" si="2"/>
        <v>0</v>
      </c>
      <c r="AB18" s="288"/>
      <c r="AG18" s="1"/>
      <c r="AH18" s="1"/>
    </row>
    <row r="19" spans="1:34" ht="17.100000000000001" customHeight="1">
      <c r="A19" s="228"/>
      <c r="B19" s="47"/>
      <c r="C19" s="91"/>
      <c r="D19" s="60"/>
      <c r="E19" s="61"/>
      <c r="F19" s="59"/>
      <c r="G19" s="62"/>
      <c r="H19" s="59"/>
      <c r="I19" s="59"/>
      <c r="J19" s="9"/>
      <c r="K19" s="59"/>
      <c r="L19" s="59"/>
      <c r="M19" s="59"/>
      <c r="N19" s="59"/>
      <c r="O19" s="65"/>
      <c r="P19" s="66"/>
      <c r="Q19" s="66"/>
      <c r="R19" s="9"/>
      <c r="S19" s="59"/>
      <c r="T19" s="59"/>
      <c r="U19" s="59"/>
      <c r="V19" s="57">
        <f>SUM($D$5:$D19)/(COUNTA($D$5:$D19)-COUNTA($E$5:$E19))</f>
        <v>5</v>
      </c>
      <c r="W19" s="284" t="s">
        <v>89</v>
      </c>
      <c r="X19" s="285"/>
      <c r="Y19" s="286"/>
      <c r="Z19" s="76">
        <f t="shared" ref="Z19:Z25" si="3">COUNTIF($G$5:$G$34,W19)</f>
        <v>0</v>
      </c>
      <c r="AA19" s="287">
        <f t="shared" si="2"/>
        <v>0</v>
      </c>
      <c r="AB19" s="288"/>
      <c r="AG19" s="1"/>
      <c r="AH19" s="1"/>
    </row>
    <row r="20" spans="1:34" ht="17.100000000000001" customHeight="1">
      <c r="A20" s="228"/>
      <c r="B20" s="47"/>
      <c r="C20" s="91"/>
      <c r="D20" s="60"/>
      <c r="E20" s="61"/>
      <c r="F20" s="59"/>
      <c r="G20" s="62"/>
      <c r="H20" s="59"/>
      <c r="I20" s="59"/>
      <c r="J20" s="9"/>
      <c r="K20" s="59"/>
      <c r="L20" s="59"/>
      <c r="M20" s="59"/>
      <c r="N20" s="59"/>
      <c r="O20" s="65"/>
      <c r="P20" s="66"/>
      <c r="Q20" s="66"/>
      <c r="R20" s="9"/>
      <c r="S20" s="59"/>
      <c r="T20" s="59"/>
      <c r="U20" s="59"/>
      <c r="V20" s="57">
        <f>SUM($D$5:$D20)/(COUNTA($D$5:$D20)-COUNTA($E$5:$E20))</f>
        <v>5</v>
      </c>
      <c r="W20" s="284" t="s">
        <v>38</v>
      </c>
      <c r="X20" s="285"/>
      <c r="Y20" s="286"/>
      <c r="Z20" s="76">
        <f t="shared" si="3"/>
        <v>2</v>
      </c>
      <c r="AA20" s="287">
        <f t="shared" si="2"/>
        <v>0.66666666666666663</v>
      </c>
      <c r="AB20" s="288"/>
      <c r="AG20" s="1"/>
      <c r="AH20" s="1"/>
    </row>
    <row r="21" spans="1:34" ht="17.100000000000001" customHeight="1">
      <c r="A21" s="228"/>
      <c r="B21" s="47"/>
      <c r="C21" s="92"/>
      <c r="D21" s="63"/>
      <c r="E21" s="61"/>
      <c r="F21" s="59"/>
      <c r="G21" s="62"/>
      <c r="H21" s="59"/>
      <c r="I21" s="59"/>
      <c r="J21" s="9"/>
      <c r="K21" s="59"/>
      <c r="L21" s="59"/>
      <c r="M21" s="59"/>
      <c r="N21" s="59"/>
      <c r="O21" s="65"/>
      <c r="P21" s="66"/>
      <c r="Q21" s="66"/>
      <c r="R21" s="9"/>
      <c r="S21" s="59"/>
      <c r="T21" s="59"/>
      <c r="U21" s="59"/>
      <c r="V21" s="57">
        <f>SUM($D$5:$D21)/(COUNTA($D$5:$D21)-COUNTA($E$5:$E21))</f>
        <v>5</v>
      </c>
      <c r="W21" s="284" t="s">
        <v>37</v>
      </c>
      <c r="X21" s="285"/>
      <c r="Y21" s="286"/>
      <c r="Z21" s="76">
        <f t="shared" si="3"/>
        <v>0</v>
      </c>
      <c r="AA21" s="287">
        <f t="shared" si="2"/>
        <v>0</v>
      </c>
      <c r="AB21" s="288"/>
      <c r="AG21" s="1"/>
      <c r="AH21" s="1"/>
    </row>
    <row r="22" spans="1:34" ht="17.100000000000001" customHeight="1">
      <c r="A22" s="228"/>
      <c r="B22" s="47"/>
      <c r="C22" s="91"/>
      <c r="D22" s="60"/>
      <c r="E22" s="61"/>
      <c r="F22" s="59"/>
      <c r="G22" s="62"/>
      <c r="H22" s="59"/>
      <c r="I22" s="59"/>
      <c r="J22" s="9"/>
      <c r="K22" s="59"/>
      <c r="L22" s="59"/>
      <c r="M22" s="59"/>
      <c r="N22" s="59"/>
      <c r="O22" s="65"/>
      <c r="P22" s="66"/>
      <c r="Q22" s="66"/>
      <c r="R22" s="9"/>
      <c r="S22" s="59"/>
      <c r="T22" s="59"/>
      <c r="U22" s="59"/>
      <c r="V22" s="57">
        <f>SUM($D$5:$D22)/(COUNTA($D$5:$D22)-COUNTA($E$5:$E22))</f>
        <v>5</v>
      </c>
      <c r="W22" s="284" t="s">
        <v>36</v>
      </c>
      <c r="X22" s="285"/>
      <c r="Y22" s="286"/>
      <c r="Z22" s="76">
        <f t="shared" si="3"/>
        <v>0</v>
      </c>
      <c r="AA22" s="287">
        <f t="shared" si="2"/>
        <v>0</v>
      </c>
      <c r="AB22" s="288"/>
      <c r="AG22" s="1"/>
      <c r="AH22" s="1"/>
    </row>
    <row r="23" spans="1:34" ht="17.100000000000001" customHeight="1">
      <c r="A23" s="248"/>
      <c r="B23" s="47"/>
      <c r="C23" s="91"/>
      <c r="D23" s="60"/>
      <c r="E23" s="61"/>
      <c r="F23" s="59"/>
      <c r="G23" s="62"/>
      <c r="H23" s="59"/>
      <c r="I23" s="59"/>
      <c r="J23" s="9"/>
      <c r="K23" s="64"/>
      <c r="L23" s="59"/>
      <c r="M23" s="59"/>
      <c r="N23" s="64"/>
      <c r="O23" s="67"/>
      <c r="P23" s="68"/>
      <c r="Q23" s="68"/>
      <c r="R23" s="9"/>
      <c r="S23" s="59"/>
      <c r="T23" s="59"/>
      <c r="U23" s="59"/>
      <c r="V23" s="57">
        <f>SUM($D$5:$D23)/(COUNTA($D$5:$D23)-COUNTA($E$5:$E23))</f>
        <v>5</v>
      </c>
      <c r="W23" s="284" t="s">
        <v>35</v>
      </c>
      <c r="X23" s="285"/>
      <c r="Y23" s="286"/>
      <c r="Z23" s="76">
        <f t="shared" si="3"/>
        <v>0</v>
      </c>
      <c r="AA23" s="287">
        <f t="shared" si="2"/>
        <v>0</v>
      </c>
      <c r="AB23" s="288"/>
      <c r="AG23" s="1"/>
      <c r="AH23" s="1"/>
    </row>
    <row r="24" spans="1:34" ht="17.100000000000001" customHeight="1">
      <c r="A24" s="248"/>
      <c r="B24" s="51"/>
      <c r="C24" s="92"/>
      <c r="D24" s="63"/>
      <c r="E24" s="61"/>
      <c r="F24" s="59"/>
      <c r="G24" s="62"/>
      <c r="H24" s="59"/>
      <c r="I24" s="59"/>
      <c r="J24" s="9"/>
      <c r="K24" s="64"/>
      <c r="L24" s="59"/>
      <c r="M24" s="59"/>
      <c r="N24" s="59"/>
      <c r="O24" s="65"/>
      <c r="P24" s="66"/>
      <c r="Q24" s="66"/>
      <c r="R24" s="25"/>
      <c r="S24" s="62"/>
      <c r="T24" s="62"/>
      <c r="U24" s="62"/>
      <c r="V24" s="57">
        <f>SUM($D$5:$D24)/(COUNTA($D$5:$D24)-COUNTA($E$5:$E24))</f>
        <v>5</v>
      </c>
      <c r="W24" s="284" t="s">
        <v>34</v>
      </c>
      <c r="X24" s="290"/>
      <c r="Y24" s="291"/>
      <c r="Z24" s="76">
        <f t="shared" si="3"/>
        <v>0</v>
      </c>
      <c r="AA24" s="287">
        <f t="shared" si="2"/>
        <v>0</v>
      </c>
      <c r="AB24" s="288"/>
      <c r="AG24" s="1"/>
      <c r="AH24" s="1"/>
    </row>
    <row r="25" spans="1:34" ht="17.100000000000001" customHeight="1">
      <c r="A25" s="248"/>
      <c r="B25" s="47"/>
      <c r="C25" s="91"/>
      <c r="D25" s="63"/>
      <c r="E25" s="61"/>
      <c r="F25" s="59"/>
      <c r="G25" s="62"/>
      <c r="H25" s="59"/>
      <c r="I25" s="59"/>
      <c r="J25" s="9"/>
      <c r="K25" s="64"/>
      <c r="L25" s="59"/>
      <c r="M25" s="59"/>
      <c r="N25" s="59"/>
      <c r="O25" s="65"/>
      <c r="P25" s="66"/>
      <c r="Q25" s="66"/>
      <c r="R25" s="50"/>
      <c r="S25" s="59"/>
      <c r="T25" s="59"/>
      <c r="U25" s="59"/>
      <c r="V25" s="57">
        <f>SUM($D$5:$D25)/(COUNTA($D$5:$D25)-COUNTA($E$5:$E25))</f>
        <v>5</v>
      </c>
      <c r="W25" s="284" t="s">
        <v>33</v>
      </c>
      <c r="X25" s="285"/>
      <c r="Y25" s="286"/>
      <c r="Z25" s="76">
        <f t="shared" si="3"/>
        <v>0</v>
      </c>
      <c r="AA25" s="287">
        <f t="shared" si="2"/>
        <v>0</v>
      </c>
      <c r="AB25" s="288"/>
      <c r="AG25" s="1"/>
      <c r="AH25" s="1"/>
    </row>
    <row r="26" spans="1:34" ht="17.100000000000001" customHeight="1">
      <c r="A26" s="200"/>
      <c r="B26" s="2"/>
      <c r="C26" s="91"/>
      <c r="D26" s="60"/>
      <c r="E26" s="61"/>
      <c r="F26" s="59"/>
      <c r="G26" s="59"/>
      <c r="H26" s="59"/>
      <c r="I26" s="59"/>
      <c r="J26" s="9"/>
      <c r="K26" s="64"/>
      <c r="L26" s="59"/>
      <c r="M26" s="59"/>
      <c r="N26" s="59"/>
      <c r="O26" s="65"/>
      <c r="P26" s="66"/>
      <c r="Q26" s="66"/>
      <c r="R26" s="50"/>
      <c r="S26" s="59"/>
      <c r="T26" s="59"/>
      <c r="U26" s="59"/>
      <c r="V26" s="58">
        <f>SUM($D$5:$D26)/(COUNTA($D$5:$D26)-COUNTA($E$5:$E26))</f>
        <v>5</v>
      </c>
      <c r="W26" s="88"/>
    </row>
    <row r="27" spans="1:34" ht="17.100000000000001" customHeight="1">
      <c r="A27" s="200"/>
      <c r="B27" s="2"/>
      <c r="C27" s="91"/>
      <c r="D27" s="60"/>
      <c r="E27" s="61"/>
      <c r="F27" s="59"/>
      <c r="G27" s="59"/>
      <c r="H27" s="59"/>
      <c r="I27" s="59"/>
      <c r="J27" s="9"/>
      <c r="K27" s="64"/>
      <c r="L27" s="59"/>
      <c r="M27" s="59"/>
      <c r="N27" s="59"/>
      <c r="O27" s="65"/>
      <c r="P27" s="66"/>
      <c r="Q27" s="66"/>
      <c r="R27" s="50"/>
      <c r="S27" s="59"/>
      <c r="T27" s="59"/>
      <c r="U27" s="59"/>
      <c r="V27" s="58">
        <f>SUM($D$5:$D27)/(COUNTA($D$5:$D27)-COUNTA($E$5:$E27))</f>
        <v>5</v>
      </c>
      <c r="W27" s="289" t="s">
        <v>32</v>
      </c>
      <c r="X27" s="289"/>
      <c r="Y27" s="289"/>
      <c r="Z27" s="289"/>
      <c r="AA27" s="289"/>
      <c r="AB27" s="289"/>
      <c r="AC27" s="8"/>
      <c r="AD27" s="8"/>
      <c r="AE27" s="8"/>
      <c r="AG27" s="1"/>
      <c r="AH27" s="1"/>
    </row>
    <row r="28" spans="1:34" ht="17.100000000000001" customHeight="1">
      <c r="A28" s="200"/>
      <c r="B28" s="2"/>
      <c r="C28" s="91"/>
      <c r="D28" s="60"/>
      <c r="E28" s="61"/>
      <c r="F28" s="59"/>
      <c r="G28" s="59"/>
      <c r="H28" s="59"/>
      <c r="I28" s="59"/>
      <c r="J28" s="9"/>
      <c r="K28" s="64"/>
      <c r="L28" s="59"/>
      <c r="M28" s="59"/>
      <c r="N28" s="59"/>
      <c r="O28" s="65"/>
      <c r="P28" s="66"/>
      <c r="Q28" s="66"/>
      <c r="R28" s="50"/>
      <c r="S28" s="59"/>
      <c r="T28" s="59"/>
      <c r="U28" s="59"/>
      <c r="V28" s="57">
        <f>SUM($D$5:$D28)/(COUNTA($D$5:$D28)-COUNTA($E$5:$E28))</f>
        <v>5</v>
      </c>
      <c r="W28" s="69" t="s">
        <v>31</v>
      </c>
      <c r="X28" s="70"/>
      <c r="Y28" s="70"/>
      <c r="Z28" s="71"/>
      <c r="AA28" s="282">
        <f>IF(W5=0,"-",$W$13/$W$5)</f>
        <v>0</v>
      </c>
      <c r="AB28" s="283"/>
      <c r="AG28" s="1"/>
      <c r="AH28" s="1"/>
    </row>
    <row r="29" spans="1:34" ht="17.100000000000001" customHeight="1">
      <c r="A29" s="200"/>
      <c r="B29" s="2"/>
      <c r="C29" s="91"/>
      <c r="D29" s="60"/>
      <c r="E29" s="61"/>
      <c r="F29" s="59"/>
      <c r="G29" s="59"/>
      <c r="H29" s="59"/>
      <c r="I29" s="59"/>
      <c r="J29" s="9"/>
      <c r="K29" s="64"/>
      <c r="L29" s="59"/>
      <c r="M29" s="59"/>
      <c r="N29" s="59"/>
      <c r="O29" s="65"/>
      <c r="P29" s="66"/>
      <c r="Q29" s="66"/>
      <c r="R29" s="50"/>
      <c r="S29" s="59"/>
      <c r="T29" s="59"/>
      <c r="U29" s="59"/>
      <c r="V29" s="57">
        <f>SUM($D$5:$D29)/(COUNTA($D$5:$D29)-COUNTA($E$5:$E29))</f>
        <v>5</v>
      </c>
      <c r="W29" s="166" t="s">
        <v>30</v>
      </c>
      <c r="X29" s="167"/>
      <c r="Y29" s="276">
        <v>20</v>
      </c>
      <c r="Z29" s="279"/>
      <c r="AA29" s="280" t="str">
        <f>IF(ISERROR(SUMIF(D5:D34,"&gt;="&amp;Y29)/SUMPRODUCT(--(D5:D34&gt;=Y29),--(E5:E34&lt;&gt;"*"))),"-",SUMIF(D5:D34,"&gt;="&amp;Y29)/SUMPRODUCT(--(D5:D34&gt;=Y29),--(E5:E34&lt;&gt;"*")))</f>
        <v>-</v>
      </c>
      <c r="AB29" s="281"/>
      <c r="AG29" s="1"/>
      <c r="AH29" s="1"/>
    </row>
    <row r="30" spans="1:34" ht="17.100000000000001" customHeight="1">
      <c r="A30" s="200"/>
      <c r="B30" s="2"/>
      <c r="C30" s="91"/>
      <c r="D30" s="60"/>
      <c r="E30" s="61"/>
      <c r="F30" s="59"/>
      <c r="G30" s="59"/>
      <c r="H30" s="59"/>
      <c r="I30" s="59"/>
      <c r="J30" s="9"/>
      <c r="K30" s="64"/>
      <c r="L30" s="59"/>
      <c r="M30" s="59"/>
      <c r="N30" s="59"/>
      <c r="O30" s="65"/>
      <c r="P30" s="66"/>
      <c r="Q30" s="66"/>
      <c r="R30" s="50"/>
      <c r="S30" s="59"/>
      <c r="T30" s="59"/>
      <c r="U30" s="59"/>
      <c r="V30" s="57">
        <f>SUM($D$5:$D30)/(COUNTA($D$5:$D30)-COUNTA($E$5:$E30))</f>
        <v>5</v>
      </c>
      <c r="W30" s="274" t="s">
        <v>29</v>
      </c>
      <c r="X30" s="275"/>
      <c r="Y30" s="275"/>
      <c r="Z30" s="276"/>
      <c r="AA30" s="277">
        <f>IF($Z$5="-","-",IF($Z$5=0,"-",($AF$5*4+$AG$5*6)/$Z$5))</f>
        <v>0</v>
      </c>
      <c r="AB30" s="278"/>
      <c r="AG30" s="1"/>
      <c r="AH30" s="1"/>
    </row>
    <row r="31" spans="1:34" ht="17.100000000000001" customHeight="1">
      <c r="A31" s="200"/>
      <c r="B31" s="2"/>
      <c r="C31" s="91"/>
      <c r="D31" s="60"/>
      <c r="E31" s="61"/>
      <c r="F31" s="59"/>
      <c r="G31" s="59"/>
      <c r="H31" s="59"/>
      <c r="I31" s="59"/>
      <c r="J31" s="9"/>
      <c r="K31" s="64"/>
      <c r="L31" s="59"/>
      <c r="M31" s="59"/>
      <c r="N31" s="59"/>
      <c r="O31" s="65"/>
      <c r="P31" s="66"/>
      <c r="Q31" s="66"/>
      <c r="R31" s="50"/>
      <c r="S31" s="59"/>
      <c r="T31" s="59"/>
      <c r="U31" s="59"/>
      <c r="V31" s="57">
        <f>SUM($D$5:$D31)/(COUNTA($D$5:$D31)-COUNTA($E$5:$E31))</f>
        <v>5</v>
      </c>
      <c r="W31" s="274" t="s">
        <v>28</v>
      </c>
      <c r="X31" s="275"/>
      <c r="Y31" s="275"/>
      <c r="Z31" s="276"/>
      <c r="AA31" s="277" t="str">
        <f>IF(SUM($AF5:$AG5),$AG5/SUM($AF5:$AG5),"-")</f>
        <v>-</v>
      </c>
      <c r="AB31" s="278"/>
      <c r="AG31" s="1"/>
      <c r="AH31" s="1"/>
    </row>
    <row r="32" spans="1:34" ht="17.100000000000001" customHeight="1">
      <c r="A32" s="200"/>
      <c r="B32" s="2"/>
      <c r="C32" s="91"/>
      <c r="D32" s="60"/>
      <c r="E32" s="61"/>
      <c r="F32" s="59"/>
      <c r="G32" s="59"/>
      <c r="H32" s="59"/>
      <c r="I32" s="59"/>
      <c r="J32" s="9"/>
      <c r="K32" s="64"/>
      <c r="L32" s="59"/>
      <c r="M32" s="59"/>
      <c r="N32" s="59"/>
      <c r="O32" s="65"/>
      <c r="P32" s="66"/>
      <c r="Q32" s="66"/>
      <c r="R32" s="50"/>
      <c r="S32" s="59"/>
      <c r="T32" s="59"/>
      <c r="U32" s="59"/>
      <c r="V32" s="57">
        <f>SUM($D$5:$D32)/(COUNTA($D$5:$D32)-COUNTA($E$5:$E32))</f>
        <v>5</v>
      </c>
      <c r="W32" s="274" t="s">
        <v>27</v>
      </c>
      <c r="X32" s="275"/>
      <c r="Y32" s="275"/>
      <c r="Z32" s="276"/>
      <c r="AA32" s="277" t="str">
        <f>IF(SUM($AH5:$AI5),$AI5/SUM($AH5:$AI5),"-")</f>
        <v>-</v>
      </c>
      <c r="AB32" s="278"/>
      <c r="AG32" s="1"/>
      <c r="AH32" s="1"/>
    </row>
    <row r="33" spans="1:34" ht="17.100000000000001" customHeight="1">
      <c r="A33" s="199"/>
      <c r="B33" s="2"/>
      <c r="C33" s="91"/>
      <c r="D33" s="60"/>
      <c r="E33" s="61"/>
      <c r="F33" s="59"/>
      <c r="G33" s="59"/>
      <c r="H33" s="59"/>
      <c r="I33" s="59"/>
      <c r="J33" s="50"/>
      <c r="K33" s="59"/>
      <c r="L33" s="59"/>
      <c r="M33" s="59"/>
      <c r="N33" s="59"/>
      <c r="O33" s="65"/>
      <c r="P33" s="66"/>
      <c r="Q33" s="66"/>
      <c r="R33" s="50"/>
      <c r="S33" s="59"/>
      <c r="T33" s="59"/>
      <c r="U33" s="59"/>
      <c r="V33" s="57">
        <f>SUM($D$5:$D33)/(COUNTA($D$5:$D33)-COUNTA($E$5:$E33))</f>
        <v>5</v>
      </c>
      <c r="W33" s="274" t="s">
        <v>64</v>
      </c>
      <c r="X33" s="275"/>
      <c r="Y33" s="275"/>
      <c r="Z33" s="276"/>
      <c r="AA33" s="74">
        <f>SUMPRODUCT((D5:D34=0)*(D5:D34&lt;&gt;"")*(E5:E34&lt;&gt;"*"))</f>
        <v>1</v>
      </c>
      <c r="AB33" s="75">
        <f>SUMPRODUCT((D5:D34=0)*(D5:D34&lt;&gt;"")*(E5:E34&lt;&gt;"*")*(F5:F34=1))</f>
        <v>0</v>
      </c>
      <c r="AG33" s="1"/>
      <c r="AH33" s="1"/>
    </row>
    <row r="34" spans="1:34" ht="17.100000000000001" customHeight="1">
      <c r="A34" s="199"/>
      <c r="B34" s="2"/>
      <c r="C34" s="91"/>
      <c r="D34" s="60"/>
      <c r="E34" s="61"/>
      <c r="F34" s="59"/>
      <c r="G34" s="59"/>
      <c r="H34" s="59"/>
      <c r="I34" s="59"/>
      <c r="J34" s="50"/>
      <c r="K34" s="59"/>
      <c r="L34" s="59"/>
      <c r="M34" s="59"/>
      <c r="N34" s="59"/>
      <c r="O34" s="65"/>
      <c r="P34" s="66"/>
      <c r="Q34" s="66"/>
      <c r="R34" s="50"/>
      <c r="S34" s="59"/>
      <c r="T34" s="59"/>
      <c r="U34" s="59"/>
      <c r="V34" s="57">
        <f>SUM($D$5:$D34)/(COUNTA($D$5:$D34)-COUNTA($E$5:$E34))</f>
        <v>5</v>
      </c>
      <c r="W34" s="274" t="s">
        <v>65</v>
      </c>
      <c r="X34" s="275"/>
      <c r="Y34" s="275"/>
      <c r="Z34" s="276"/>
      <c r="AA34" s="74">
        <f>SUM(P5:P34)</f>
        <v>0</v>
      </c>
      <c r="AB34" s="75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43" priority="1" operator="greaterThan">
      <formula>0</formula>
    </cfRule>
  </conditionalFormatting>
  <dataValidations count="1">
    <dataValidation type="list" allowBlank="1" showInputMessage="1" showErrorMessage="1" sqref="G5:G34" xr:uid="{00000000-0002-0000-1F00-000000000000}">
      <formula1>$W$16:$W$25</formula1>
    </dataValidation>
  </dataValidations>
  <hyperlinks>
    <hyperlink ref="A2" location="'Player Summary'!A1" display="Player Summary" xr:uid="{00000000-0004-0000-1F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17" sqref="A17"/>
      <selection pane="topRight" activeCell="A17" sqref="A17"/>
      <selection pane="bottomLeft" activeCell="A17" sqref="A17"/>
      <selection pane="bottomRight" activeCell="A2" sqref="A2"/>
    </sheetView>
  </sheetViews>
  <sheetFormatPr defaultColWidth="8.855468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85546875" style="2" customWidth="1"/>
    <col min="8" max="8" width="2.5703125" style="2" customWidth="1"/>
    <col min="9" max="9" width="2.42578125" style="2" customWidth="1"/>
    <col min="10" max="10" width="2.85546875" style="47" customWidth="1"/>
    <col min="11" max="11" width="5" style="5" customWidth="1"/>
    <col min="12" max="14" width="5" style="2" customWidth="1"/>
    <col min="15" max="15" width="0.5703125" style="2" customWidth="1"/>
    <col min="16" max="18" width="2.85546875" style="2" customWidth="1"/>
    <col min="19" max="21" width="4.42578125" style="2" customWidth="1"/>
    <col min="22" max="22" width="2.85546875" style="1" customWidth="1"/>
    <col min="23" max="25" width="5.5703125" style="1" customWidth="1"/>
    <col min="26" max="26" width="5.570312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5703125" style="1" customWidth="1"/>
    <col min="33" max="34" width="5.5703125" style="2" customWidth="1"/>
    <col min="35" max="35" width="5.5703125" style="1" customWidth="1"/>
    <col min="36" max="36" width="2.85546875" style="1" customWidth="1"/>
    <col min="37" max="38" width="5.5703125" style="1" customWidth="1"/>
    <col min="39" max="39" width="6.85546875" style="1" customWidth="1"/>
    <col min="40" max="256" width="11.42578125" style="1" customWidth="1"/>
    <col min="257" max="16384" width="8.85546875" style="1"/>
  </cols>
  <sheetData>
    <row r="1" spans="1:39" ht="15.75">
      <c r="A1" s="46" t="s">
        <v>95</v>
      </c>
      <c r="D1" s="13" t="s">
        <v>75</v>
      </c>
      <c r="E1" s="13"/>
      <c r="F1" s="13"/>
      <c r="G1" s="209" t="s">
        <v>76</v>
      </c>
      <c r="H1" s="13"/>
      <c r="I1" s="13"/>
      <c r="J1" s="13"/>
      <c r="K1" s="202" t="s">
        <v>77</v>
      </c>
      <c r="L1" s="13"/>
      <c r="M1" s="204" t="s">
        <v>78</v>
      </c>
      <c r="N1" s="20"/>
      <c r="O1" s="47"/>
      <c r="P1" s="47"/>
      <c r="Q1" s="47"/>
      <c r="R1" s="47"/>
      <c r="S1" s="20"/>
      <c r="T1" s="20"/>
      <c r="U1" s="20"/>
      <c r="V1" s="15"/>
      <c r="W1" s="15"/>
      <c r="X1" s="15"/>
      <c r="Y1" s="15"/>
      <c r="Z1" s="47"/>
    </row>
    <row r="2" spans="1:39">
      <c r="A2" s="226" t="s">
        <v>107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7"/>
      <c r="S2" s="47"/>
      <c r="T2" s="47"/>
      <c r="U2" s="47"/>
      <c r="V2" s="15"/>
      <c r="W2" s="15"/>
      <c r="X2" s="15"/>
      <c r="Y2" s="15"/>
      <c r="Z2" s="47"/>
      <c r="AA2" s="15"/>
      <c r="AB2" s="15"/>
      <c r="AC2" s="15"/>
      <c r="AD2" s="15"/>
      <c r="AE2" s="15"/>
      <c r="AF2" s="15"/>
      <c r="AG2" s="47"/>
      <c r="AH2" s="47"/>
      <c r="AI2" s="15"/>
      <c r="AJ2" s="15"/>
    </row>
    <row r="3" spans="1:39">
      <c r="A3" s="255" t="s">
        <v>73</v>
      </c>
      <c r="B3" s="15"/>
      <c r="C3" s="257" t="s">
        <v>63</v>
      </c>
      <c r="D3" s="257"/>
      <c r="E3" s="257"/>
      <c r="F3" s="257"/>
      <c r="G3" s="257"/>
      <c r="H3" s="257"/>
      <c r="I3" s="257"/>
      <c r="J3" s="13"/>
      <c r="K3" s="257" t="s">
        <v>62</v>
      </c>
      <c r="L3" s="257"/>
      <c r="M3" s="257"/>
      <c r="N3" s="257"/>
      <c r="O3" s="301"/>
      <c r="P3" s="257"/>
      <c r="Q3" s="257"/>
      <c r="R3" s="14"/>
      <c r="S3" s="257" t="s">
        <v>61</v>
      </c>
      <c r="T3" s="257"/>
      <c r="U3" s="257"/>
      <c r="V3" s="15"/>
      <c r="W3" s="289" t="s">
        <v>60</v>
      </c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K3" s="289" t="s">
        <v>59</v>
      </c>
      <c r="AL3" s="289"/>
      <c r="AM3" s="289"/>
    </row>
    <row r="4" spans="1:39" ht="17.100000000000001" customHeight="1">
      <c r="A4" s="256"/>
      <c r="B4" s="54" t="s">
        <v>93</v>
      </c>
      <c r="C4" s="52" t="s">
        <v>54</v>
      </c>
      <c r="D4" s="133" t="s">
        <v>21</v>
      </c>
      <c r="E4" s="133" t="s">
        <v>58</v>
      </c>
      <c r="F4" s="133" t="s">
        <v>57</v>
      </c>
      <c r="G4" s="133" t="s">
        <v>71</v>
      </c>
      <c r="H4" s="133">
        <v>4</v>
      </c>
      <c r="I4" s="133">
        <v>6</v>
      </c>
      <c r="J4" s="13"/>
      <c r="K4" s="55" t="s">
        <v>16</v>
      </c>
      <c r="L4" s="133" t="s">
        <v>15</v>
      </c>
      <c r="M4" s="133" t="s">
        <v>14</v>
      </c>
      <c r="N4" s="133" t="s">
        <v>13</v>
      </c>
      <c r="O4" s="56"/>
      <c r="P4" s="52" t="s">
        <v>56</v>
      </c>
      <c r="Q4" s="52" t="s">
        <v>55</v>
      </c>
      <c r="R4" s="13"/>
      <c r="S4" s="133" t="s">
        <v>8</v>
      </c>
      <c r="T4" s="133" t="s">
        <v>7</v>
      </c>
      <c r="U4" s="133" t="s">
        <v>6</v>
      </c>
      <c r="W4" s="132" t="s">
        <v>15</v>
      </c>
      <c r="X4" s="132" t="s">
        <v>23</v>
      </c>
      <c r="Y4" s="132" t="s">
        <v>22</v>
      </c>
      <c r="Z4" s="132" t="s">
        <v>21</v>
      </c>
      <c r="AA4" s="289" t="s">
        <v>20</v>
      </c>
      <c r="AB4" s="289"/>
      <c r="AC4" s="289" t="s">
        <v>11</v>
      </c>
      <c r="AD4" s="289"/>
      <c r="AE4" s="132" t="s">
        <v>10</v>
      </c>
      <c r="AF4" s="132">
        <v>4</v>
      </c>
      <c r="AG4" s="132">
        <v>6</v>
      </c>
      <c r="AH4" s="132" t="s">
        <v>19</v>
      </c>
      <c r="AI4" s="132" t="s">
        <v>18</v>
      </c>
      <c r="AK4" s="132" t="s">
        <v>54</v>
      </c>
      <c r="AL4" s="132" t="s">
        <v>23</v>
      </c>
      <c r="AM4" s="78" t="s">
        <v>11</v>
      </c>
    </row>
    <row r="5" spans="1:39" ht="17.100000000000001" customHeight="1">
      <c r="A5" s="208"/>
      <c r="B5" s="47"/>
      <c r="C5" s="91"/>
      <c r="D5" s="60"/>
      <c r="E5" s="61"/>
      <c r="F5" s="59"/>
      <c r="G5" s="62"/>
      <c r="H5" s="59"/>
      <c r="I5" s="59"/>
      <c r="J5" s="9"/>
      <c r="K5" s="59"/>
      <c r="L5" s="59"/>
      <c r="M5" s="59"/>
      <c r="N5" s="59"/>
      <c r="O5" s="65"/>
      <c r="P5" s="66"/>
      <c r="Q5" s="66"/>
      <c r="R5" s="9"/>
      <c r="S5" s="59"/>
      <c r="T5" s="59"/>
      <c r="U5" s="59"/>
      <c r="V5" s="57" t="e">
        <f>SUM($D$5:$D5)/(COUNTA($D$5:$D5)-COUNTA($E$5:$E5))</f>
        <v>#DIV/0!</v>
      </c>
      <c r="W5" s="76">
        <f>COUNTA(A5:A34)</f>
        <v>2</v>
      </c>
      <c r="X5" s="76">
        <f>COUNTA(D5:D34)</f>
        <v>2</v>
      </c>
      <c r="Y5" s="76">
        <f>COUNTA(E5:E34)</f>
        <v>1</v>
      </c>
      <c r="Z5" s="83">
        <f>IF(X5=0,"-",SUM(D5:D34))</f>
        <v>18</v>
      </c>
      <c r="AA5" s="302" t="str">
        <f t="array" ref="AA5">IF(X5,(MAX(D5:D34)&amp;IF(SUM((D5:D34=MAX(D5:D34))*(E5:E34&lt;&gt;"")),"*","")&amp;"("&amp;MIN(IF(D5:D34&amp;E5:E34=MAX(D5:D34)&amp;IF(SUM((D5:D34=MAX(D5:D34))*(E5:E34&lt;&gt;"")),"*",""),F5:F34))&amp;")"),0)</f>
        <v>10(0)</v>
      </c>
      <c r="AB5" s="302"/>
      <c r="AC5" s="303">
        <f>IF($X5-$Y5,$Z5/($X5-$Y5),"-")</f>
        <v>18</v>
      </c>
      <c r="AD5" s="304"/>
      <c r="AE5" s="84" t="str">
        <f>IF(SUM($F$5:$F$43),($Z5/(SUM($F$5:$F$43))*100),"-")</f>
        <v>-</v>
      </c>
      <c r="AF5" s="76">
        <f>SUM(H5:H34)</f>
        <v>0</v>
      </c>
      <c r="AG5" s="76">
        <f>SUM(I5:I34)</f>
        <v>0</v>
      </c>
      <c r="AH5" s="76">
        <f>COUNTIF($D$5:$D$34,"&gt;=50")-$AI5</f>
        <v>0</v>
      </c>
      <c r="AI5" s="76">
        <f>COUNTIF(D5:D34,"&gt;=100")</f>
        <v>0</v>
      </c>
      <c r="AK5" s="79" t="s">
        <v>53</v>
      </c>
      <c r="AL5" s="80" t="str">
        <f>IF(SUM(COUNTIF($C$5:$C$34,{1,2}))=0,"-",SUM(COUNTIF($C$5:$C$34,{1,2})))</f>
        <v>-</v>
      </c>
      <c r="AM5" s="89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.100000000000001" customHeight="1">
      <c r="A6" s="208"/>
      <c r="B6" s="47"/>
      <c r="C6" s="91"/>
      <c r="D6" s="60"/>
      <c r="E6" s="61"/>
      <c r="F6" s="59"/>
      <c r="G6" s="59"/>
      <c r="H6" s="59"/>
      <c r="I6" s="59"/>
      <c r="J6" s="9"/>
      <c r="K6" s="59"/>
      <c r="L6" s="59"/>
      <c r="M6" s="59"/>
      <c r="N6" s="59"/>
      <c r="O6" s="65"/>
      <c r="P6" s="66"/>
      <c r="Q6" s="66"/>
      <c r="R6" s="9"/>
      <c r="S6" s="59"/>
      <c r="T6" s="59"/>
      <c r="U6" s="59"/>
      <c r="V6" s="58" t="e">
        <f>SUM($D$5:$D6)/(COUNTA($D$5:$D6)-COUNTA($E$5:$E6))</f>
        <v>#DIV/0!</v>
      </c>
      <c r="Z6" s="47"/>
      <c r="AK6" s="81" t="s">
        <v>52</v>
      </c>
      <c r="AL6" s="82">
        <f>IF(COUNTIF($C$5:$C$34,$AK6)=0,"-",COUNTIF($C$5:$C$34,$AK6))</f>
        <v>1</v>
      </c>
      <c r="AM6" s="90">
        <f>IF(ISERROR(IF($AL6="-","-",SUMIF($C$5:$C$34,$AK6,$D$5:$D$34)/($AL6-SUMPRODUCT(($C$5:$C$34=0+$AK6)*($E$5:$E$34="*"))))),"-",IF($AL6="-","-",SUMIF($C$5:$C$34,$AK6,$D$5:$D$34)/($AL6-SUMPRODUCT(($C$5:$C$34=0+$AK6)*($E$5:$E$34="*")))))</f>
        <v>10</v>
      </c>
    </row>
    <row r="7" spans="1:39" ht="17.100000000000001" customHeight="1">
      <c r="A7" s="208"/>
      <c r="B7" s="47"/>
      <c r="C7" s="91"/>
      <c r="D7" s="60"/>
      <c r="E7" s="61"/>
      <c r="F7" s="59"/>
      <c r="G7" s="62"/>
      <c r="H7" s="59"/>
      <c r="I7" s="59"/>
      <c r="J7" s="9"/>
      <c r="K7" s="59"/>
      <c r="L7" s="59"/>
      <c r="M7" s="59"/>
      <c r="N7" s="59"/>
      <c r="O7" s="67"/>
      <c r="P7" s="68"/>
      <c r="Q7" s="68"/>
      <c r="R7" s="9"/>
      <c r="S7" s="59"/>
      <c r="T7" s="59"/>
      <c r="U7" s="59"/>
      <c r="V7" s="58" t="e">
        <f>SUM($D$5:$D7)/(COUNTA($D$5:$D7)-COUNTA($E$5:$E7))</f>
        <v>#DIV/0!</v>
      </c>
      <c r="W7" s="289" t="s">
        <v>51</v>
      </c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11"/>
      <c r="AK7" s="81" t="s">
        <v>50</v>
      </c>
      <c r="AL7" s="82" t="str">
        <f t="shared" ref="AL7:AL14" si="0">IF(COUNTIF($C$5:$C$34,$AK7)=0,"-",COUNTIF($C$5:$C$34,$AK7))</f>
        <v>-</v>
      </c>
      <c r="AM7" s="90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.100000000000001" customHeight="1">
      <c r="A8" s="228"/>
      <c r="B8" s="47"/>
      <c r="C8" s="91"/>
      <c r="D8" s="60"/>
      <c r="E8" s="61"/>
      <c r="F8" s="59"/>
      <c r="G8" s="62"/>
      <c r="H8" s="59"/>
      <c r="I8" s="59"/>
      <c r="J8" s="9"/>
      <c r="K8" s="59"/>
      <c r="L8" s="59"/>
      <c r="M8" s="59"/>
      <c r="N8" s="59"/>
      <c r="O8" s="65"/>
      <c r="P8" s="66"/>
      <c r="Q8" s="66"/>
      <c r="R8" s="9"/>
      <c r="S8" s="59"/>
      <c r="T8" s="59"/>
      <c r="U8" s="59"/>
      <c r="V8" s="58" t="e">
        <f>SUM($D$5:$D8)/(COUNTA($D$5:$D8)-COUNTA($E$5:$E8))</f>
        <v>#DIV/0!</v>
      </c>
      <c r="W8" s="132" t="s">
        <v>16</v>
      </c>
      <c r="X8" s="132" t="s">
        <v>15</v>
      </c>
      <c r="Y8" s="132" t="s">
        <v>14</v>
      </c>
      <c r="Z8" s="132" t="s">
        <v>13</v>
      </c>
      <c r="AA8" s="289" t="s">
        <v>12</v>
      </c>
      <c r="AB8" s="289"/>
      <c r="AC8" s="289" t="s">
        <v>11</v>
      </c>
      <c r="AD8" s="289"/>
      <c r="AE8" s="132" t="s">
        <v>10</v>
      </c>
      <c r="AF8" s="132" t="s">
        <v>69</v>
      </c>
      <c r="AG8" s="132" t="s">
        <v>9</v>
      </c>
      <c r="AH8" s="13"/>
      <c r="AK8" s="81" t="s">
        <v>49</v>
      </c>
      <c r="AL8" s="82" t="str">
        <f t="shared" si="0"/>
        <v>-</v>
      </c>
      <c r="AM8" s="90" t="str">
        <f t="shared" si="1"/>
        <v>-</v>
      </c>
    </row>
    <row r="9" spans="1:39" ht="17.100000000000001" customHeight="1">
      <c r="A9" s="228"/>
      <c r="B9" s="47"/>
      <c r="C9" s="91"/>
      <c r="D9" s="60"/>
      <c r="E9" s="61"/>
      <c r="F9" s="59"/>
      <c r="G9" s="59"/>
      <c r="H9" s="59"/>
      <c r="I9" s="59"/>
      <c r="J9" s="9"/>
      <c r="K9" s="59"/>
      <c r="L9" s="59"/>
      <c r="M9" s="59"/>
      <c r="N9" s="59"/>
      <c r="O9" s="65"/>
      <c r="P9" s="66"/>
      <c r="Q9" s="66"/>
      <c r="R9" s="9"/>
      <c r="S9" s="59"/>
      <c r="T9" s="59"/>
      <c r="U9" s="59"/>
      <c r="V9" s="57" t="e">
        <f>SUM($D$5:$D9)/(COUNTA($D$5:$D9)-COUNTA($E$5:$E9))</f>
        <v>#DIV/0!</v>
      </c>
      <c r="W9" s="85" t="str">
        <f t="array" ref="W9">IF(SUM(K5:K34)=0,"-",SUM(INT(K5:K34))+INT(ROUND(SUM(K5:K34-INT(K5:K34)),1)/0.6)+MOD(ROUND(SUM(K5:K34-INT(K5:K34)),1),0.6))</f>
        <v>-</v>
      </c>
      <c r="X9" s="86" t="str">
        <f>IF($W$9="-","-",SUM(L5:L34))</f>
        <v>-</v>
      </c>
      <c r="Y9" s="86" t="str">
        <f>IF($W$9="-","-",SUM(M5:M34))</f>
        <v>-</v>
      </c>
      <c r="Z9" s="83" t="str">
        <f>IF($W$9="-","-",SUM(N5:N34))</f>
        <v>-</v>
      </c>
      <c r="AA9" s="305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306"/>
      <c r="AC9" s="303" t="str">
        <f>IF($Z$9="-","-",IF($Z$9=0,"-",$Y$9/$Z$9))</f>
        <v>-</v>
      </c>
      <c r="AD9" s="304"/>
      <c r="AE9" s="87" t="str">
        <f>IF(ISERROR(ROUND((INT(W9)*6+((W9-INT(W9))*10))/Z9,2)),"-",ROUND((INT(W9)*6+((W9-INT(W9))*10))/Z9,2))</f>
        <v>-</v>
      </c>
      <c r="AF9" s="84" t="str">
        <f>IF(ISERROR(ROUND(Y9/(INT(W9)*6+((W9-INT(W9))*10))*6,2)),"-",ROUND(Y9/(INT(W9)*6+((W9-INT(W9))*10))*6,2))</f>
        <v>-</v>
      </c>
      <c r="AG9" s="93">
        <f>COUNTIF(N5:N34,"&gt;=5")</f>
        <v>0</v>
      </c>
      <c r="AH9" s="10"/>
      <c r="AK9" s="81" t="s">
        <v>48</v>
      </c>
      <c r="AL9" s="82" t="str">
        <f t="shared" si="0"/>
        <v>-</v>
      </c>
      <c r="AM9" s="90" t="str">
        <f t="shared" si="1"/>
        <v>-</v>
      </c>
    </row>
    <row r="10" spans="1:39" ht="17.100000000000001" customHeight="1">
      <c r="A10" s="208"/>
      <c r="B10" s="51"/>
      <c r="C10" s="92"/>
      <c r="D10" s="63"/>
      <c r="E10" s="61"/>
      <c r="F10" s="59"/>
      <c r="G10" s="62"/>
      <c r="H10" s="59"/>
      <c r="I10" s="59"/>
      <c r="J10" s="9"/>
      <c r="K10" s="59"/>
      <c r="L10" s="59"/>
      <c r="M10" s="59"/>
      <c r="N10" s="59"/>
      <c r="O10" s="65"/>
      <c r="P10" s="66"/>
      <c r="Q10" s="66"/>
      <c r="R10" s="9"/>
      <c r="S10" s="59"/>
      <c r="T10" s="59"/>
      <c r="U10" s="59"/>
      <c r="V10" s="58" t="e">
        <f>SUM($D$5:$D10)/(COUNTA($D$5:$D10)-COUNTA($E$5:$E10))</f>
        <v>#DIV/0!</v>
      </c>
      <c r="W10" s="12"/>
      <c r="AK10" s="81" t="s">
        <v>47</v>
      </c>
      <c r="AL10" s="82" t="str">
        <f t="shared" si="0"/>
        <v>-</v>
      </c>
      <c r="AM10" s="90" t="str">
        <f t="shared" si="1"/>
        <v>-</v>
      </c>
    </row>
    <row r="11" spans="1:39" ht="17.100000000000001" customHeight="1">
      <c r="A11" s="208"/>
      <c r="B11" s="51"/>
      <c r="C11" s="92"/>
      <c r="D11" s="63"/>
      <c r="E11" s="61"/>
      <c r="F11" s="59"/>
      <c r="G11" s="59"/>
      <c r="H11" s="59"/>
      <c r="I11" s="59"/>
      <c r="J11" s="9"/>
      <c r="K11" s="59"/>
      <c r="L11" s="59"/>
      <c r="M11" s="59"/>
      <c r="N11" s="59"/>
      <c r="O11" s="65"/>
      <c r="P11" s="66"/>
      <c r="Q11" s="66"/>
      <c r="R11" s="9"/>
      <c r="S11" s="59"/>
      <c r="T11" s="59"/>
      <c r="U11" s="59"/>
      <c r="V11" s="58" t="e">
        <f>SUM($D$5:$D11)/(COUNTA($D$5:$D11)-COUNTA($E$5:$E11))</f>
        <v>#DIV/0!</v>
      </c>
      <c r="W11" s="292" t="s">
        <v>46</v>
      </c>
      <c r="X11" s="292"/>
      <c r="Y11" s="292"/>
      <c r="Z11" s="11"/>
      <c r="AA11" s="11"/>
      <c r="AB11" s="11"/>
      <c r="AK11" s="81" t="s">
        <v>45</v>
      </c>
      <c r="AL11" s="82">
        <f t="shared" si="0"/>
        <v>1</v>
      </c>
      <c r="AM11" s="90" t="str">
        <f t="shared" si="1"/>
        <v>-</v>
      </c>
    </row>
    <row r="12" spans="1:39" ht="17.100000000000001" customHeight="1">
      <c r="A12" s="243" t="s">
        <v>202</v>
      </c>
      <c r="B12" s="47">
        <v>2</v>
      </c>
      <c r="C12" s="91">
        <v>8</v>
      </c>
      <c r="D12" s="63">
        <v>8</v>
      </c>
      <c r="E12" s="61" t="s">
        <v>58</v>
      </c>
      <c r="F12" s="59"/>
      <c r="G12" s="62" t="s">
        <v>115</v>
      </c>
      <c r="H12" s="59"/>
      <c r="I12" s="59"/>
      <c r="J12" s="9"/>
      <c r="K12" s="59"/>
      <c r="L12" s="59"/>
      <c r="M12" s="59"/>
      <c r="N12" s="59"/>
      <c r="O12" s="65"/>
      <c r="P12" s="66"/>
      <c r="Q12" s="66"/>
      <c r="R12" s="9"/>
      <c r="S12" s="59"/>
      <c r="T12" s="59"/>
      <c r="U12" s="59"/>
      <c r="V12" s="58" t="e">
        <f>SUM($D$5:$D12)/(COUNTA($D$5:$D12)-COUNTA($E$5:$E12))</f>
        <v>#DIV/0!</v>
      </c>
      <c r="W12" s="132" t="s">
        <v>8</v>
      </c>
      <c r="X12" s="132" t="s">
        <v>7</v>
      </c>
      <c r="Y12" s="132" t="s">
        <v>6</v>
      </c>
      <c r="Z12" s="47"/>
      <c r="AK12" s="81" t="s">
        <v>44</v>
      </c>
      <c r="AL12" s="82" t="str">
        <f t="shared" si="0"/>
        <v>-</v>
      </c>
      <c r="AM12" s="90" t="str">
        <f t="shared" si="1"/>
        <v>-</v>
      </c>
    </row>
    <row r="13" spans="1:39" ht="17.100000000000001" customHeight="1">
      <c r="A13" s="243"/>
      <c r="B13" s="47"/>
      <c r="C13" s="91"/>
      <c r="D13" s="63"/>
      <c r="E13" s="61"/>
      <c r="F13" s="59"/>
      <c r="G13" s="62"/>
      <c r="H13" s="59"/>
      <c r="I13" s="59"/>
      <c r="J13" s="9"/>
      <c r="K13" s="59"/>
      <c r="L13" s="59"/>
      <c r="M13" s="59"/>
      <c r="N13" s="59"/>
      <c r="O13" s="65"/>
      <c r="P13" s="66"/>
      <c r="Q13" s="66"/>
      <c r="R13" s="9"/>
      <c r="S13" s="59"/>
      <c r="T13" s="59"/>
      <c r="U13" s="59"/>
      <c r="V13" s="57" t="e">
        <f>SUM($D$5:$D13)/(COUNTA($D$5:$D13)-COUNTA($E$5:$E13))</f>
        <v>#DIV/0!</v>
      </c>
      <c r="W13" s="76">
        <f>SUM(S5:S34)</f>
        <v>0</v>
      </c>
      <c r="X13" s="76">
        <f>SUM(T5:T34)</f>
        <v>0</v>
      </c>
      <c r="Y13" s="76">
        <f>SUM(U5:U34)</f>
        <v>0</v>
      </c>
      <c r="Z13" s="10"/>
      <c r="AK13" s="81" t="s">
        <v>43</v>
      </c>
      <c r="AL13" s="82" t="str">
        <f t="shared" si="0"/>
        <v>-</v>
      </c>
      <c r="AM13" s="90" t="str">
        <f t="shared" si="1"/>
        <v>-</v>
      </c>
    </row>
    <row r="14" spans="1:39" ht="17.100000000000001" customHeight="1">
      <c r="A14" s="243"/>
      <c r="B14" s="51"/>
      <c r="C14" s="92"/>
      <c r="D14" s="60"/>
      <c r="E14" s="61"/>
      <c r="F14" s="59"/>
      <c r="G14" s="59"/>
      <c r="H14" s="59"/>
      <c r="I14" s="59"/>
      <c r="J14" s="9"/>
      <c r="K14" s="59"/>
      <c r="L14" s="59"/>
      <c r="M14" s="59"/>
      <c r="N14" s="59"/>
      <c r="O14" s="65"/>
      <c r="P14" s="66"/>
      <c r="Q14" s="66"/>
      <c r="R14" s="9"/>
      <c r="S14" s="59"/>
      <c r="T14" s="59"/>
      <c r="U14" s="59"/>
      <c r="V14" s="58" t="e">
        <f>SUM($D$5:$D14)/(COUNTA($D$5:$D14)-COUNTA($E$5:$E14))</f>
        <v>#DIV/0!</v>
      </c>
      <c r="AK14" s="81" t="s">
        <v>42</v>
      </c>
      <c r="AL14" s="82" t="str">
        <f t="shared" si="0"/>
        <v>-</v>
      </c>
      <c r="AM14" s="90" t="str">
        <f t="shared" si="1"/>
        <v>-</v>
      </c>
    </row>
    <row r="15" spans="1:39" ht="17.100000000000001" customHeight="1">
      <c r="A15" s="243"/>
      <c r="B15" s="51"/>
      <c r="C15" s="92"/>
      <c r="D15" s="63"/>
      <c r="E15" s="61"/>
      <c r="F15" s="59"/>
      <c r="G15" s="62"/>
      <c r="H15" s="59"/>
      <c r="I15" s="59"/>
      <c r="J15" s="9"/>
      <c r="K15" s="59"/>
      <c r="L15" s="59"/>
      <c r="M15" s="59"/>
      <c r="N15" s="59"/>
      <c r="O15" s="65"/>
      <c r="P15" s="66"/>
      <c r="Q15" s="66"/>
      <c r="R15" s="9"/>
      <c r="S15" s="59"/>
      <c r="T15" s="59"/>
      <c r="U15" s="59"/>
      <c r="V15" s="58" t="e">
        <f>SUM($D$5:$D15)/(COUNTA($D$5:$D15)-COUNTA($E$5:$E15))</f>
        <v>#DIV/0!</v>
      </c>
      <c r="W15" s="289" t="s">
        <v>41</v>
      </c>
      <c r="X15" s="289"/>
      <c r="Y15" s="289"/>
      <c r="Z15" s="289"/>
      <c r="AA15" s="289"/>
      <c r="AB15" s="289"/>
    </row>
    <row r="16" spans="1:39" ht="17.100000000000001" customHeight="1">
      <c r="A16" s="243"/>
      <c r="B16" s="51"/>
      <c r="C16" s="92"/>
      <c r="D16" s="63"/>
      <c r="E16" s="61"/>
      <c r="F16" s="59"/>
      <c r="G16" s="62"/>
      <c r="H16" s="59"/>
      <c r="I16" s="59"/>
      <c r="J16" s="9"/>
      <c r="K16" s="59"/>
      <c r="L16" s="59"/>
      <c r="M16" s="59"/>
      <c r="N16" s="59"/>
      <c r="O16" s="65"/>
      <c r="P16" s="66"/>
      <c r="Q16" s="66"/>
      <c r="R16" s="9"/>
      <c r="S16" s="59"/>
      <c r="T16" s="59"/>
      <c r="U16" s="59"/>
      <c r="V16" s="57" t="e">
        <f>SUM($D$5:$D16)/(COUNTA($D$5:$D16)-COUNTA($E$5:$E16))</f>
        <v>#DIV/0!</v>
      </c>
      <c r="W16" s="293" t="s">
        <v>40</v>
      </c>
      <c r="X16" s="294"/>
      <c r="Y16" s="295"/>
      <c r="Z16" s="76">
        <f>COUNTIF($G$5:$G$34,W16)</f>
        <v>1</v>
      </c>
      <c r="AA16" s="296">
        <f>$Z16/MAX(1,$X$5)</f>
        <v>0.5</v>
      </c>
      <c r="AB16" s="297"/>
    </row>
    <row r="17" spans="1:34" ht="17.100000000000001" customHeight="1">
      <c r="A17" s="228" t="s">
        <v>219</v>
      </c>
      <c r="B17" s="51">
        <v>3</v>
      </c>
      <c r="C17" s="92">
        <v>3</v>
      </c>
      <c r="D17" s="63">
        <v>10</v>
      </c>
      <c r="E17" s="61"/>
      <c r="F17" s="59"/>
      <c r="G17" s="62" t="s">
        <v>38</v>
      </c>
      <c r="H17" s="59"/>
      <c r="I17" s="59"/>
      <c r="J17" s="9"/>
      <c r="K17" s="59"/>
      <c r="L17" s="59"/>
      <c r="M17" s="59"/>
      <c r="N17" s="59"/>
      <c r="O17" s="65"/>
      <c r="P17" s="66"/>
      <c r="Q17" s="66"/>
      <c r="R17" s="9"/>
      <c r="S17" s="59"/>
      <c r="T17" s="59"/>
      <c r="U17" s="59"/>
      <c r="V17" s="57">
        <f>SUM($D$5:$D17)/(COUNTA($D$5:$D17)-COUNTA($E$5:$E17))</f>
        <v>18</v>
      </c>
      <c r="W17" s="298" t="s">
        <v>39</v>
      </c>
      <c r="X17" s="299"/>
      <c r="Y17" s="300"/>
      <c r="Z17" s="76">
        <f>COUNTIF($G$5:$G$34,W17)</f>
        <v>0</v>
      </c>
      <c r="AA17" s="287">
        <f t="shared" ref="AA17:AA25" si="2">$Z17/MAX(1,$X$5)</f>
        <v>0</v>
      </c>
      <c r="AB17" s="288"/>
      <c r="AG17" s="1"/>
      <c r="AH17" s="1"/>
    </row>
    <row r="18" spans="1:34" ht="17.100000000000001" customHeight="1">
      <c r="A18" s="228"/>
      <c r="B18" s="51"/>
      <c r="C18" s="92"/>
      <c r="D18" s="63"/>
      <c r="E18" s="61"/>
      <c r="F18" s="59"/>
      <c r="G18" s="62"/>
      <c r="H18" s="59"/>
      <c r="I18" s="59"/>
      <c r="J18" s="9"/>
      <c r="K18" s="59"/>
      <c r="L18" s="59"/>
      <c r="M18" s="59"/>
      <c r="N18" s="59"/>
      <c r="O18" s="65"/>
      <c r="P18" s="66"/>
      <c r="Q18" s="66"/>
      <c r="R18" s="9"/>
      <c r="S18" s="59"/>
      <c r="T18" s="59"/>
      <c r="U18" s="59"/>
      <c r="V18" s="57">
        <f>SUM($D$5:$D18)/(COUNTA($D$5:$D18)-COUNTA($E$5:$E18))</f>
        <v>18</v>
      </c>
      <c r="W18" s="284" t="s">
        <v>90</v>
      </c>
      <c r="X18" s="285"/>
      <c r="Y18" s="286"/>
      <c r="Z18" s="76">
        <f>COUNTIF($G$5:$G$34,W18)</f>
        <v>0</v>
      </c>
      <c r="AA18" s="287">
        <f t="shared" si="2"/>
        <v>0</v>
      </c>
      <c r="AB18" s="288"/>
      <c r="AG18" s="1"/>
      <c r="AH18" s="1"/>
    </row>
    <row r="19" spans="1:34" ht="17.100000000000001" customHeight="1">
      <c r="A19" s="228"/>
      <c r="B19" s="51"/>
      <c r="C19" s="92"/>
      <c r="D19" s="60"/>
      <c r="E19" s="61"/>
      <c r="F19" s="59"/>
      <c r="G19" s="59"/>
      <c r="H19" s="59"/>
      <c r="I19" s="59"/>
      <c r="J19" s="9"/>
      <c r="K19" s="59"/>
      <c r="L19" s="59"/>
      <c r="M19" s="59"/>
      <c r="N19" s="59"/>
      <c r="O19" s="65"/>
      <c r="P19" s="66"/>
      <c r="Q19" s="66"/>
      <c r="R19" s="9"/>
      <c r="S19" s="59"/>
      <c r="T19" s="59"/>
      <c r="U19" s="59"/>
      <c r="V19" s="57">
        <f>SUM($D$5:$D19)/(COUNTA($D$5:$D19)-COUNTA($E$5:$E19))</f>
        <v>18</v>
      </c>
      <c r="W19" s="284" t="s">
        <v>89</v>
      </c>
      <c r="X19" s="285"/>
      <c r="Y19" s="286"/>
      <c r="Z19" s="76">
        <f t="shared" ref="Z19:Z25" si="3">COUNTIF($G$5:$G$34,W19)</f>
        <v>0</v>
      </c>
      <c r="AA19" s="287">
        <f t="shared" si="2"/>
        <v>0</v>
      </c>
      <c r="AB19" s="288"/>
      <c r="AG19" s="1"/>
      <c r="AH19" s="1"/>
    </row>
    <row r="20" spans="1:34" ht="17.100000000000001" customHeight="1">
      <c r="A20" s="228"/>
      <c r="B20" s="47"/>
      <c r="C20" s="91"/>
      <c r="D20" s="60"/>
      <c r="E20" s="61"/>
      <c r="F20" s="59"/>
      <c r="G20" s="62"/>
      <c r="H20" s="59"/>
      <c r="I20" s="59"/>
      <c r="J20" s="9"/>
      <c r="K20" s="59"/>
      <c r="L20" s="59"/>
      <c r="M20" s="59"/>
      <c r="N20" s="59"/>
      <c r="O20" s="65"/>
      <c r="P20" s="66"/>
      <c r="Q20" s="66"/>
      <c r="R20" s="9"/>
      <c r="S20" s="59"/>
      <c r="T20" s="59"/>
      <c r="U20" s="59"/>
      <c r="V20" s="57">
        <f>SUM($D$5:$D20)/(COUNTA($D$5:$D20)-COUNTA($E$5:$E20))</f>
        <v>18</v>
      </c>
      <c r="W20" s="284" t="s">
        <v>38</v>
      </c>
      <c r="X20" s="285"/>
      <c r="Y20" s="286"/>
      <c r="Z20" s="76">
        <f t="shared" si="3"/>
        <v>1</v>
      </c>
      <c r="AA20" s="287">
        <f t="shared" si="2"/>
        <v>0.5</v>
      </c>
      <c r="AB20" s="288"/>
      <c r="AG20" s="1"/>
      <c r="AH20" s="1"/>
    </row>
    <row r="21" spans="1:34" ht="17.100000000000001" customHeight="1">
      <c r="A21" s="247"/>
      <c r="B21" s="47"/>
      <c r="C21" s="92"/>
      <c r="D21" s="60"/>
      <c r="E21" s="61"/>
      <c r="F21" s="59"/>
      <c r="G21" s="62"/>
      <c r="H21" s="59"/>
      <c r="I21" s="59"/>
      <c r="J21" s="9"/>
      <c r="K21" s="64"/>
      <c r="L21" s="59"/>
      <c r="M21" s="59"/>
      <c r="N21" s="59"/>
      <c r="O21" s="65"/>
      <c r="P21" s="66"/>
      <c r="Q21" s="66"/>
      <c r="R21" s="9"/>
      <c r="S21" s="59"/>
      <c r="T21" s="59"/>
      <c r="U21" s="59"/>
      <c r="V21" s="57">
        <f>SUM($D$5:$D21)/(COUNTA($D$5:$D21)-COUNTA($E$5:$E21))</f>
        <v>18</v>
      </c>
      <c r="W21" s="284" t="s">
        <v>37</v>
      </c>
      <c r="X21" s="285"/>
      <c r="Y21" s="286"/>
      <c r="Z21" s="76">
        <f t="shared" si="3"/>
        <v>0</v>
      </c>
      <c r="AA21" s="287">
        <f t="shared" si="2"/>
        <v>0</v>
      </c>
      <c r="AB21" s="288"/>
      <c r="AG21" s="1"/>
      <c r="AH21" s="1"/>
    </row>
    <row r="22" spans="1:34" ht="17.100000000000001" customHeight="1">
      <c r="A22" s="247"/>
      <c r="B22" s="47"/>
      <c r="C22" s="91"/>
      <c r="D22" s="60"/>
      <c r="E22" s="61"/>
      <c r="F22" s="59"/>
      <c r="G22" s="59"/>
      <c r="H22" s="59"/>
      <c r="I22" s="59"/>
      <c r="J22" s="9"/>
      <c r="K22" s="64"/>
      <c r="L22" s="59"/>
      <c r="M22" s="59"/>
      <c r="N22" s="59"/>
      <c r="O22" s="65"/>
      <c r="P22" s="66"/>
      <c r="Q22" s="66"/>
      <c r="R22" s="9"/>
      <c r="S22" s="59"/>
      <c r="T22" s="59"/>
      <c r="U22" s="59"/>
      <c r="V22" s="57">
        <f>SUM($D$5:$D22)/(COUNTA($D$5:$D22)-COUNTA($E$5:$E22))</f>
        <v>18</v>
      </c>
      <c r="W22" s="284" t="s">
        <v>36</v>
      </c>
      <c r="X22" s="285"/>
      <c r="Y22" s="286"/>
      <c r="Z22" s="76">
        <f t="shared" si="3"/>
        <v>0</v>
      </c>
      <c r="AA22" s="287">
        <f t="shared" si="2"/>
        <v>0</v>
      </c>
      <c r="AB22" s="288"/>
      <c r="AG22" s="1"/>
      <c r="AH22" s="1"/>
    </row>
    <row r="23" spans="1:34" ht="17.100000000000001" customHeight="1">
      <c r="A23" s="248"/>
      <c r="B23" s="47"/>
      <c r="C23" s="91"/>
      <c r="D23" s="60"/>
      <c r="E23" s="61"/>
      <c r="F23" s="59"/>
      <c r="G23" s="62"/>
      <c r="H23" s="59"/>
      <c r="I23" s="59"/>
      <c r="J23" s="9"/>
      <c r="K23" s="64"/>
      <c r="L23" s="59"/>
      <c r="M23" s="59"/>
      <c r="N23" s="64"/>
      <c r="O23" s="67"/>
      <c r="P23" s="68"/>
      <c r="Q23" s="68"/>
      <c r="R23" s="9"/>
      <c r="S23" s="59"/>
      <c r="T23" s="59"/>
      <c r="U23" s="59"/>
      <c r="V23" s="57">
        <f>SUM($D$5:$D23)/(COUNTA($D$5:$D23)-COUNTA($E$5:$E23))</f>
        <v>18</v>
      </c>
      <c r="W23" s="284" t="s">
        <v>35</v>
      </c>
      <c r="X23" s="285"/>
      <c r="Y23" s="286"/>
      <c r="Z23" s="76">
        <f t="shared" si="3"/>
        <v>0</v>
      </c>
      <c r="AA23" s="287">
        <f t="shared" si="2"/>
        <v>0</v>
      </c>
      <c r="AB23" s="288"/>
      <c r="AG23" s="1"/>
      <c r="AH23" s="1"/>
    </row>
    <row r="24" spans="1:34" ht="17.100000000000001" customHeight="1">
      <c r="A24" s="248"/>
      <c r="B24" s="51"/>
      <c r="C24" s="92"/>
      <c r="D24" s="63"/>
      <c r="E24" s="61"/>
      <c r="F24" s="59"/>
      <c r="G24" s="62"/>
      <c r="H24" s="59"/>
      <c r="I24" s="59"/>
      <c r="J24" s="9"/>
      <c r="K24" s="64"/>
      <c r="L24" s="59"/>
      <c r="M24" s="59"/>
      <c r="N24" s="59"/>
      <c r="O24" s="65"/>
      <c r="P24" s="66"/>
      <c r="Q24" s="66"/>
      <c r="R24" s="25"/>
      <c r="S24" s="62"/>
      <c r="T24" s="62"/>
      <c r="U24" s="62"/>
      <c r="V24" s="57">
        <f>SUM($D$5:$D24)/(COUNTA($D$5:$D24)-COUNTA($E$5:$E24))</f>
        <v>18</v>
      </c>
      <c r="W24" s="284" t="s">
        <v>34</v>
      </c>
      <c r="X24" s="290"/>
      <c r="Y24" s="291"/>
      <c r="Z24" s="76">
        <f t="shared" si="3"/>
        <v>0</v>
      </c>
      <c r="AA24" s="287">
        <f t="shared" si="2"/>
        <v>0</v>
      </c>
      <c r="AB24" s="288"/>
      <c r="AG24" s="1"/>
      <c r="AH24" s="1"/>
    </row>
    <row r="25" spans="1:34" ht="17.100000000000001" customHeight="1">
      <c r="A25" s="248"/>
      <c r="B25" s="47"/>
      <c r="C25" s="91"/>
      <c r="D25" s="63"/>
      <c r="E25" s="61"/>
      <c r="F25" s="59"/>
      <c r="G25" s="62"/>
      <c r="H25" s="59"/>
      <c r="I25" s="59"/>
      <c r="J25" s="9"/>
      <c r="K25" s="64"/>
      <c r="L25" s="59"/>
      <c r="M25" s="59"/>
      <c r="N25" s="59"/>
      <c r="O25" s="65"/>
      <c r="P25" s="66"/>
      <c r="Q25" s="66"/>
      <c r="R25" s="50"/>
      <c r="S25" s="59"/>
      <c r="T25" s="59"/>
      <c r="U25" s="59"/>
      <c r="V25" s="57">
        <f>SUM($D$5:$D25)/(COUNTA($D$5:$D25)-COUNTA($E$5:$E25))</f>
        <v>18</v>
      </c>
      <c r="W25" s="284" t="s">
        <v>33</v>
      </c>
      <c r="X25" s="285"/>
      <c r="Y25" s="286"/>
      <c r="Z25" s="76">
        <f t="shared" si="3"/>
        <v>0</v>
      </c>
      <c r="AA25" s="287">
        <f t="shared" si="2"/>
        <v>0</v>
      </c>
      <c r="AB25" s="288"/>
      <c r="AG25" s="1"/>
      <c r="AH25" s="1"/>
    </row>
    <row r="26" spans="1:34" ht="17.100000000000001" customHeight="1">
      <c r="A26" s="200"/>
      <c r="B26" s="2"/>
      <c r="C26" s="91"/>
      <c r="D26" s="60"/>
      <c r="E26" s="61"/>
      <c r="F26" s="59"/>
      <c r="G26" s="59"/>
      <c r="H26" s="59"/>
      <c r="I26" s="59"/>
      <c r="J26" s="9"/>
      <c r="K26" s="64"/>
      <c r="L26" s="59"/>
      <c r="M26" s="59"/>
      <c r="N26" s="59"/>
      <c r="O26" s="65"/>
      <c r="P26" s="66"/>
      <c r="Q26" s="66"/>
      <c r="R26" s="50"/>
      <c r="S26" s="59"/>
      <c r="T26" s="59"/>
      <c r="U26" s="59"/>
      <c r="V26" s="58">
        <f>SUM($D$5:$D26)/(COUNTA($D$5:$D26)-COUNTA($E$5:$E26))</f>
        <v>18</v>
      </c>
      <c r="W26" s="88"/>
    </row>
    <row r="27" spans="1:34" ht="17.100000000000001" customHeight="1">
      <c r="A27" s="200"/>
      <c r="B27" s="2"/>
      <c r="C27" s="91"/>
      <c r="D27" s="60"/>
      <c r="E27" s="61"/>
      <c r="F27" s="59"/>
      <c r="G27" s="59"/>
      <c r="H27" s="59"/>
      <c r="I27" s="59"/>
      <c r="J27" s="9"/>
      <c r="K27" s="64"/>
      <c r="L27" s="59"/>
      <c r="M27" s="59"/>
      <c r="N27" s="59"/>
      <c r="O27" s="65"/>
      <c r="P27" s="66"/>
      <c r="Q27" s="66"/>
      <c r="R27" s="50"/>
      <c r="S27" s="59"/>
      <c r="T27" s="59"/>
      <c r="U27" s="59"/>
      <c r="V27" s="58">
        <f>SUM($D$5:$D27)/(COUNTA($D$5:$D27)-COUNTA($E$5:$E27))</f>
        <v>18</v>
      </c>
      <c r="W27" s="289" t="s">
        <v>32</v>
      </c>
      <c r="X27" s="289"/>
      <c r="Y27" s="289"/>
      <c r="Z27" s="289"/>
      <c r="AA27" s="289"/>
      <c r="AB27" s="289"/>
      <c r="AC27" s="8"/>
      <c r="AD27" s="8"/>
      <c r="AE27" s="8"/>
      <c r="AG27" s="1"/>
      <c r="AH27" s="1"/>
    </row>
    <row r="28" spans="1:34" ht="17.100000000000001" customHeight="1">
      <c r="A28" s="200"/>
      <c r="B28" s="2"/>
      <c r="C28" s="91"/>
      <c r="D28" s="60"/>
      <c r="E28" s="61"/>
      <c r="F28" s="59"/>
      <c r="G28" s="59"/>
      <c r="H28" s="59"/>
      <c r="I28" s="59"/>
      <c r="J28" s="9"/>
      <c r="K28" s="64"/>
      <c r="L28" s="59"/>
      <c r="M28" s="59"/>
      <c r="N28" s="59"/>
      <c r="O28" s="65"/>
      <c r="P28" s="66"/>
      <c r="Q28" s="66"/>
      <c r="R28" s="50"/>
      <c r="S28" s="59"/>
      <c r="T28" s="59"/>
      <c r="U28" s="59"/>
      <c r="V28" s="57">
        <f>SUM($D$5:$D28)/(COUNTA($D$5:$D28)-COUNTA($E$5:$E28))</f>
        <v>18</v>
      </c>
      <c r="W28" s="69" t="s">
        <v>31</v>
      </c>
      <c r="X28" s="70"/>
      <c r="Y28" s="70"/>
      <c r="Z28" s="71"/>
      <c r="AA28" s="282">
        <f>IF(W5=0,"-",$W$13/$W$5)</f>
        <v>0</v>
      </c>
      <c r="AB28" s="283"/>
      <c r="AG28" s="1"/>
      <c r="AH28" s="1"/>
    </row>
    <row r="29" spans="1:34" ht="17.100000000000001" customHeight="1">
      <c r="A29" s="200"/>
      <c r="B29" s="2"/>
      <c r="C29" s="91"/>
      <c r="D29" s="60"/>
      <c r="E29" s="61"/>
      <c r="F29" s="59"/>
      <c r="G29" s="59"/>
      <c r="H29" s="59"/>
      <c r="I29" s="59"/>
      <c r="J29" s="9"/>
      <c r="K29" s="64"/>
      <c r="L29" s="59"/>
      <c r="M29" s="59"/>
      <c r="N29" s="59"/>
      <c r="O29" s="65"/>
      <c r="P29" s="66"/>
      <c r="Q29" s="66"/>
      <c r="R29" s="50"/>
      <c r="S29" s="59"/>
      <c r="T29" s="59"/>
      <c r="U29" s="59"/>
      <c r="V29" s="57">
        <f>SUM($D$5:$D29)/(COUNTA($D$5:$D29)-COUNTA($E$5:$E29))</f>
        <v>18</v>
      </c>
      <c r="W29" s="130" t="s">
        <v>30</v>
      </c>
      <c r="X29" s="131"/>
      <c r="Y29" s="276">
        <v>20</v>
      </c>
      <c r="Z29" s="279"/>
      <c r="AA29" s="280" t="str">
        <f>IF(ISERROR(SUMIF(D5:D34,"&gt;="&amp;Y29)/SUMPRODUCT(--(D5:D34&gt;=Y29),--(E5:E34&lt;&gt;"*"))),"-",SUMIF(D5:D34,"&gt;="&amp;Y29)/SUMPRODUCT(--(D5:D34&gt;=Y29),--(E5:E34&lt;&gt;"*")))</f>
        <v>-</v>
      </c>
      <c r="AB29" s="281"/>
      <c r="AG29" s="1"/>
      <c r="AH29" s="1"/>
    </row>
    <row r="30" spans="1:34" ht="17.100000000000001" customHeight="1">
      <c r="A30" s="200"/>
      <c r="B30" s="2"/>
      <c r="C30" s="91"/>
      <c r="D30" s="60"/>
      <c r="E30" s="61"/>
      <c r="F30" s="59"/>
      <c r="G30" s="59"/>
      <c r="H30" s="59"/>
      <c r="I30" s="59"/>
      <c r="J30" s="9"/>
      <c r="K30" s="64"/>
      <c r="L30" s="59"/>
      <c r="M30" s="59"/>
      <c r="N30" s="59"/>
      <c r="O30" s="65"/>
      <c r="P30" s="66"/>
      <c r="Q30" s="66"/>
      <c r="R30" s="50"/>
      <c r="S30" s="59"/>
      <c r="T30" s="59"/>
      <c r="U30" s="59"/>
      <c r="V30" s="57">
        <f>SUM($D$5:$D30)/(COUNTA($D$5:$D30)-COUNTA($E$5:$E30))</f>
        <v>18</v>
      </c>
      <c r="W30" s="274" t="s">
        <v>29</v>
      </c>
      <c r="X30" s="275"/>
      <c r="Y30" s="275"/>
      <c r="Z30" s="276"/>
      <c r="AA30" s="277">
        <f>IF($Z$5="-","-",IF($Z$5=0,"-",($AF$5*4+$AG$5*6)/$Z$5))</f>
        <v>0</v>
      </c>
      <c r="AB30" s="278"/>
      <c r="AG30" s="1"/>
      <c r="AH30" s="1"/>
    </row>
    <row r="31" spans="1:34" ht="17.100000000000001" customHeight="1">
      <c r="A31" s="200"/>
      <c r="B31" s="2"/>
      <c r="C31" s="91"/>
      <c r="D31" s="60"/>
      <c r="E31" s="61"/>
      <c r="F31" s="59"/>
      <c r="G31" s="59"/>
      <c r="H31" s="59"/>
      <c r="I31" s="59"/>
      <c r="J31" s="9"/>
      <c r="K31" s="64"/>
      <c r="L31" s="59"/>
      <c r="M31" s="59"/>
      <c r="N31" s="59"/>
      <c r="O31" s="65"/>
      <c r="P31" s="66"/>
      <c r="Q31" s="66"/>
      <c r="R31" s="50"/>
      <c r="S31" s="59"/>
      <c r="T31" s="59"/>
      <c r="U31" s="59"/>
      <c r="V31" s="57">
        <f>SUM($D$5:$D31)/(COUNTA($D$5:$D31)-COUNTA($E$5:$E31))</f>
        <v>18</v>
      </c>
      <c r="W31" s="274" t="s">
        <v>28</v>
      </c>
      <c r="X31" s="275"/>
      <c r="Y31" s="275"/>
      <c r="Z31" s="276"/>
      <c r="AA31" s="277" t="str">
        <f>IF(SUM($AF5:$AG5),$AG5/SUM($AF5:$AG5),"-")</f>
        <v>-</v>
      </c>
      <c r="AB31" s="278"/>
      <c r="AG31" s="1"/>
      <c r="AH31" s="1"/>
    </row>
    <row r="32" spans="1:34" ht="17.100000000000001" customHeight="1">
      <c r="A32" s="200"/>
      <c r="B32" s="2"/>
      <c r="C32" s="91"/>
      <c r="D32" s="60"/>
      <c r="E32" s="61"/>
      <c r="F32" s="59"/>
      <c r="G32" s="59"/>
      <c r="H32" s="59"/>
      <c r="I32" s="59"/>
      <c r="J32" s="9"/>
      <c r="K32" s="64"/>
      <c r="L32" s="59"/>
      <c r="M32" s="59"/>
      <c r="N32" s="59"/>
      <c r="O32" s="65"/>
      <c r="P32" s="66"/>
      <c r="Q32" s="66"/>
      <c r="R32" s="50"/>
      <c r="S32" s="59"/>
      <c r="T32" s="59"/>
      <c r="U32" s="59"/>
      <c r="V32" s="57">
        <f>SUM($D$5:$D32)/(COUNTA($D$5:$D32)-COUNTA($E$5:$E32))</f>
        <v>18</v>
      </c>
      <c r="W32" s="274" t="s">
        <v>27</v>
      </c>
      <c r="X32" s="275"/>
      <c r="Y32" s="275"/>
      <c r="Z32" s="276"/>
      <c r="AA32" s="277" t="str">
        <f>IF(SUM($AH5:$AI5),$AI5/SUM($AH5:$AI5),"-")</f>
        <v>-</v>
      </c>
      <c r="AB32" s="278"/>
      <c r="AG32" s="1"/>
      <c r="AH32" s="1"/>
    </row>
    <row r="33" spans="1:34" ht="17.100000000000001" customHeight="1">
      <c r="A33" s="199"/>
      <c r="B33" s="2"/>
      <c r="C33" s="91"/>
      <c r="D33" s="60"/>
      <c r="E33" s="61"/>
      <c r="F33" s="59"/>
      <c r="G33" s="59"/>
      <c r="H33" s="59"/>
      <c r="I33" s="59"/>
      <c r="J33" s="50"/>
      <c r="K33" s="59"/>
      <c r="L33" s="59"/>
      <c r="M33" s="59"/>
      <c r="N33" s="59"/>
      <c r="O33" s="65"/>
      <c r="P33" s="66"/>
      <c r="Q33" s="66"/>
      <c r="R33" s="50"/>
      <c r="S33" s="59"/>
      <c r="T33" s="59"/>
      <c r="U33" s="59"/>
      <c r="V33" s="57">
        <f>SUM($D$5:$D33)/(COUNTA($D$5:$D33)-COUNTA($E$5:$E33))</f>
        <v>18</v>
      </c>
      <c r="W33" s="274" t="s">
        <v>64</v>
      </c>
      <c r="X33" s="275"/>
      <c r="Y33" s="275"/>
      <c r="Z33" s="276"/>
      <c r="AA33" s="74">
        <f>SUMPRODUCT((D5:D34=0)*(D5:D34&lt;&gt;"")*(E5:E34&lt;&gt;"*"))</f>
        <v>0</v>
      </c>
      <c r="AB33" s="75">
        <f>SUMPRODUCT((D5:D34=0)*(D5:D34&lt;&gt;"")*(E5:E34&lt;&gt;"*")*(F5:F34=1))</f>
        <v>0</v>
      </c>
      <c r="AG33" s="1"/>
      <c r="AH33" s="1"/>
    </row>
    <row r="34" spans="1:34" ht="17.100000000000001" customHeight="1">
      <c r="A34" s="199"/>
      <c r="B34" s="2"/>
      <c r="C34" s="91"/>
      <c r="D34" s="60"/>
      <c r="E34" s="61"/>
      <c r="F34" s="59"/>
      <c r="G34" s="59"/>
      <c r="H34" s="59"/>
      <c r="I34" s="59"/>
      <c r="J34" s="50"/>
      <c r="K34" s="59"/>
      <c r="L34" s="59"/>
      <c r="M34" s="59"/>
      <c r="N34" s="59"/>
      <c r="O34" s="65"/>
      <c r="P34" s="66"/>
      <c r="Q34" s="66"/>
      <c r="R34" s="50"/>
      <c r="S34" s="59"/>
      <c r="T34" s="59"/>
      <c r="U34" s="59"/>
      <c r="V34" s="57">
        <f>SUM($D$5:$D34)/(COUNTA($D$5:$D34)-COUNTA($E$5:$E34))</f>
        <v>18</v>
      </c>
      <c r="W34" s="274" t="s">
        <v>65</v>
      </c>
      <c r="X34" s="275"/>
      <c r="Y34" s="275"/>
      <c r="Z34" s="276"/>
      <c r="AA34" s="74">
        <f>SUM(P5:P34)</f>
        <v>0</v>
      </c>
      <c r="AB34" s="75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42" priority="1" operator="greaterThan">
      <formula>0</formula>
    </cfRule>
  </conditionalFormatting>
  <dataValidations count="1">
    <dataValidation type="list" allowBlank="1" showInputMessage="1" showErrorMessage="1" sqref="G5:G34" xr:uid="{00000000-0002-0000-2000-000000000000}">
      <formula1>$W$16:$W$25</formula1>
    </dataValidation>
  </dataValidations>
  <hyperlinks>
    <hyperlink ref="A2" location="'Player Summary'!A1" display="Player Summary" xr:uid="{00000000-0004-0000-20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17" sqref="A17"/>
      <selection pane="topRight" activeCell="A17" sqref="A17"/>
      <selection pane="bottomLeft" activeCell="A17" sqref="A17"/>
      <selection pane="bottomRight" activeCell="A17" sqref="A17"/>
    </sheetView>
  </sheetViews>
  <sheetFormatPr defaultColWidth="8.855468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85546875" style="2" customWidth="1"/>
    <col min="8" max="8" width="2.5703125" style="2" customWidth="1"/>
    <col min="9" max="9" width="2.42578125" style="2" customWidth="1"/>
    <col min="10" max="10" width="2.85546875" style="33" customWidth="1"/>
    <col min="11" max="11" width="5" style="5" customWidth="1"/>
    <col min="12" max="14" width="5" style="2" customWidth="1"/>
    <col min="15" max="15" width="0.5703125" style="2" customWidth="1"/>
    <col min="16" max="18" width="2.85546875" style="2" customWidth="1"/>
    <col min="19" max="21" width="4.42578125" style="2" customWidth="1"/>
    <col min="22" max="22" width="2.85546875" style="1" customWidth="1"/>
    <col min="23" max="25" width="5.5703125" style="1" customWidth="1"/>
    <col min="26" max="26" width="5.570312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5703125" style="1" customWidth="1"/>
    <col min="33" max="34" width="5.5703125" style="2" customWidth="1"/>
    <col min="35" max="35" width="5.5703125" style="1" customWidth="1"/>
    <col min="36" max="36" width="2.85546875" style="1" customWidth="1"/>
    <col min="37" max="38" width="5.5703125" style="1" customWidth="1"/>
    <col min="39" max="39" width="6.85546875" style="1" customWidth="1"/>
    <col min="40" max="256" width="11.42578125" style="1" customWidth="1"/>
    <col min="257" max="16384" width="8.85546875" style="1"/>
  </cols>
  <sheetData>
    <row r="1" spans="1:39" ht="15.75">
      <c r="A1" s="46" t="s">
        <v>207</v>
      </c>
      <c r="D1" s="13" t="s">
        <v>75</v>
      </c>
      <c r="E1" s="13"/>
      <c r="F1" s="13"/>
      <c r="G1" s="209" t="s">
        <v>76</v>
      </c>
      <c r="H1" s="13"/>
      <c r="I1" s="13"/>
      <c r="J1" s="13"/>
      <c r="K1" s="202" t="s">
        <v>77</v>
      </c>
      <c r="L1" s="13"/>
      <c r="M1" s="204" t="s">
        <v>78</v>
      </c>
      <c r="N1" s="20"/>
      <c r="O1" s="33"/>
      <c r="P1" s="33"/>
      <c r="Q1" s="33"/>
      <c r="R1" s="33"/>
      <c r="S1" s="20"/>
      <c r="T1" s="20"/>
      <c r="U1" s="20"/>
      <c r="V1" s="15"/>
      <c r="W1" s="15"/>
      <c r="X1" s="15"/>
      <c r="Y1" s="15"/>
      <c r="Z1" s="33"/>
    </row>
    <row r="2" spans="1:39">
      <c r="A2" s="226" t="s">
        <v>107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33"/>
      <c r="S2" s="47"/>
      <c r="T2" s="47"/>
      <c r="U2" s="47"/>
      <c r="V2" s="15"/>
      <c r="W2" s="15"/>
      <c r="X2" s="15"/>
      <c r="Y2" s="15"/>
      <c r="Z2" s="47"/>
      <c r="AA2" s="15"/>
      <c r="AB2" s="15"/>
      <c r="AC2" s="15"/>
      <c r="AD2" s="15"/>
      <c r="AE2" s="15"/>
      <c r="AF2" s="15"/>
      <c r="AG2" s="33"/>
      <c r="AH2" s="33"/>
      <c r="AI2" s="15"/>
      <c r="AJ2" s="15"/>
    </row>
    <row r="3" spans="1:39">
      <c r="A3" s="255" t="s">
        <v>73</v>
      </c>
      <c r="B3" s="15"/>
      <c r="C3" s="257" t="s">
        <v>63</v>
      </c>
      <c r="D3" s="257"/>
      <c r="E3" s="257"/>
      <c r="F3" s="257"/>
      <c r="G3" s="257"/>
      <c r="H3" s="257"/>
      <c r="I3" s="257"/>
      <c r="J3" s="13"/>
      <c r="K3" s="257" t="s">
        <v>62</v>
      </c>
      <c r="L3" s="257"/>
      <c r="M3" s="257"/>
      <c r="N3" s="257"/>
      <c r="O3" s="301"/>
      <c r="P3" s="257"/>
      <c r="Q3" s="257"/>
      <c r="R3" s="14"/>
      <c r="S3" s="257" t="s">
        <v>61</v>
      </c>
      <c r="T3" s="257"/>
      <c r="U3" s="257"/>
      <c r="V3" s="15"/>
      <c r="W3" s="289" t="s">
        <v>60</v>
      </c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K3" s="289" t="s">
        <v>59</v>
      </c>
      <c r="AL3" s="289"/>
      <c r="AM3" s="289"/>
    </row>
    <row r="4" spans="1:39" ht="17.100000000000001" customHeight="1">
      <c r="A4" s="256"/>
      <c r="B4" s="54" t="s">
        <v>93</v>
      </c>
      <c r="C4" s="52" t="s">
        <v>54</v>
      </c>
      <c r="D4" s="53" t="s">
        <v>21</v>
      </c>
      <c r="E4" s="53" t="s">
        <v>58</v>
      </c>
      <c r="F4" s="53" t="s">
        <v>57</v>
      </c>
      <c r="G4" s="53" t="s">
        <v>71</v>
      </c>
      <c r="H4" s="53">
        <v>4</v>
      </c>
      <c r="I4" s="53">
        <v>6</v>
      </c>
      <c r="J4" s="13"/>
      <c r="K4" s="55" t="s">
        <v>16</v>
      </c>
      <c r="L4" s="53" t="s">
        <v>15</v>
      </c>
      <c r="M4" s="53" t="s">
        <v>14</v>
      </c>
      <c r="N4" s="53" t="s">
        <v>13</v>
      </c>
      <c r="O4" s="56"/>
      <c r="P4" s="52" t="s">
        <v>56</v>
      </c>
      <c r="Q4" s="52" t="s">
        <v>55</v>
      </c>
      <c r="R4" s="13"/>
      <c r="S4" s="53" t="s">
        <v>8</v>
      </c>
      <c r="T4" s="53" t="s">
        <v>7</v>
      </c>
      <c r="U4" s="53" t="s">
        <v>6</v>
      </c>
      <c r="W4" s="77" t="s">
        <v>15</v>
      </c>
      <c r="X4" s="77" t="s">
        <v>23</v>
      </c>
      <c r="Y4" s="77" t="s">
        <v>22</v>
      </c>
      <c r="Z4" s="77" t="s">
        <v>21</v>
      </c>
      <c r="AA4" s="289" t="s">
        <v>20</v>
      </c>
      <c r="AB4" s="289"/>
      <c r="AC4" s="289" t="s">
        <v>11</v>
      </c>
      <c r="AD4" s="289"/>
      <c r="AE4" s="77" t="s">
        <v>10</v>
      </c>
      <c r="AF4" s="77">
        <v>4</v>
      </c>
      <c r="AG4" s="77">
        <v>6</v>
      </c>
      <c r="AH4" s="77" t="s">
        <v>19</v>
      </c>
      <c r="AI4" s="77" t="s">
        <v>18</v>
      </c>
      <c r="AK4" s="77" t="s">
        <v>54</v>
      </c>
      <c r="AL4" s="77" t="s">
        <v>23</v>
      </c>
      <c r="AM4" s="78" t="s">
        <v>11</v>
      </c>
    </row>
    <row r="5" spans="1:39" ht="17.100000000000001" customHeight="1">
      <c r="A5" s="208"/>
      <c r="B5" s="47"/>
      <c r="C5" s="91"/>
      <c r="D5" s="60"/>
      <c r="E5" s="61"/>
      <c r="F5" s="59"/>
      <c r="G5" s="62"/>
      <c r="H5" s="59"/>
      <c r="I5" s="59"/>
      <c r="J5" s="9"/>
      <c r="K5" s="59"/>
      <c r="L5" s="59"/>
      <c r="M5" s="59"/>
      <c r="N5" s="59"/>
      <c r="O5" s="65"/>
      <c r="P5" s="66"/>
      <c r="Q5" s="66"/>
      <c r="R5" s="9"/>
      <c r="S5" s="59"/>
      <c r="T5" s="59"/>
      <c r="U5" s="59"/>
      <c r="V5" s="57" t="e">
        <f>SUM($D$5:$D5)/(COUNTA($D$5:$D5)-COUNTA($E$5:$E5))</f>
        <v>#DIV/0!</v>
      </c>
      <c r="W5" s="76">
        <f>COUNTA(A5:A34)</f>
        <v>2</v>
      </c>
      <c r="X5" s="76">
        <f>COUNTA(D5:D34)</f>
        <v>1</v>
      </c>
      <c r="Y5" s="76">
        <f>COUNTA(E5:E34)</f>
        <v>0</v>
      </c>
      <c r="Z5" s="83">
        <f>IF(X5=0,"-",SUM(D5:D34))</f>
        <v>0</v>
      </c>
      <c r="AA5" s="302" t="str">
        <f t="array" ref="AA5">IF(X5,(MAX(D5:D34)&amp;IF(SUM((D5:D34=MAX(D5:D34))*(E5:E34&lt;&gt;"")),"*","")&amp;"("&amp;MIN(IF(D5:D34&amp;E5:E34=MAX(D5:D34)&amp;IF(SUM((D5:D34=MAX(D5:D34))*(E5:E34&lt;&gt;"")),"*",""),F5:F34))&amp;")"),0)</f>
        <v>0(0)</v>
      </c>
      <c r="AB5" s="302"/>
      <c r="AC5" s="303">
        <f>IF($X5-$Y5,$Z5/($X5-$Y5),"-")</f>
        <v>0</v>
      </c>
      <c r="AD5" s="304"/>
      <c r="AE5" s="84" t="str">
        <f>IF(SUM($F$5:$F$43),($Z5/(SUM($F$5:$F$43))*100),"-")</f>
        <v>-</v>
      </c>
      <c r="AF5" s="76">
        <f>SUM(H5:H34)</f>
        <v>0</v>
      </c>
      <c r="AG5" s="76">
        <f>SUM(I5:I34)</f>
        <v>0</v>
      </c>
      <c r="AH5" s="76">
        <f>COUNTIF($D$5:$D$34,"&gt;=50")-$AI5</f>
        <v>0</v>
      </c>
      <c r="AI5" s="76">
        <f>COUNTIF(D5:D34,"&gt;=100")</f>
        <v>0</v>
      </c>
      <c r="AK5" s="79" t="s">
        <v>53</v>
      </c>
      <c r="AL5" s="80" t="str">
        <f>IF(SUM(COUNTIF($C$5:$C$34,{1,2}))=0,"-",SUM(COUNTIF($C$5:$C$34,{1,2})))</f>
        <v>-</v>
      </c>
      <c r="AM5" s="89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.100000000000001" customHeight="1">
      <c r="A6" s="208"/>
      <c r="B6" s="47"/>
      <c r="C6" s="91"/>
      <c r="D6" s="63"/>
      <c r="E6" s="61"/>
      <c r="F6" s="59"/>
      <c r="G6" s="62"/>
      <c r="H6" s="59"/>
      <c r="I6" s="59"/>
      <c r="J6" s="9"/>
      <c r="K6" s="59"/>
      <c r="L6" s="59"/>
      <c r="M6" s="59"/>
      <c r="N6" s="59"/>
      <c r="O6" s="65"/>
      <c r="P6" s="66"/>
      <c r="Q6" s="66"/>
      <c r="R6" s="9"/>
      <c r="S6" s="59"/>
      <c r="T6" s="59"/>
      <c r="U6" s="59"/>
      <c r="V6" s="58" t="e">
        <f>SUM($D$5:$D6)/(COUNTA($D$5:$D6)-COUNTA($E$5:$E6))</f>
        <v>#DIV/0!</v>
      </c>
      <c r="Z6" s="47"/>
      <c r="AK6" s="81" t="s">
        <v>52</v>
      </c>
      <c r="AL6" s="82" t="str">
        <f>IF(COUNTIF($C$5:$C$34,$AK6)=0,"-",COUNTIF($C$5:$C$34,$AK6))</f>
        <v>-</v>
      </c>
      <c r="AM6" s="90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.100000000000001" customHeight="1">
      <c r="A7" s="208"/>
      <c r="B7" s="47"/>
      <c r="C7" s="91"/>
      <c r="D7" s="63"/>
      <c r="E7" s="61"/>
      <c r="F7" s="59"/>
      <c r="G7" s="62"/>
      <c r="H7" s="59"/>
      <c r="I7" s="59"/>
      <c r="J7" s="9"/>
      <c r="K7" s="59"/>
      <c r="L7" s="59"/>
      <c r="M7" s="59"/>
      <c r="N7" s="59"/>
      <c r="O7" s="65"/>
      <c r="P7" s="66"/>
      <c r="Q7" s="66"/>
      <c r="R7" s="9"/>
      <c r="S7" s="59"/>
      <c r="T7" s="59"/>
      <c r="U7" s="59"/>
      <c r="V7" s="58" t="e">
        <f>SUM($D$5:$D7)/(COUNTA($D$5:$D7)-COUNTA($E$5:$E7))</f>
        <v>#DIV/0!</v>
      </c>
      <c r="W7" s="289" t="s">
        <v>51</v>
      </c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11"/>
      <c r="AK7" s="81" t="s">
        <v>50</v>
      </c>
      <c r="AL7" s="82" t="str">
        <f t="shared" ref="AL7:AL14" si="0">IF(COUNTIF($C$5:$C$34,$AK7)=0,"-",COUNTIF($C$5:$C$34,$AK7))</f>
        <v>-</v>
      </c>
      <c r="AM7" s="90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.100000000000001" customHeight="1">
      <c r="A8" s="228"/>
      <c r="B8" s="47"/>
      <c r="C8" s="91"/>
      <c r="D8" s="60"/>
      <c r="E8" s="61"/>
      <c r="F8" s="59"/>
      <c r="G8" s="62"/>
      <c r="H8" s="59"/>
      <c r="I8" s="59"/>
      <c r="J8" s="9"/>
      <c r="K8" s="59"/>
      <c r="L8" s="59"/>
      <c r="M8" s="59"/>
      <c r="N8" s="59"/>
      <c r="O8" s="65"/>
      <c r="P8" s="66"/>
      <c r="Q8" s="66"/>
      <c r="R8" s="9"/>
      <c r="S8" s="59"/>
      <c r="T8" s="59"/>
      <c r="U8" s="59"/>
      <c r="V8" s="58" t="e">
        <f>SUM($D$5:$D8)/(COUNTA($D$5:$D8)-COUNTA($E$5:$E8))</f>
        <v>#DIV/0!</v>
      </c>
      <c r="W8" s="77" t="s">
        <v>16</v>
      </c>
      <c r="X8" s="77" t="s">
        <v>15</v>
      </c>
      <c r="Y8" s="77" t="s">
        <v>14</v>
      </c>
      <c r="Z8" s="77" t="s">
        <v>13</v>
      </c>
      <c r="AA8" s="289" t="s">
        <v>12</v>
      </c>
      <c r="AB8" s="289"/>
      <c r="AC8" s="289" t="s">
        <v>11</v>
      </c>
      <c r="AD8" s="289"/>
      <c r="AE8" s="77" t="s">
        <v>10</v>
      </c>
      <c r="AF8" s="77" t="s">
        <v>69</v>
      </c>
      <c r="AG8" s="77" t="s">
        <v>9</v>
      </c>
      <c r="AH8" s="13"/>
      <c r="AK8" s="81" t="s">
        <v>49</v>
      </c>
      <c r="AL8" s="82" t="str">
        <f t="shared" si="0"/>
        <v>-</v>
      </c>
      <c r="AM8" s="90" t="str">
        <f t="shared" si="1"/>
        <v>-</v>
      </c>
    </row>
    <row r="9" spans="1:39" ht="17.100000000000001" customHeight="1">
      <c r="A9" s="228"/>
      <c r="B9" s="47"/>
      <c r="C9" s="91"/>
      <c r="D9" s="63"/>
      <c r="E9" s="61"/>
      <c r="F9" s="59"/>
      <c r="G9" s="62"/>
      <c r="H9" s="59"/>
      <c r="I9" s="59"/>
      <c r="J9" s="9"/>
      <c r="K9" s="59"/>
      <c r="L9" s="59"/>
      <c r="M9" s="59"/>
      <c r="N9" s="59"/>
      <c r="O9" s="65"/>
      <c r="P9" s="66"/>
      <c r="Q9" s="66"/>
      <c r="R9" s="9"/>
      <c r="S9" s="59"/>
      <c r="T9" s="59"/>
      <c r="U9" s="59"/>
      <c r="V9" s="57" t="e">
        <f>SUM($D$5:$D9)/(COUNTA($D$5:$D9)-COUNTA($E$5:$E9))</f>
        <v>#DIV/0!</v>
      </c>
      <c r="W9" s="85">
        <f t="array" ref="W9">IF(SUM(K5:K34)=0,"-",SUM(INT(K5:K34))+INT(ROUND(SUM(K5:K34-INT(K5:K34)),1)/0.6)+MOD(ROUND(SUM(K5:K34-INT(K5:K34)),1),0.6))</f>
        <v>7</v>
      </c>
      <c r="X9" s="86">
        <f>IF($W$9="-","-",SUM(L5:L34))</f>
        <v>0</v>
      </c>
      <c r="Y9" s="86">
        <f>IF($W$9="-","-",SUM(M5:M34))</f>
        <v>59</v>
      </c>
      <c r="Z9" s="83">
        <f>IF($W$9="-","-",SUM(N5:N34))</f>
        <v>5</v>
      </c>
      <c r="AA9" s="305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3/28(3)</v>
      </c>
      <c r="AB9" s="306"/>
      <c r="AC9" s="303">
        <f>IF($Z$9="-","-",IF($Z$9=0,"-",$Y$9/$Z$9))</f>
        <v>11.8</v>
      </c>
      <c r="AD9" s="304"/>
      <c r="AE9" s="87">
        <f>IF(ISERROR(ROUND((INT(W9)*6+((W9-INT(W9))*10))/Z9,2)),"-",ROUND((INT(W9)*6+((W9-INT(W9))*10))/Z9,2))</f>
        <v>8.4</v>
      </c>
      <c r="AF9" s="84">
        <f>IF(ISERROR(ROUND(Y9/(INT(W9)*6+((W9-INT(W9))*10))*6,2)),"-",ROUND(Y9/(INT(W9)*6+((W9-INT(W9))*10))*6,2))</f>
        <v>8.43</v>
      </c>
      <c r="AG9" s="93">
        <f>COUNTIF(N5:N34,"&gt;=5")</f>
        <v>0</v>
      </c>
      <c r="AH9" s="10"/>
      <c r="AK9" s="81" t="s">
        <v>48</v>
      </c>
      <c r="AL9" s="82" t="str">
        <f t="shared" si="0"/>
        <v>-</v>
      </c>
      <c r="AM9" s="90" t="str">
        <f t="shared" si="1"/>
        <v>-</v>
      </c>
    </row>
    <row r="10" spans="1:39" ht="17.100000000000001" customHeight="1">
      <c r="A10" s="228"/>
      <c r="B10" s="47"/>
      <c r="C10" s="92"/>
      <c r="D10" s="60"/>
      <c r="E10" s="61"/>
      <c r="F10" s="59"/>
      <c r="G10" s="59"/>
      <c r="H10" s="59"/>
      <c r="I10" s="59"/>
      <c r="J10" s="9"/>
      <c r="K10" s="59"/>
      <c r="L10" s="59"/>
      <c r="M10" s="59"/>
      <c r="N10" s="59"/>
      <c r="O10" s="65"/>
      <c r="P10" s="66"/>
      <c r="Q10" s="66"/>
      <c r="R10" s="9"/>
      <c r="S10" s="59"/>
      <c r="T10" s="59"/>
      <c r="U10" s="59"/>
      <c r="V10" s="58" t="e">
        <f>SUM($D$5:$D10)/(COUNTA($D$5:$D10)-COUNTA($E$5:$E10))</f>
        <v>#DIV/0!</v>
      </c>
      <c r="W10" s="12"/>
      <c r="AK10" s="81" t="s">
        <v>47</v>
      </c>
      <c r="AL10" s="82" t="str">
        <f t="shared" si="0"/>
        <v>-</v>
      </c>
      <c r="AM10" s="90" t="str">
        <f t="shared" si="1"/>
        <v>-</v>
      </c>
    </row>
    <row r="11" spans="1:39" ht="17.100000000000001" customHeight="1">
      <c r="A11" s="228"/>
      <c r="B11" s="47"/>
      <c r="C11" s="92"/>
      <c r="D11" s="63"/>
      <c r="E11" s="61"/>
      <c r="F11" s="59"/>
      <c r="G11" s="59"/>
      <c r="H11" s="59"/>
      <c r="I11" s="59"/>
      <c r="J11" s="9"/>
      <c r="K11" s="59"/>
      <c r="L11" s="59"/>
      <c r="M11" s="59"/>
      <c r="N11" s="59"/>
      <c r="O11" s="65"/>
      <c r="P11" s="66"/>
      <c r="Q11" s="66"/>
      <c r="R11" s="9"/>
      <c r="S11" s="59"/>
      <c r="T11" s="59"/>
      <c r="U11" s="59"/>
      <c r="V11" s="58" t="e">
        <f>SUM($D$5:$D11)/(COUNTA($D$5:$D11)-COUNTA($E$5:$E11))</f>
        <v>#DIV/0!</v>
      </c>
      <c r="W11" s="292" t="s">
        <v>46</v>
      </c>
      <c r="X11" s="292"/>
      <c r="Y11" s="292"/>
      <c r="Z11" s="11"/>
      <c r="AA11" s="11"/>
      <c r="AB11" s="11"/>
      <c r="AK11" s="81" t="s">
        <v>45</v>
      </c>
      <c r="AL11" s="82" t="str">
        <f t="shared" si="0"/>
        <v>-</v>
      </c>
      <c r="AM11" s="90" t="str">
        <f t="shared" si="1"/>
        <v>-</v>
      </c>
    </row>
    <row r="12" spans="1:39" ht="17.100000000000001" customHeight="1">
      <c r="A12" s="243" t="s">
        <v>202</v>
      </c>
      <c r="B12" s="47">
        <v>2</v>
      </c>
      <c r="C12" s="91">
        <v>10</v>
      </c>
      <c r="D12" s="60">
        <v>0</v>
      </c>
      <c r="E12" s="61"/>
      <c r="F12" s="59"/>
      <c r="G12" s="62"/>
      <c r="H12" s="59"/>
      <c r="I12" s="59"/>
      <c r="J12" s="9"/>
      <c r="K12" s="59">
        <v>3</v>
      </c>
      <c r="L12" s="59"/>
      <c r="M12" s="59">
        <v>28</v>
      </c>
      <c r="N12" s="59">
        <v>3</v>
      </c>
      <c r="O12" s="65"/>
      <c r="P12" s="66"/>
      <c r="Q12" s="66"/>
      <c r="R12" s="9"/>
      <c r="S12" s="59"/>
      <c r="T12" s="59"/>
      <c r="U12" s="59"/>
      <c r="V12" s="58">
        <f>SUM($D$5:$D12)/(COUNTA($D$5:$D12)-COUNTA($E$5:$E12))</f>
        <v>0</v>
      </c>
      <c r="W12" s="77" t="s">
        <v>8</v>
      </c>
      <c r="X12" s="77" t="s">
        <v>7</v>
      </c>
      <c r="Y12" s="77" t="s">
        <v>6</v>
      </c>
      <c r="Z12" s="47"/>
      <c r="AK12" s="81" t="s">
        <v>44</v>
      </c>
      <c r="AL12" s="82" t="str">
        <f t="shared" si="0"/>
        <v>-</v>
      </c>
      <c r="AM12" s="90" t="str">
        <f t="shared" si="1"/>
        <v>-</v>
      </c>
    </row>
    <row r="13" spans="1:39" ht="17.100000000000001" customHeight="1">
      <c r="A13" s="243" t="s">
        <v>204</v>
      </c>
      <c r="B13" s="47">
        <v>2</v>
      </c>
      <c r="C13" s="91">
        <v>10</v>
      </c>
      <c r="D13" s="63"/>
      <c r="E13" s="61"/>
      <c r="F13" s="59"/>
      <c r="G13" s="62"/>
      <c r="H13" s="59"/>
      <c r="I13" s="59"/>
      <c r="J13" s="9"/>
      <c r="K13" s="59">
        <v>4</v>
      </c>
      <c r="L13" s="59"/>
      <c r="M13" s="59">
        <v>31</v>
      </c>
      <c r="N13" s="59">
        <v>2</v>
      </c>
      <c r="O13" s="65"/>
      <c r="P13" s="66"/>
      <c r="Q13" s="66"/>
      <c r="R13" s="9"/>
      <c r="S13" s="59"/>
      <c r="T13" s="59"/>
      <c r="U13" s="59"/>
      <c r="V13" s="57">
        <f>SUM($D$5:$D13)/(COUNTA($D$5:$D13)-COUNTA($E$5:$E13))</f>
        <v>0</v>
      </c>
      <c r="W13" s="76">
        <f>SUM(S5:S34)</f>
        <v>0</v>
      </c>
      <c r="X13" s="76">
        <f>SUM(T5:T34)</f>
        <v>0</v>
      </c>
      <c r="Y13" s="76">
        <f>SUM(U5:U34)</f>
        <v>0</v>
      </c>
      <c r="Z13" s="10"/>
      <c r="AK13" s="81" t="s">
        <v>43</v>
      </c>
      <c r="AL13" s="82">
        <f t="shared" si="0"/>
        <v>2</v>
      </c>
      <c r="AM13" s="90">
        <f t="shared" si="1"/>
        <v>0</v>
      </c>
    </row>
    <row r="14" spans="1:39" ht="17.100000000000001" customHeight="1">
      <c r="A14" s="243"/>
      <c r="B14" s="51"/>
      <c r="C14" s="92"/>
      <c r="D14" s="60"/>
      <c r="E14" s="61"/>
      <c r="F14" s="59"/>
      <c r="G14" s="59"/>
      <c r="H14" s="59"/>
      <c r="I14" s="59"/>
      <c r="J14" s="9"/>
      <c r="K14" s="59"/>
      <c r="L14" s="59"/>
      <c r="M14" s="59"/>
      <c r="N14" s="59"/>
      <c r="O14" s="65"/>
      <c r="P14" s="66"/>
      <c r="Q14" s="66"/>
      <c r="R14" s="9"/>
      <c r="S14" s="59"/>
      <c r="T14" s="59"/>
      <c r="U14" s="59"/>
      <c r="V14" s="58">
        <f>SUM($D$5:$D14)/(COUNTA($D$5:$D14)-COUNTA($E$5:$E14))</f>
        <v>0</v>
      </c>
      <c r="AK14" s="81" t="s">
        <v>42</v>
      </c>
      <c r="AL14" s="82" t="str">
        <f t="shared" si="0"/>
        <v>-</v>
      </c>
      <c r="AM14" s="90" t="str">
        <f t="shared" si="1"/>
        <v>-</v>
      </c>
    </row>
    <row r="15" spans="1:39" ht="17.100000000000001" customHeight="1">
      <c r="A15" s="243"/>
      <c r="B15" s="51"/>
      <c r="C15" s="92"/>
      <c r="D15" s="60"/>
      <c r="E15" s="61"/>
      <c r="F15" s="59"/>
      <c r="G15" s="59"/>
      <c r="H15" s="59"/>
      <c r="I15" s="59"/>
      <c r="J15" s="9"/>
      <c r="K15" s="59"/>
      <c r="L15" s="59"/>
      <c r="M15" s="59"/>
      <c r="N15" s="59"/>
      <c r="O15" s="65"/>
      <c r="P15" s="66"/>
      <c r="Q15" s="66"/>
      <c r="R15" s="9"/>
      <c r="S15" s="59"/>
      <c r="T15" s="59"/>
      <c r="U15" s="59"/>
      <c r="V15" s="58">
        <f>SUM($D$5:$D15)/(COUNTA($D$5:$D15)-COUNTA($E$5:$E15))</f>
        <v>0</v>
      </c>
      <c r="W15" s="289" t="s">
        <v>41</v>
      </c>
      <c r="X15" s="289"/>
      <c r="Y15" s="289"/>
      <c r="Z15" s="289"/>
      <c r="AA15" s="289"/>
      <c r="AB15" s="289"/>
    </row>
    <row r="16" spans="1:39" ht="17.100000000000001" customHeight="1">
      <c r="A16" s="243"/>
      <c r="B16" s="51"/>
      <c r="C16" s="92"/>
      <c r="D16" s="63"/>
      <c r="E16" s="61"/>
      <c r="F16" s="59"/>
      <c r="G16" s="62"/>
      <c r="H16" s="59"/>
      <c r="I16" s="59"/>
      <c r="J16" s="9"/>
      <c r="K16" s="59"/>
      <c r="L16" s="59"/>
      <c r="M16" s="59"/>
      <c r="N16" s="59"/>
      <c r="O16" s="65"/>
      <c r="P16" s="66"/>
      <c r="Q16" s="66"/>
      <c r="R16" s="9"/>
      <c r="S16" s="59"/>
      <c r="T16" s="59"/>
      <c r="U16" s="59"/>
      <c r="V16" s="57">
        <f>SUM($D$5:$D16)/(COUNTA($D$5:$D16)-COUNTA($E$5:$E16))</f>
        <v>0</v>
      </c>
      <c r="W16" s="293" t="s">
        <v>40</v>
      </c>
      <c r="X16" s="294"/>
      <c r="Y16" s="295"/>
      <c r="Z16" s="76">
        <f>COUNTIF($G$5:$G$34,W16)</f>
        <v>0</v>
      </c>
      <c r="AA16" s="296">
        <f>$Z16/MAX(1,$X$5)</f>
        <v>0</v>
      </c>
      <c r="AB16" s="297"/>
    </row>
    <row r="17" spans="1:34" ht="17.100000000000001" customHeight="1">
      <c r="A17" s="228"/>
      <c r="B17" s="51"/>
      <c r="C17" s="92"/>
      <c r="D17" s="63"/>
      <c r="E17" s="61"/>
      <c r="F17" s="59"/>
      <c r="G17" s="62"/>
      <c r="H17" s="59"/>
      <c r="I17" s="59"/>
      <c r="J17" s="9"/>
      <c r="K17" s="59"/>
      <c r="L17" s="59"/>
      <c r="M17" s="59"/>
      <c r="N17" s="59"/>
      <c r="O17" s="65"/>
      <c r="P17" s="66"/>
      <c r="Q17" s="66"/>
      <c r="R17" s="9"/>
      <c r="S17" s="59"/>
      <c r="T17" s="59"/>
      <c r="U17" s="59"/>
      <c r="V17" s="57">
        <f>SUM($D$5:$D17)/(COUNTA($D$5:$D17)-COUNTA($E$5:$E17))</f>
        <v>0</v>
      </c>
      <c r="W17" s="298" t="s">
        <v>39</v>
      </c>
      <c r="X17" s="299"/>
      <c r="Y17" s="300"/>
      <c r="Z17" s="76">
        <f>COUNTIF($G$5:$G$34,W17)</f>
        <v>0</v>
      </c>
      <c r="AA17" s="287">
        <f t="shared" ref="AA17:AA25" si="2">$Z17/MAX(1,$X$5)</f>
        <v>0</v>
      </c>
      <c r="AB17" s="288"/>
      <c r="AG17" s="1"/>
      <c r="AH17" s="1"/>
    </row>
    <row r="18" spans="1:34" ht="17.100000000000001" customHeight="1">
      <c r="A18" s="228"/>
      <c r="B18" s="51"/>
      <c r="C18" s="92"/>
      <c r="D18" s="63"/>
      <c r="E18" s="61"/>
      <c r="F18" s="59"/>
      <c r="G18" s="62"/>
      <c r="H18" s="59"/>
      <c r="I18" s="59"/>
      <c r="J18" s="9"/>
      <c r="K18" s="59"/>
      <c r="L18" s="59"/>
      <c r="M18" s="59"/>
      <c r="N18" s="59"/>
      <c r="O18" s="65"/>
      <c r="P18" s="66"/>
      <c r="Q18" s="66"/>
      <c r="R18" s="9"/>
      <c r="S18" s="59"/>
      <c r="T18" s="59"/>
      <c r="U18" s="59"/>
      <c r="V18" s="57">
        <f>SUM($D$5:$D18)/(COUNTA($D$5:$D18)-COUNTA($E$5:$E18))</f>
        <v>0</v>
      </c>
      <c r="W18" s="284" t="s">
        <v>90</v>
      </c>
      <c r="X18" s="285"/>
      <c r="Y18" s="286"/>
      <c r="Z18" s="76">
        <f>COUNTIF($G$5:$G$34,W18)</f>
        <v>0</v>
      </c>
      <c r="AA18" s="287">
        <f t="shared" si="2"/>
        <v>0</v>
      </c>
      <c r="AB18" s="288"/>
      <c r="AG18" s="1"/>
      <c r="AH18" s="1"/>
    </row>
    <row r="19" spans="1:34" ht="17.100000000000001" customHeight="1">
      <c r="A19" s="228"/>
      <c r="B19" s="51"/>
      <c r="C19" s="92"/>
      <c r="D19" s="60"/>
      <c r="E19" s="61"/>
      <c r="F19" s="59"/>
      <c r="G19" s="59"/>
      <c r="H19" s="59"/>
      <c r="I19" s="59"/>
      <c r="J19" s="9"/>
      <c r="K19" s="59"/>
      <c r="L19" s="59"/>
      <c r="M19" s="59"/>
      <c r="N19" s="59"/>
      <c r="O19" s="65"/>
      <c r="P19" s="66"/>
      <c r="Q19" s="66"/>
      <c r="R19" s="9"/>
      <c r="S19" s="59"/>
      <c r="T19" s="59"/>
      <c r="U19" s="59"/>
      <c r="V19" s="57">
        <f>SUM($D$5:$D19)/(COUNTA($D$5:$D19)-COUNTA($E$5:$E19))</f>
        <v>0</v>
      </c>
      <c r="W19" s="284" t="s">
        <v>89</v>
      </c>
      <c r="X19" s="285"/>
      <c r="Y19" s="286"/>
      <c r="Z19" s="76">
        <f t="shared" ref="Z19:Z25" si="3">COUNTIF($G$5:$G$34,W19)</f>
        <v>0</v>
      </c>
      <c r="AA19" s="287">
        <f t="shared" si="2"/>
        <v>0</v>
      </c>
      <c r="AB19" s="288"/>
      <c r="AG19" s="1"/>
      <c r="AH19" s="1"/>
    </row>
    <row r="20" spans="1:34" ht="17.100000000000001" customHeight="1">
      <c r="A20" s="228"/>
      <c r="B20" s="33"/>
      <c r="C20" s="91"/>
      <c r="D20" s="60"/>
      <c r="E20" s="61"/>
      <c r="F20" s="59"/>
      <c r="G20" s="62"/>
      <c r="H20" s="59"/>
      <c r="I20" s="59"/>
      <c r="J20" s="9"/>
      <c r="K20" s="59"/>
      <c r="L20" s="59"/>
      <c r="M20" s="59"/>
      <c r="N20" s="59"/>
      <c r="O20" s="65"/>
      <c r="P20" s="66"/>
      <c r="Q20" s="66"/>
      <c r="R20" s="9"/>
      <c r="S20" s="59"/>
      <c r="T20" s="59"/>
      <c r="U20" s="59"/>
      <c r="V20" s="57">
        <f>SUM($D$5:$D20)/(COUNTA($D$5:$D20)-COUNTA($E$5:$E20))</f>
        <v>0</v>
      </c>
      <c r="W20" s="284" t="s">
        <v>38</v>
      </c>
      <c r="X20" s="285"/>
      <c r="Y20" s="286"/>
      <c r="Z20" s="76">
        <f t="shared" si="3"/>
        <v>0</v>
      </c>
      <c r="AA20" s="287">
        <f t="shared" si="2"/>
        <v>0</v>
      </c>
      <c r="AB20" s="288"/>
      <c r="AG20" s="1"/>
      <c r="AH20" s="1"/>
    </row>
    <row r="21" spans="1:34" ht="17.100000000000001" customHeight="1">
      <c r="A21" s="228"/>
      <c r="B21" s="47"/>
      <c r="C21" s="92"/>
      <c r="D21" s="60"/>
      <c r="E21" s="61"/>
      <c r="F21" s="59"/>
      <c r="G21" s="62"/>
      <c r="H21" s="59"/>
      <c r="I21" s="59"/>
      <c r="J21" s="9"/>
      <c r="K21" s="64"/>
      <c r="L21" s="59"/>
      <c r="M21" s="59"/>
      <c r="N21" s="59"/>
      <c r="O21" s="65"/>
      <c r="P21" s="66"/>
      <c r="Q21" s="66"/>
      <c r="R21" s="9"/>
      <c r="S21" s="59"/>
      <c r="T21" s="59"/>
      <c r="U21" s="59"/>
      <c r="V21" s="57">
        <f>SUM($D$5:$D21)/(COUNTA($D$5:$D21)-COUNTA($E$5:$E21))</f>
        <v>0</v>
      </c>
      <c r="W21" s="284" t="s">
        <v>37</v>
      </c>
      <c r="X21" s="285"/>
      <c r="Y21" s="286"/>
      <c r="Z21" s="76">
        <f t="shared" si="3"/>
        <v>0</v>
      </c>
      <c r="AA21" s="287">
        <f t="shared" si="2"/>
        <v>0</v>
      </c>
      <c r="AB21" s="288"/>
      <c r="AG21" s="1"/>
      <c r="AH21" s="1"/>
    </row>
    <row r="22" spans="1:34" ht="17.100000000000001" customHeight="1">
      <c r="A22" s="228"/>
      <c r="B22" s="47"/>
      <c r="C22" s="91"/>
      <c r="D22" s="60"/>
      <c r="E22" s="61"/>
      <c r="F22" s="59"/>
      <c r="G22" s="59"/>
      <c r="H22" s="59"/>
      <c r="I22" s="59"/>
      <c r="J22" s="9"/>
      <c r="K22" s="64"/>
      <c r="L22" s="59"/>
      <c r="M22" s="59"/>
      <c r="N22" s="59"/>
      <c r="O22" s="65"/>
      <c r="P22" s="66"/>
      <c r="Q22" s="66"/>
      <c r="R22" s="9"/>
      <c r="S22" s="59"/>
      <c r="T22" s="59"/>
      <c r="U22" s="59"/>
      <c r="V22" s="57">
        <f>SUM($D$5:$D22)/(COUNTA($D$5:$D22)-COUNTA($E$5:$E22))</f>
        <v>0</v>
      </c>
      <c r="W22" s="284" t="s">
        <v>36</v>
      </c>
      <c r="X22" s="285"/>
      <c r="Y22" s="286"/>
      <c r="Z22" s="76">
        <f t="shared" si="3"/>
        <v>0</v>
      </c>
      <c r="AA22" s="287">
        <f t="shared" si="2"/>
        <v>0</v>
      </c>
      <c r="AB22" s="288"/>
      <c r="AG22" s="1"/>
      <c r="AH22" s="1"/>
    </row>
    <row r="23" spans="1:34" ht="17.100000000000001" customHeight="1">
      <c r="A23" s="229"/>
      <c r="B23" s="47"/>
      <c r="C23" s="91"/>
      <c r="D23" s="60"/>
      <c r="E23" s="61"/>
      <c r="F23" s="59"/>
      <c r="G23" s="62"/>
      <c r="H23" s="59"/>
      <c r="I23" s="59"/>
      <c r="J23" s="9"/>
      <c r="K23" s="64"/>
      <c r="L23" s="59"/>
      <c r="M23" s="59"/>
      <c r="N23" s="64"/>
      <c r="O23" s="67"/>
      <c r="P23" s="68"/>
      <c r="Q23" s="68"/>
      <c r="R23" s="9"/>
      <c r="S23" s="59"/>
      <c r="T23" s="59"/>
      <c r="U23" s="59"/>
      <c r="V23" s="57">
        <f>SUM($D$5:$D23)/(COUNTA($D$5:$D23)-COUNTA($E$5:$E23))</f>
        <v>0</v>
      </c>
      <c r="W23" s="284" t="s">
        <v>35</v>
      </c>
      <c r="X23" s="285"/>
      <c r="Y23" s="286"/>
      <c r="Z23" s="76">
        <f t="shared" si="3"/>
        <v>0</v>
      </c>
      <c r="AA23" s="287">
        <f t="shared" si="2"/>
        <v>0</v>
      </c>
      <c r="AB23" s="288"/>
      <c r="AG23" s="1"/>
      <c r="AH23" s="1"/>
    </row>
    <row r="24" spans="1:34" ht="17.100000000000001" customHeight="1">
      <c r="A24" s="229"/>
      <c r="B24" s="51"/>
      <c r="C24" s="92"/>
      <c r="D24" s="63"/>
      <c r="E24" s="61"/>
      <c r="F24" s="59"/>
      <c r="G24" s="62"/>
      <c r="H24" s="59"/>
      <c r="I24" s="59"/>
      <c r="J24" s="9"/>
      <c r="K24" s="64"/>
      <c r="L24" s="59"/>
      <c r="M24" s="59"/>
      <c r="N24" s="59"/>
      <c r="O24" s="65"/>
      <c r="P24" s="66"/>
      <c r="Q24" s="66"/>
      <c r="R24" s="25"/>
      <c r="S24" s="62"/>
      <c r="T24" s="62"/>
      <c r="U24" s="62"/>
      <c r="V24" s="57">
        <f>SUM($D$5:$D24)/(COUNTA($D$5:$D24)-COUNTA($E$5:$E24))</f>
        <v>0</v>
      </c>
      <c r="W24" s="284" t="s">
        <v>34</v>
      </c>
      <c r="X24" s="290"/>
      <c r="Y24" s="291"/>
      <c r="Z24" s="76">
        <f t="shared" si="3"/>
        <v>0</v>
      </c>
      <c r="AA24" s="287">
        <f t="shared" si="2"/>
        <v>0</v>
      </c>
      <c r="AB24" s="288"/>
      <c r="AG24" s="1"/>
      <c r="AH24" s="1"/>
    </row>
    <row r="25" spans="1:34" ht="17.100000000000001" customHeight="1">
      <c r="A25" s="229"/>
      <c r="B25" s="47"/>
      <c r="C25" s="91"/>
      <c r="D25" s="63"/>
      <c r="E25" s="61"/>
      <c r="F25" s="59"/>
      <c r="G25" s="62"/>
      <c r="H25" s="59"/>
      <c r="I25" s="59"/>
      <c r="J25" s="9"/>
      <c r="K25" s="64"/>
      <c r="L25" s="59"/>
      <c r="M25" s="59"/>
      <c r="N25" s="59"/>
      <c r="O25" s="65"/>
      <c r="P25" s="66"/>
      <c r="Q25" s="66"/>
      <c r="R25" s="50"/>
      <c r="S25" s="59"/>
      <c r="T25" s="59"/>
      <c r="U25" s="59"/>
      <c r="V25" s="57">
        <f>SUM($D$5:$D25)/(COUNTA($D$5:$D25)-COUNTA($E$5:$E25))</f>
        <v>0</v>
      </c>
      <c r="W25" s="284" t="s">
        <v>33</v>
      </c>
      <c r="X25" s="285"/>
      <c r="Y25" s="286"/>
      <c r="Z25" s="76">
        <f t="shared" si="3"/>
        <v>0</v>
      </c>
      <c r="AA25" s="287">
        <f t="shared" si="2"/>
        <v>0</v>
      </c>
      <c r="AB25" s="288"/>
      <c r="AG25" s="1"/>
      <c r="AH25" s="1"/>
    </row>
    <row r="26" spans="1:34" ht="17.100000000000001" customHeight="1">
      <c r="A26" s="199"/>
      <c r="B26" s="2"/>
      <c r="C26" s="91"/>
      <c r="D26" s="60"/>
      <c r="E26" s="61"/>
      <c r="F26" s="59"/>
      <c r="G26" s="59"/>
      <c r="H26" s="59"/>
      <c r="I26" s="59"/>
      <c r="J26" s="9"/>
      <c r="K26" s="64"/>
      <c r="L26" s="59"/>
      <c r="M26" s="59"/>
      <c r="N26" s="59"/>
      <c r="O26" s="65"/>
      <c r="P26" s="66"/>
      <c r="Q26" s="66"/>
      <c r="R26" s="50"/>
      <c r="S26" s="59"/>
      <c r="T26" s="59"/>
      <c r="U26" s="59"/>
      <c r="V26" s="58">
        <f>SUM($D$5:$D26)/(COUNTA($D$5:$D26)-COUNTA($E$5:$E26))</f>
        <v>0</v>
      </c>
      <c r="W26" s="88"/>
    </row>
    <row r="27" spans="1:34" ht="17.100000000000001" customHeight="1">
      <c r="A27" s="200"/>
      <c r="B27" s="2"/>
      <c r="C27" s="91"/>
      <c r="D27" s="60"/>
      <c r="E27" s="61"/>
      <c r="F27" s="59"/>
      <c r="G27" s="59"/>
      <c r="H27" s="59"/>
      <c r="I27" s="59"/>
      <c r="J27" s="9"/>
      <c r="K27" s="64"/>
      <c r="L27" s="59"/>
      <c r="M27" s="59"/>
      <c r="N27" s="59"/>
      <c r="O27" s="65"/>
      <c r="P27" s="66"/>
      <c r="Q27" s="66"/>
      <c r="R27" s="50"/>
      <c r="S27" s="59"/>
      <c r="T27" s="59"/>
      <c r="U27" s="59"/>
      <c r="V27" s="58">
        <f>SUM($D$5:$D27)/(COUNTA($D$5:$D27)-COUNTA($E$5:$E27))</f>
        <v>0</v>
      </c>
      <c r="W27" s="289" t="s">
        <v>32</v>
      </c>
      <c r="X27" s="289"/>
      <c r="Y27" s="289"/>
      <c r="Z27" s="289"/>
      <c r="AA27" s="289"/>
      <c r="AB27" s="289"/>
      <c r="AC27" s="8"/>
      <c r="AD27" s="8"/>
      <c r="AE27" s="8"/>
      <c r="AG27" s="1"/>
      <c r="AH27" s="1"/>
    </row>
    <row r="28" spans="1:34" ht="17.100000000000001" customHeight="1">
      <c r="A28" s="200"/>
      <c r="B28" s="2"/>
      <c r="C28" s="91"/>
      <c r="D28" s="60"/>
      <c r="E28" s="61"/>
      <c r="F28" s="59"/>
      <c r="G28" s="59"/>
      <c r="H28" s="59"/>
      <c r="I28" s="59"/>
      <c r="J28" s="9"/>
      <c r="K28" s="64"/>
      <c r="L28" s="59"/>
      <c r="M28" s="59"/>
      <c r="N28" s="59"/>
      <c r="O28" s="65"/>
      <c r="P28" s="66"/>
      <c r="Q28" s="66"/>
      <c r="R28" s="50"/>
      <c r="S28" s="59"/>
      <c r="T28" s="59"/>
      <c r="U28" s="59"/>
      <c r="V28" s="57">
        <f>SUM($D$5:$D28)/(COUNTA($D$5:$D28)-COUNTA($E$5:$E28))</f>
        <v>0</v>
      </c>
      <c r="W28" s="69" t="s">
        <v>31</v>
      </c>
      <c r="X28" s="70"/>
      <c r="Y28" s="70"/>
      <c r="Z28" s="71"/>
      <c r="AA28" s="282">
        <f>IF(W5=0,"-",$W$13/$W$5)</f>
        <v>0</v>
      </c>
      <c r="AB28" s="283"/>
      <c r="AG28" s="1"/>
      <c r="AH28" s="1"/>
    </row>
    <row r="29" spans="1:34" ht="17.100000000000001" customHeight="1">
      <c r="A29" s="200"/>
      <c r="B29" s="2"/>
      <c r="C29" s="91"/>
      <c r="D29" s="60"/>
      <c r="E29" s="61"/>
      <c r="F29" s="59"/>
      <c r="G29" s="59"/>
      <c r="H29" s="59"/>
      <c r="I29" s="59"/>
      <c r="J29" s="9"/>
      <c r="K29" s="64"/>
      <c r="L29" s="59"/>
      <c r="M29" s="59"/>
      <c r="N29" s="59"/>
      <c r="O29" s="65"/>
      <c r="P29" s="66"/>
      <c r="Q29" s="66"/>
      <c r="R29" s="50"/>
      <c r="S29" s="59"/>
      <c r="T29" s="59"/>
      <c r="U29" s="59"/>
      <c r="V29" s="57">
        <f>SUM($D$5:$D29)/(COUNTA($D$5:$D29)-COUNTA($E$5:$E29))</f>
        <v>0</v>
      </c>
      <c r="W29" s="72" t="s">
        <v>30</v>
      </c>
      <c r="X29" s="73"/>
      <c r="Y29" s="276">
        <v>20</v>
      </c>
      <c r="Z29" s="279"/>
      <c r="AA29" s="280" t="str">
        <f>IF(ISERROR(SUMIF(D5:D34,"&gt;="&amp;Y29)/SUMPRODUCT(--(D5:D34&gt;=Y29),--(E5:E34&lt;&gt;"*"))),"-",SUMIF(D5:D34,"&gt;="&amp;Y29)/SUMPRODUCT(--(D5:D34&gt;=Y29),--(E5:E34&lt;&gt;"*")))</f>
        <v>-</v>
      </c>
      <c r="AB29" s="281"/>
      <c r="AG29" s="1"/>
      <c r="AH29" s="1"/>
    </row>
    <row r="30" spans="1:34" ht="17.100000000000001" customHeight="1">
      <c r="A30" s="200"/>
      <c r="B30" s="2"/>
      <c r="C30" s="91"/>
      <c r="D30" s="60"/>
      <c r="E30" s="61"/>
      <c r="F30" s="59"/>
      <c r="G30" s="59"/>
      <c r="H30" s="59"/>
      <c r="I30" s="59"/>
      <c r="J30" s="9"/>
      <c r="K30" s="64"/>
      <c r="L30" s="59"/>
      <c r="M30" s="59"/>
      <c r="N30" s="59"/>
      <c r="O30" s="65"/>
      <c r="P30" s="66"/>
      <c r="Q30" s="66"/>
      <c r="R30" s="50"/>
      <c r="S30" s="59"/>
      <c r="T30" s="59"/>
      <c r="U30" s="59"/>
      <c r="V30" s="57">
        <f>SUM($D$5:$D30)/(COUNTA($D$5:$D30)-COUNTA($E$5:$E30))</f>
        <v>0</v>
      </c>
      <c r="W30" s="274" t="s">
        <v>29</v>
      </c>
      <c r="X30" s="275"/>
      <c r="Y30" s="275"/>
      <c r="Z30" s="276"/>
      <c r="AA30" s="277" t="str">
        <f>IF($Z$5="-","-",IF($Z$5=0,"-",($AF$5*4+$AG$5*6)/$Z$5))</f>
        <v>-</v>
      </c>
      <c r="AB30" s="278"/>
      <c r="AG30" s="1"/>
      <c r="AH30" s="1"/>
    </row>
    <row r="31" spans="1:34" ht="17.100000000000001" customHeight="1">
      <c r="A31" s="200"/>
      <c r="B31" s="2"/>
      <c r="C31" s="91"/>
      <c r="D31" s="60"/>
      <c r="E31" s="61"/>
      <c r="F31" s="59"/>
      <c r="G31" s="59"/>
      <c r="H31" s="59"/>
      <c r="I31" s="59"/>
      <c r="J31" s="9"/>
      <c r="K31" s="64"/>
      <c r="L31" s="59"/>
      <c r="M31" s="59"/>
      <c r="N31" s="59"/>
      <c r="O31" s="65"/>
      <c r="P31" s="66"/>
      <c r="Q31" s="66"/>
      <c r="R31" s="50"/>
      <c r="S31" s="59"/>
      <c r="T31" s="59"/>
      <c r="U31" s="59"/>
      <c r="V31" s="57">
        <f>SUM($D$5:$D31)/(COUNTA($D$5:$D31)-COUNTA($E$5:$E31))</f>
        <v>0</v>
      </c>
      <c r="W31" s="274" t="s">
        <v>28</v>
      </c>
      <c r="X31" s="275"/>
      <c r="Y31" s="275"/>
      <c r="Z31" s="276"/>
      <c r="AA31" s="277" t="str">
        <f>IF(SUM($AF5:$AG5),$AG5/SUM($AF5:$AG5),"-")</f>
        <v>-</v>
      </c>
      <c r="AB31" s="278"/>
      <c r="AG31" s="1"/>
      <c r="AH31" s="1"/>
    </row>
    <row r="32" spans="1:34" ht="17.100000000000001" customHeight="1">
      <c r="A32" s="200"/>
      <c r="B32" s="2"/>
      <c r="C32" s="91"/>
      <c r="D32" s="60"/>
      <c r="E32" s="61"/>
      <c r="F32" s="59"/>
      <c r="G32" s="59"/>
      <c r="H32" s="59"/>
      <c r="I32" s="59"/>
      <c r="J32" s="9"/>
      <c r="K32" s="64"/>
      <c r="L32" s="59"/>
      <c r="M32" s="59"/>
      <c r="N32" s="59"/>
      <c r="O32" s="65"/>
      <c r="P32" s="66"/>
      <c r="Q32" s="66"/>
      <c r="R32" s="50"/>
      <c r="S32" s="59"/>
      <c r="T32" s="59"/>
      <c r="U32" s="59"/>
      <c r="V32" s="57">
        <f>SUM($D$5:$D32)/(COUNTA($D$5:$D32)-COUNTA($E$5:$E32))</f>
        <v>0</v>
      </c>
      <c r="W32" s="274" t="s">
        <v>27</v>
      </c>
      <c r="X32" s="275"/>
      <c r="Y32" s="275"/>
      <c r="Z32" s="276"/>
      <c r="AA32" s="277" t="str">
        <f>IF(SUM($AH5:$AI5),$AI5/SUM($AH5:$AI5),"-")</f>
        <v>-</v>
      </c>
      <c r="AB32" s="278"/>
      <c r="AG32" s="1"/>
      <c r="AH32" s="1"/>
    </row>
    <row r="33" spans="1:34" ht="17.100000000000001" customHeight="1">
      <c r="A33" s="199"/>
      <c r="B33" s="2"/>
      <c r="C33" s="91"/>
      <c r="D33" s="60"/>
      <c r="E33" s="61"/>
      <c r="F33" s="59"/>
      <c r="G33" s="59"/>
      <c r="H33" s="59"/>
      <c r="I33" s="59"/>
      <c r="J33" s="50"/>
      <c r="K33" s="59"/>
      <c r="L33" s="59"/>
      <c r="M33" s="59"/>
      <c r="N33" s="59"/>
      <c r="O33" s="65"/>
      <c r="P33" s="66"/>
      <c r="Q33" s="66"/>
      <c r="R33" s="50"/>
      <c r="S33" s="59"/>
      <c r="T33" s="59"/>
      <c r="U33" s="59"/>
      <c r="V33" s="57">
        <f>SUM($D$5:$D33)/(COUNTA($D$5:$D33)-COUNTA($E$5:$E33))</f>
        <v>0</v>
      </c>
      <c r="W33" s="274" t="s">
        <v>64</v>
      </c>
      <c r="X33" s="275"/>
      <c r="Y33" s="275"/>
      <c r="Z33" s="276"/>
      <c r="AA33" s="74">
        <f>SUMPRODUCT((D5:D34=0)*(D5:D34&lt;&gt;"")*(E5:E34&lt;&gt;"*"))</f>
        <v>1</v>
      </c>
      <c r="AB33" s="75">
        <f>SUMPRODUCT((D5:D34=0)*(D5:D34&lt;&gt;"")*(E5:E34&lt;&gt;"*")*(F5:F34=1))</f>
        <v>0</v>
      </c>
      <c r="AG33" s="1"/>
      <c r="AH33" s="1"/>
    </row>
    <row r="34" spans="1:34" ht="17.100000000000001" customHeight="1">
      <c r="A34" s="199"/>
      <c r="B34" s="2"/>
      <c r="C34" s="91"/>
      <c r="D34" s="60"/>
      <c r="E34" s="61"/>
      <c r="F34" s="59"/>
      <c r="G34" s="59"/>
      <c r="H34" s="59"/>
      <c r="I34" s="59"/>
      <c r="J34" s="50"/>
      <c r="K34" s="59"/>
      <c r="L34" s="59"/>
      <c r="M34" s="59"/>
      <c r="N34" s="59"/>
      <c r="O34" s="65"/>
      <c r="P34" s="66"/>
      <c r="Q34" s="66"/>
      <c r="R34" s="50"/>
      <c r="S34" s="59"/>
      <c r="T34" s="59"/>
      <c r="U34" s="59"/>
      <c r="V34" s="57">
        <f>SUM($D$5:$D34)/(COUNTA($D$5:$D34)-COUNTA($E$5:$E34))</f>
        <v>0</v>
      </c>
      <c r="W34" s="274" t="s">
        <v>65</v>
      </c>
      <c r="X34" s="275"/>
      <c r="Y34" s="275"/>
      <c r="Z34" s="276"/>
      <c r="AA34" s="74">
        <f>SUM(P5:P34)</f>
        <v>0</v>
      </c>
      <c r="AB34" s="75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AK3:AM3"/>
    <mergeCell ref="AA4:AB4"/>
    <mergeCell ref="AC4:AD4"/>
    <mergeCell ref="AA9:AB9"/>
    <mergeCell ref="AC9:AD9"/>
    <mergeCell ref="W7:AG7"/>
    <mergeCell ref="AA8:AB8"/>
    <mergeCell ref="AC8:AD8"/>
    <mergeCell ref="C3:I3"/>
    <mergeCell ref="K3:Q3"/>
    <mergeCell ref="S3:U3"/>
    <mergeCell ref="W3:AI3"/>
    <mergeCell ref="AA5:AB5"/>
    <mergeCell ref="AC5:AD5"/>
  </mergeCells>
  <phoneticPr fontId="30" type="noConversion"/>
  <conditionalFormatting sqref="AH5:AI5 AG9">
    <cfRule type="cellIs" dxfId="41" priority="1" operator="greaterThan">
      <formula>0</formula>
    </cfRule>
  </conditionalFormatting>
  <dataValidations count="1">
    <dataValidation type="list" allowBlank="1" showInputMessage="1" showErrorMessage="1" sqref="G5:G34" xr:uid="{00000000-0002-0000-2100-000000000000}">
      <formula1>$W$16:$W$25</formula1>
    </dataValidation>
  </dataValidations>
  <hyperlinks>
    <hyperlink ref="A2" location="'Player Summary'!A1" display="Player Summary" xr:uid="{00000000-0004-0000-21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17" sqref="A17"/>
      <selection pane="topRight" activeCell="A17" sqref="A17"/>
      <selection pane="bottomLeft" activeCell="A17" sqref="A17"/>
      <selection pane="bottomRight" activeCell="A17" sqref="A17"/>
    </sheetView>
  </sheetViews>
  <sheetFormatPr defaultColWidth="8.855468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85546875" style="2" customWidth="1"/>
    <col min="8" max="8" width="2.5703125" style="2" customWidth="1"/>
    <col min="9" max="9" width="2.42578125" style="2" customWidth="1"/>
    <col min="10" max="10" width="2.85546875" style="47" customWidth="1"/>
    <col min="11" max="11" width="5" style="5" customWidth="1"/>
    <col min="12" max="14" width="5" style="2" customWidth="1"/>
    <col min="15" max="15" width="0.5703125" style="2" customWidth="1"/>
    <col min="16" max="18" width="2.85546875" style="2" customWidth="1"/>
    <col min="19" max="21" width="4.42578125" style="2" customWidth="1"/>
    <col min="22" max="22" width="2.85546875" style="1" customWidth="1"/>
    <col min="23" max="25" width="5.5703125" style="1" customWidth="1"/>
    <col min="26" max="26" width="5.570312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5703125" style="1" customWidth="1"/>
    <col min="33" max="34" width="5.5703125" style="2" customWidth="1"/>
    <col min="35" max="35" width="5.5703125" style="1" customWidth="1"/>
    <col min="36" max="36" width="2.85546875" style="1" customWidth="1"/>
    <col min="37" max="38" width="5.5703125" style="1" customWidth="1"/>
    <col min="39" max="39" width="6.85546875" style="1" customWidth="1"/>
    <col min="40" max="256" width="11.42578125" style="1" customWidth="1"/>
    <col min="257" max="16384" width="8.85546875" style="1"/>
  </cols>
  <sheetData>
    <row r="1" spans="1:39" ht="15.75">
      <c r="A1" s="46" t="s">
        <v>101</v>
      </c>
      <c r="D1" s="13" t="s">
        <v>75</v>
      </c>
      <c r="E1" s="13"/>
      <c r="F1" s="13"/>
      <c r="G1" s="209" t="s">
        <v>76</v>
      </c>
      <c r="H1" s="13"/>
      <c r="I1" s="13"/>
      <c r="J1" s="13"/>
      <c r="K1" s="202" t="s">
        <v>77</v>
      </c>
      <c r="L1" s="13"/>
      <c r="M1" s="204" t="s">
        <v>78</v>
      </c>
      <c r="N1" s="20"/>
      <c r="O1" s="47"/>
      <c r="P1" s="47"/>
      <c r="Q1" s="47"/>
      <c r="R1" s="47"/>
      <c r="S1" s="20"/>
      <c r="T1" s="20"/>
      <c r="U1" s="20"/>
      <c r="V1" s="15"/>
      <c r="W1" s="15"/>
      <c r="X1" s="15"/>
      <c r="Y1" s="15"/>
      <c r="Z1" s="47"/>
    </row>
    <row r="2" spans="1:39">
      <c r="A2" s="226" t="s">
        <v>107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7"/>
      <c r="S2" s="47"/>
      <c r="T2" s="47"/>
      <c r="U2" s="47"/>
      <c r="V2" s="15"/>
      <c r="W2" s="15"/>
      <c r="X2" s="15"/>
      <c r="Y2" s="15"/>
      <c r="Z2" s="47"/>
      <c r="AA2" s="15"/>
      <c r="AB2" s="15"/>
      <c r="AC2" s="15"/>
      <c r="AD2" s="15"/>
      <c r="AE2" s="15"/>
      <c r="AF2" s="15"/>
      <c r="AG2" s="47"/>
      <c r="AH2" s="47"/>
      <c r="AI2" s="15"/>
      <c r="AJ2" s="15"/>
    </row>
    <row r="3" spans="1:39">
      <c r="A3" s="255" t="s">
        <v>73</v>
      </c>
      <c r="B3" s="15"/>
      <c r="C3" s="257" t="s">
        <v>63</v>
      </c>
      <c r="D3" s="257"/>
      <c r="E3" s="257"/>
      <c r="F3" s="257"/>
      <c r="G3" s="257"/>
      <c r="H3" s="257"/>
      <c r="I3" s="257"/>
      <c r="J3" s="13"/>
      <c r="K3" s="257" t="s">
        <v>62</v>
      </c>
      <c r="L3" s="257"/>
      <c r="M3" s="257"/>
      <c r="N3" s="257"/>
      <c r="O3" s="301"/>
      <c r="P3" s="257"/>
      <c r="Q3" s="257"/>
      <c r="R3" s="14"/>
      <c r="S3" s="257" t="s">
        <v>61</v>
      </c>
      <c r="T3" s="257"/>
      <c r="U3" s="257"/>
      <c r="V3" s="15"/>
      <c r="W3" s="289" t="s">
        <v>60</v>
      </c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K3" s="289" t="s">
        <v>59</v>
      </c>
      <c r="AL3" s="289"/>
      <c r="AM3" s="289"/>
    </row>
    <row r="4" spans="1:39" ht="17.100000000000001" customHeight="1">
      <c r="A4" s="256"/>
      <c r="B4" s="54" t="s">
        <v>93</v>
      </c>
      <c r="C4" s="52" t="s">
        <v>54</v>
      </c>
      <c r="D4" s="161" t="s">
        <v>21</v>
      </c>
      <c r="E4" s="161" t="s">
        <v>58</v>
      </c>
      <c r="F4" s="161" t="s">
        <v>57</v>
      </c>
      <c r="G4" s="161" t="s">
        <v>71</v>
      </c>
      <c r="H4" s="161">
        <v>4</v>
      </c>
      <c r="I4" s="161">
        <v>6</v>
      </c>
      <c r="J4" s="13"/>
      <c r="K4" s="55" t="s">
        <v>16</v>
      </c>
      <c r="L4" s="161" t="s">
        <v>15</v>
      </c>
      <c r="M4" s="161" t="s">
        <v>14</v>
      </c>
      <c r="N4" s="161" t="s">
        <v>13</v>
      </c>
      <c r="O4" s="56"/>
      <c r="P4" s="52" t="s">
        <v>56</v>
      </c>
      <c r="Q4" s="52" t="s">
        <v>55</v>
      </c>
      <c r="R4" s="13"/>
      <c r="S4" s="161" t="s">
        <v>8</v>
      </c>
      <c r="T4" s="161" t="s">
        <v>7</v>
      </c>
      <c r="U4" s="161" t="s">
        <v>6</v>
      </c>
      <c r="W4" s="160" t="s">
        <v>15</v>
      </c>
      <c r="X4" s="160" t="s">
        <v>23</v>
      </c>
      <c r="Y4" s="160" t="s">
        <v>22</v>
      </c>
      <c r="Z4" s="160" t="s">
        <v>21</v>
      </c>
      <c r="AA4" s="289" t="s">
        <v>20</v>
      </c>
      <c r="AB4" s="289"/>
      <c r="AC4" s="289" t="s">
        <v>11</v>
      </c>
      <c r="AD4" s="289"/>
      <c r="AE4" s="160" t="s">
        <v>10</v>
      </c>
      <c r="AF4" s="160">
        <v>4</v>
      </c>
      <c r="AG4" s="160">
        <v>6</v>
      </c>
      <c r="AH4" s="160" t="s">
        <v>19</v>
      </c>
      <c r="AI4" s="160" t="s">
        <v>18</v>
      </c>
      <c r="AK4" s="160" t="s">
        <v>54</v>
      </c>
      <c r="AL4" s="160" t="s">
        <v>23</v>
      </c>
      <c r="AM4" s="78" t="s">
        <v>11</v>
      </c>
    </row>
    <row r="5" spans="1:39" ht="17.100000000000001" customHeight="1">
      <c r="A5" s="208"/>
      <c r="B5" s="47"/>
      <c r="C5" s="91"/>
      <c r="D5" s="60"/>
      <c r="E5" s="61"/>
      <c r="F5" s="59"/>
      <c r="G5" s="62"/>
      <c r="H5" s="59"/>
      <c r="I5" s="59"/>
      <c r="J5" s="9"/>
      <c r="K5" s="59"/>
      <c r="L5" s="59"/>
      <c r="M5" s="59"/>
      <c r="N5" s="59"/>
      <c r="O5" s="65"/>
      <c r="P5" s="66"/>
      <c r="Q5" s="66"/>
      <c r="R5" s="9"/>
      <c r="S5" s="59"/>
      <c r="T5" s="59"/>
      <c r="U5" s="59"/>
      <c r="V5" s="57" t="e">
        <f>SUM($D$5:$D5)/(COUNTA($D$5:$D5)-COUNTA($E$5:$E5))</f>
        <v>#DIV/0!</v>
      </c>
      <c r="W5" s="76">
        <f>COUNTA(A5:A34)</f>
        <v>1</v>
      </c>
      <c r="X5" s="76">
        <f>COUNTA(D5:D34)</f>
        <v>1</v>
      </c>
      <c r="Y5" s="76">
        <f>COUNTA(E5:E34)</f>
        <v>0</v>
      </c>
      <c r="Z5" s="83">
        <f>IF(X5=0,"-",SUM(D5:D34))</f>
        <v>1</v>
      </c>
      <c r="AA5" s="302" t="str">
        <f t="array" ref="AA5">IF(X5,(MAX(D5:D34)&amp;IF(SUM((D5:D34=MAX(D5:D34))*(E5:E34&lt;&gt;"")),"*","")&amp;"("&amp;MIN(IF(D5:D34&amp;E5:E34=MAX(D5:D34)&amp;IF(SUM((D5:D34=MAX(D5:D34))*(E5:E34&lt;&gt;"")),"*",""),F5:F34))&amp;")"),0)</f>
        <v>1(0)</v>
      </c>
      <c r="AB5" s="302"/>
      <c r="AC5" s="303">
        <f>IF($X5-$Y5,$Z5/($X5-$Y5),"-")</f>
        <v>1</v>
      </c>
      <c r="AD5" s="304"/>
      <c r="AE5" s="84" t="str">
        <f>IF(SUM($F$5:$F$43),($Z5/(SUM($F$5:$F$43))*100),"-")</f>
        <v>-</v>
      </c>
      <c r="AF5" s="76">
        <f>SUM(H5:H34)</f>
        <v>0</v>
      </c>
      <c r="AG5" s="76">
        <f>SUM(I5:I34)</f>
        <v>0</v>
      </c>
      <c r="AH5" s="76">
        <f>COUNTIF($D$5:$D$34,"&gt;=50")-$AI5</f>
        <v>0</v>
      </c>
      <c r="AI5" s="76">
        <f>COUNTIF(D5:D34,"&gt;=100")</f>
        <v>0</v>
      </c>
      <c r="AK5" s="79" t="s">
        <v>53</v>
      </c>
      <c r="AL5" s="80">
        <f>IF(SUM(COUNTIF($C$5:$C$34,{1,2}))=0,"-",SUM(COUNTIF($C$5:$C$34,{1,2})))</f>
        <v>1</v>
      </c>
      <c r="AM5" s="89">
        <f>IF(ISERROR(IF($AL5="-","-",SUM(SUMIF($C$5:$C$34,{1,2},$D$5:$D$34))/($AL5-SUMPRODUCT(($C$5:$C$34={1,2})*($E$5:$E$34="*"))))),"-",IF($AL5="-","-",SUM(SUMIF($C$5:$C$34,{1,2},$D$5:$D$34))/($AL5-SUMPRODUCT(($C$5:$C$34={1,2})*($E$5:$E$34="*")))))</f>
        <v>1</v>
      </c>
    </row>
    <row r="6" spans="1:39" ht="17.100000000000001" customHeight="1">
      <c r="A6" s="208"/>
      <c r="B6" s="47"/>
      <c r="C6" s="91"/>
      <c r="D6" s="60"/>
      <c r="E6" s="61"/>
      <c r="F6" s="59"/>
      <c r="G6" s="62"/>
      <c r="H6" s="59"/>
      <c r="I6" s="59"/>
      <c r="J6" s="9"/>
      <c r="K6" s="59"/>
      <c r="L6" s="59"/>
      <c r="M6" s="59"/>
      <c r="N6" s="59"/>
      <c r="O6" s="67"/>
      <c r="P6" s="68"/>
      <c r="Q6" s="68"/>
      <c r="R6" s="9"/>
      <c r="S6" s="59"/>
      <c r="T6" s="59"/>
      <c r="U6" s="59"/>
      <c r="V6" s="58" t="e">
        <f>SUM($D$5:$D6)/(COUNTA($D$5:$D6)-COUNTA($E$5:$E6))</f>
        <v>#DIV/0!</v>
      </c>
      <c r="Z6" s="47"/>
      <c r="AK6" s="81" t="s">
        <v>52</v>
      </c>
      <c r="AL6" s="82" t="str">
        <f>IF(COUNTIF($C$5:$C$34,$AK6)=0,"-",COUNTIF($C$5:$C$34,$AK6))</f>
        <v>-</v>
      </c>
      <c r="AM6" s="90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.100000000000001" customHeight="1">
      <c r="A7" s="208"/>
      <c r="B7" s="47"/>
      <c r="C7" s="92"/>
      <c r="D7" s="63"/>
      <c r="E7" s="61"/>
      <c r="F7" s="59"/>
      <c r="G7" s="62"/>
      <c r="H7" s="59"/>
      <c r="I7" s="59"/>
      <c r="J7" s="9"/>
      <c r="K7" s="59"/>
      <c r="L7" s="59"/>
      <c r="M7" s="59"/>
      <c r="N7" s="59"/>
      <c r="O7" s="65"/>
      <c r="P7" s="66"/>
      <c r="Q7" s="66"/>
      <c r="R7" s="9"/>
      <c r="S7" s="59"/>
      <c r="T7" s="59"/>
      <c r="U7" s="59"/>
      <c r="V7" s="58" t="e">
        <f>SUM($D$5:$D7)/(COUNTA($D$5:$D7)-COUNTA($E$5:$E7))</f>
        <v>#DIV/0!</v>
      </c>
      <c r="W7" s="289" t="s">
        <v>51</v>
      </c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11"/>
      <c r="AK7" s="81" t="s">
        <v>50</v>
      </c>
      <c r="AL7" s="82" t="str">
        <f t="shared" ref="AL7:AL14" si="0">IF(COUNTIF($C$5:$C$34,$AK7)=0,"-",COUNTIF($C$5:$C$34,$AK7))</f>
        <v>-</v>
      </c>
      <c r="AM7" s="90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.100000000000001" customHeight="1">
      <c r="A8" s="208"/>
      <c r="B8" s="47"/>
      <c r="C8" s="91"/>
      <c r="D8" s="63"/>
      <c r="E8" s="61"/>
      <c r="F8" s="59"/>
      <c r="G8" s="62"/>
      <c r="H8" s="59"/>
      <c r="I8" s="59"/>
      <c r="J8" s="9"/>
      <c r="K8" s="59"/>
      <c r="L8" s="59"/>
      <c r="M8" s="59"/>
      <c r="N8" s="59"/>
      <c r="O8" s="65"/>
      <c r="P8" s="66"/>
      <c r="Q8" s="66"/>
      <c r="R8" s="9"/>
      <c r="S8" s="59"/>
      <c r="T8" s="59"/>
      <c r="U8" s="59"/>
      <c r="V8" s="58" t="e">
        <f>SUM($D$5:$D8)/(COUNTA($D$5:$D8)-COUNTA($E$5:$E8))</f>
        <v>#DIV/0!</v>
      </c>
      <c r="W8" s="160" t="s">
        <v>16</v>
      </c>
      <c r="X8" s="160" t="s">
        <v>15</v>
      </c>
      <c r="Y8" s="160" t="s">
        <v>14</v>
      </c>
      <c r="Z8" s="160" t="s">
        <v>13</v>
      </c>
      <c r="AA8" s="289" t="s">
        <v>12</v>
      </c>
      <c r="AB8" s="289"/>
      <c r="AC8" s="289" t="s">
        <v>11</v>
      </c>
      <c r="AD8" s="289"/>
      <c r="AE8" s="160" t="s">
        <v>10</v>
      </c>
      <c r="AF8" s="160" t="s">
        <v>69</v>
      </c>
      <c r="AG8" s="160" t="s">
        <v>9</v>
      </c>
      <c r="AH8" s="13"/>
      <c r="AK8" s="81" t="s">
        <v>49</v>
      </c>
      <c r="AL8" s="82" t="str">
        <f t="shared" si="0"/>
        <v>-</v>
      </c>
      <c r="AM8" s="90" t="str">
        <f t="shared" si="1"/>
        <v>-</v>
      </c>
    </row>
    <row r="9" spans="1:39" ht="17.100000000000001" customHeight="1">
      <c r="A9" s="208"/>
      <c r="B9" s="47"/>
      <c r="C9" s="91"/>
      <c r="D9" s="63"/>
      <c r="E9" s="61"/>
      <c r="F9" s="59"/>
      <c r="G9" s="62"/>
      <c r="H9" s="59"/>
      <c r="I9" s="59"/>
      <c r="J9" s="9"/>
      <c r="K9" s="59"/>
      <c r="L9" s="59"/>
      <c r="M9" s="59"/>
      <c r="N9" s="59"/>
      <c r="O9" s="65"/>
      <c r="P9" s="66"/>
      <c r="Q9" s="66"/>
      <c r="R9" s="9"/>
      <c r="S9" s="59"/>
      <c r="T9" s="59"/>
      <c r="U9" s="59"/>
      <c r="V9" s="57" t="e">
        <f>SUM($D$5:$D9)/(COUNTA($D$5:$D9)-COUNTA($E$5:$E9))</f>
        <v>#DIV/0!</v>
      </c>
      <c r="W9" s="85" t="str">
        <f t="array" ref="W9">IF(SUM(K5:K34)=0,"-",SUM(INT(K5:K34))+INT(ROUND(SUM(K5:K34-INT(K5:K34)),1)/0.6)+MOD(ROUND(SUM(K5:K34-INT(K5:K34)),1),0.6))</f>
        <v>-</v>
      </c>
      <c r="X9" s="86" t="str">
        <f>IF($W$9="-","-",SUM(L5:L34))</f>
        <v>-</v>
      </c>
      <c r="Y9" s="86" t="str">
        <f>IF($W$9="-","-",SUM(M5:M34))</f>
        <v>-</v>
      </c>
      <c r="Z9" s="83" t="str">
        <f>IF($W$9="-","-",SUM(N5:N34))</f>
        <v>-</v>
      </c>
      <c r="AA9" s="305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306"/>
      <c r="AC9" s="303" t="str">
        <f>IF($Z$9="-","-",IF($Z$9=0,"-",$Y$9/$Z$9))</f>
        <v>-</v>
      </c>
      <c r="AD9" s="304"/>
      <c r="AE9" s="87" t="str">
        <f>IF(ISERROR(ROUND((INT(W9)*6+((W9-INT(W9))*10))/Z9,2)),"-",ROUND((INT(W9)*6+((W9-INT(W9))*10))/Z9,2))</f>
        <v>-</v>
      </c>
      <c r="AF9" s="84" t="str">
        <f>IF(ISERROR(ROUND(Y9/(INT(W9)*6+((W9-INT(W9))*10))*6,2)),"-",ROUND(Y9/(INT(W9)*6+((W9-INT(W9))*10))*6,2))</f>
        <v>-</v>
      </c>
      <c r="AG9" s="93">
        <f>COUNTIF(N5:N34,"&gt;=5")</f>
        <v>0</v>
      </c>
      <c r="AH9" s="10"/>
      <c r="AK9" s="81" t="s">
        <v>48</v>
      </c>
      <c r="AL9" s="82" t="str">
        <f t="shared" si="0"/>
        <v>-</v>
      </c>
      <c r="AM9" s="90" t="str">
        <f t="shared" si="1"/>
        <v>-</v>
      </c>
    </row>
    <row r="10" spans="1:39" ht="17.100000000000001" customHeight="1">
      <c r="A10" s="208"/>
      <c r="B10" s="47"/>
      <c r="C10" s="92"/>
      <c r="D10" s="63"/>
      <c r="E10" s="61"/>
      <c r="F10" s="59"/>
      <c r="G10" s="62"/>
      <c r="H10" s="59"/>
      <c r="I10" s="59"/>
      <c r="J10" s="9"/>
      <c r="K10" s="64"/>
      <c r="L10" s="59"/>
      <c r="M10" s="59"/>
      <c r="N10" s="59"/>
      <c r="O10" s="65"/>
      <c r="P10" s="66"/>
      <c r="Q10" s="66"/>
      <c r="R10" s="9"/>
      <c r="S10" s="59"/>
      <c r="T10" s="59"/>
      <c r="U10" s="59"/>
      <c r="V10" s="58" t="e">
        <f>SUM($D$5:$D10)/(COUNTA($D$5:$D10)-COUNTA($E$5:$E10))</f>
        <v>#DIV/0!</v>
      </c>
      <c r="W10" s="12"/>
      <c r="AK10" s="81" t="s">
        <v>47</v>
      </c>
      <c r="AL10" s="82" t="str">
        <f t="shared" si="0"/>
        <v>-</v>
      </c>
      <c r="AM10" s="90" t="str">
        <f t="shared" si="1"/>
        <v>-</v>
      </c>
    </row>
    <row r="11" spans="1:39" ht="17.100000000000001" customHeight="1">
      <c r="A11" s="208"/>
      <c r="B11" s="47"/>
      <c r="C11" s="92"/>
      <c r="D11" s="60"/>
      <c r="E11" s="61"/>
      <c r="F11" s="59"/>
      <c r="G11" s="59"/>
      <c r="H11" s="59"/>
      <c r="I11" s="59"/>
      <c r="J11" s="9"/>
      <c r="K11" s="64"/>
      <c r="L11" s="59"/>
      <c r="M11" s="59"/>
      <c r="N11" s="59"/>
      <c r="O11" s="65"/>
      <c r="P11" s="66"/>
      <c r="Q11" s="66"/>
      <c r="R11" s="9"/>
      <c r="S11" s="59"/>
      <c r="T11" s="59"/>
      <c r="U11" s="59"/>
      <c r="V11" s="58" t="e">
        <f>SUM($D$5:$D11)/(COUNTA($D$5:$D11)-COUNTA($E$5:$E11))</f>
        <v>#DIV/0!</v>
      </c>
      <c r="W11" s="292" t="s">
        <v>46</v>
      </c>
      <c r="X11" s="292"/>
      <c r="Y11" s="292"/>
      <c r="Z11" s="11"/>
      <c r="AA11" s="11"/>
      <c r="AB11" s="11"/>
      <c r="AK11" s="81" t="s">
        <v>45</v>
      </c>
      <c r="AL11" s="82" t="str">
        <f t="shared" si="0"/>
        <v>-</v>
      </c>
      <c r="AM11" s="90" t="str">
        <f t="shared" si="1"/>
        <v>-</v>
      </c>
    </row>
    <row r="12" spans="1:39" ht="17.100000000000001" customHeight="1">
      <c r="A12" s="243" t="s">
        <v>204</v>
      </c>
      <c r="B12" s="47">
        <v>2</v>
      </c>
      <c r="C12" s="91">
        <v>1</v>
      </c>
      <c r="D12" s="60">
        <v>1</v>
      </c>
      <c r="E12" s="61"/>
      <c r="F12" s="59"/>
      <c r="G12" s="62" t="s">
        <v>38</v>
      </c>
      <c r="H12" s="59"/>
      <c r="I12" s="59"/>
      <c r="J12" s="9"/>
      <c r="K12" s="59"/>
      <c r="L12" s="59"/>
      <c r="M12" s="59"/>
      <c r="N12" s="59"/>
      <c r="O12" s="65"/>
      <c r="P12" s="66"/>
      <c r="Q12" s="66"/>
      <c r="R12" s="9"/>
      <c r="S12" s="59"/>
      <c r="T12" s="59"/>
      <c r="U12" s="59"/>
      <c r="V12" s="58">
        <f>SUM($D$5:$D12)/(COUNTA($D$5:$D12)-COUNTA($E$5:$E12))</f>
        <v>1</v>
      </c>
      <c r="W12" s="160" t="s">
        <v>8</v>
      </c>
      <c r="X12" s="160" t="s">
        <v>7</v>
      </c>
      <c r="Y12" s="160" t="s">
        <v>6</v>
      </c>
      <c r="Z12" s="47"/>
      <c r="AK12" s="81" t="s">
        <v>44</v>
      </c>
      <c r="AL12" s="82" t="str">
        <f t="shared" si="0"/>
        <v>-</v>
      </c>
      <c r="AM12" s="90" t="str">
        <f t="shared" si="1"/>
        <v>-</v>
      </c>
    </row>
    <row r="13" spans="1:39" ht="17.100000000000001" customHeight="1">
      <c r="A13" s="243"/>
      <c r="B13" s="47"/>
      <c r="C13" s="92"/>
      <c r="D13" s="63"/>
      <c r="E13" s="61"/>
      <c r="F13" s="59"/>
      <c r="G13" s="62"/>
      <c r="H13" s="59"/>
      <c r="I13" s="59"/>
      <c r="J13" s="9"/>
      <c r="K13" s="59"/>
      <c r="L13" s="59"/>
      <c r="M13" s="59"/>
      <c r="N13" s="59"/>
      <c r="O13" s="65"/>
      <c r="P13" s="66"/>
      <c r="Q13" s="66"/>
      <c r="R13" s="9"/>
      <c r="S13" s="59"/>
      <c r="T13" s="59"/>
      <c r="U13" s="59"/>
      <c r="V13" s="57">
        <f>SUM($D$5:$D13)/(COUNTA($D$5:$D13)-COUNTA($E$5:$E13))</f>
        <v>1</v>
      </c>
      <c r="W13" s="76">
        <f>SUM(S5:S34)</f>
        <v>0</v>
      </c>
      <c r="X13" s="76">
        <f>SUM(T5:T34)</f>
        <v>0</v>
      </c>
      <c r="Y13" s="76">
        <f>SUM(U5:U34)</f>
        <v>0</v>
      </c>
      <c r="Z13" s="10"/>
      <c r="AK13" s="81" t="s">
        <v>43</v>
      </c>
      <c r="AL13" s="82" t="str">
        <f t="shared" si="0"/>
        <v>-</v>
      </c>
      <c r="AM13" s="90" t="str">
        <f t="shared" si="1"/>
        <v>-</v>
      </c>
    </row>
    <row r="14" spans="1:39" ht="17.100000000000001" customHeight="1">
      <c r="A14" s="243"/>
      <c r="B14" s="47"/>
      <c r="C14" s="92"/>
      <c r="D14" s="60"/>
      <c r="E14" s="61"/>
      <c r="F14" s="59"/>
      <c r="G14" s="59"/>
      <c r="H14" s="59"/>
      <c r="I14" s="59"/>
      <c r="J14" s="9"/>
      <c r="K14" s="64"/>
      <c r="L14" s="59"/>
      <c r="M14" s="59"/>
      <c r="N14" s="59"/>
      <c r="O14" s="65"/>
      <c r="P14" s="66"/>
      <c r="Q14" s="66"/>
      <c r="R14" s="9"/>
      <c r="S14" s="59"/>
      <c r="T14" s="59"/>
      <c r="U14" s="59"/>
      <c r="V14" s="58">
        <f>SUM($D$5:$D14)/(COUNTA($D$5:$D14)-COUNTA($E$5:$E14))</f>
        <v>1</v>
      </c>
      <c r="AK14" s="81" t="s">
        <v>42</v>
      </c>
      <c r="AL14" s="82" t="str">
        <f t="shared" si="0"/>
        <v>-</v>
      </c>
      <c r="AM14" s="90" t="str">
        <f t="shared" si="1"/>
        <v>-</v>
      </c>
    </row>
    <row r="15" spans="1:39" ht="17.100000000000001" customHeight="1">
      <c r="A15" s="243"/>
      <c r="B15" s="47"/>
      <c r="C15" s="92"/>
      <c r="D15" s="63"/>
      <c r="E15" s="61"/>
      <c r="F15" s="59"/>
      <c r="G15" s="62"/>
      <c r="H15" s="59"/>
      <c r="I15" s="59"/>
      <c r="J15" s="9"/>
      <c r="K15" s="64"/>
      <c r="L15" s="59"/>
      <c r="M15" s="59"/>
      <c r="N15" s="59"/>
      <c r="O15" s="65"/>
      <c r="P15" s="66"/>
      <c r="Q15" s="66"/>
      <c r="R15" s="9"/>
      <c r="S15" s="59"/>
      <c r="T15" s="59"/>
      <c r="U15" s="59"/>
      <c r="V15" s="58">
        <f>SUM($D$5:$D15)/(COUNTA($D$5:$D15)-COUNTA($E$5:$E15))</f>
        <v>1</v>
      </c>
      <c r="W15" s="289" t="s">
        <v>41</v>
      </c>
      <c r="X15" s="289"/>
      <c r="Y15" s="289"/>
      <c r="Z15" s="289"/>
      <c r="AA15" s="289"/>
      <c r="AB15" s="289"/>
    </row>
    <row r="16" spans="1:39" ht="17.100000000000001" customHeight="1">
      <c r="A16" s="243"/>
      <c r="B16" s="47"/>
      <c r="C16" s="91"/>
      <c r="D16" s="60"/>
      <c r="E16" s="61"/>
      <c r="F16" s="59"/>
      <c r="G16" s="62"/>
      <c r="H16" s="59"/>
      <c r="I16" s="59"/>
      <c r="J16" s="9"/>
      <c r="K16" s="64"/>
      <c r="L16" s="59"/>
      <c r="M16" s="59"/>
      <c r="N16" s="59"/>
      <c r="O16" s="65"/>
      <c r="P16" s="66"/>
      <c r="Q16" s="66"/>
      <c r="R16" s="9"/>
      <c r="S16" s="59"/>
      <c r="T16" s="59"/>
      <c r="U16" s="59"/>
      <c r="V16" s="57">
        <f>SUM($D$5:$D16)/(COUNTA($D$5:$D16)-COUNTA($E$5:$E16))</f>
        <v>1</v>
      </c>
      <c r="W16" s="293" t="s">
        <v>40</v>
      </c>
      <c r="X16" s="294"/>
      <c r="Y16" s="295"/>
      <c r="Z16" s="76">
        <f>COUNTIF($G$5:$G$34,W16)</f>
        <v>0</v>
      </c>
      <c r="AA16" s="296">
        <f>$Z16/MAX(1,$X$5)</f>
        <v>0</v>
      </c>
      <c r="AB16" s="297"/>
    </row>
    <row r="17" spans="1:34" ht="17.100000000000001" customHeight="1">
      <c r="A17" s="228"/>
      <c r="B17" s="51"/>
      <c r="C17" s="92"/>
      <c r="D17" s="63"/>
      <c r="E17" s="61"/>
      <c r="F17" s="59"/>
      <c r="G17" s="62"/>
      <c r="H17" s="59"/>
      <c r="I17" s="59"/>
      <c r="J17" s="9"/>
      <c r="K17" s="59"/>
      <c r="L17" s="59"/>
      <c r="M17" s="59"/>
      <c r="N17" s="59"/>
      <c r="O17" s="65"/>
      <c r="P17" s="66"/>
      <c r="Q17" s="66"/>
      <c r="R17" s="9"/>
      <c r="S17" s="59"/>
      <c r="T17" s="59"/>
      <c r="U17" s="59"/>
      <c r="V17" s="57">
        <f>SUM($D$5:$D17)/(COUNTA($D$5:$D17)-COUNTA($E$5:$E17))</f>
        <v>1</v>
      </c>
      <c r="W17" s="298" t="s">
        <v>39</v>
      </c>
      <c r="X17" s="299"/>
      <c r="Y17" s="300"/>
      <c r="Z17" s="76">
        <f>COUNTIF($G$5:$G$34,W17)</f>
        <v>0</v>
      </c>
      <c r="AA17" s="287">
        <f t="shared" ref="AA17:AA25" si="2">$Z17/MAX(1,$X$5)</f>
        <v>0</v>
      </c>
      <c r="AB17" s="288"/>
      <c r="AG17" s="1"/>
      <c r="AH17" s="1"/>
    </row>
    <row r="18" spans="1:34" ht="17.100000000000001" customHeight="1">
      <c r="A18" s="228"/>
      <c r="B18" s="51"/>
      <c r="C18" s="92"/>
      <c r="D18" s="63"/>
      <c r="E18" s="61"/>
      <c r="F18" s="59"/>
      <c r="G18" s="62"/>
      <c r="H18" s="59"/>
      <c r="I18" s="59"/>
      <c r="J18" s="9"/>
      <c r="K18" s="59"/>
      <c r="L18" s="59"/>
      <c r="M18" s="59"/>
      <c r="N18" s="59"/>
      <c r="O18" s="65"/>
      <c r="P18" s="66"/>
      <c r="Q18" s="66"/>
      <c r="R18" s="9"/>
      <c r="S18" s="59"/>
      <c r="T18" s="59"/>
      <c r="U18" s="59"/>
      <c r="V18" s="57">
        <f>SUM($D$5:$D18)/(COUNTA($D$5:$D18)-COUNTA($E$5:$E18))</f>
        <v>1</v>
      </c>
      <c r="W18" s="284" t="s">
        <v>90</v>
      </c>
      <c r="X18" s="285"/>
      <c r="Y18" s="286"/>
      <c r="Z18" s="76">
        <f>COUNTIF($G$5:$G$34,W18)</f>
        <v>0</v>
      </c>
      <c r="AA18" s="287">
        <f t="shared" si="2"/>
        <v>0</v>
      </c>
      <c r="AB18" s="288"/>
      <c r="AG18" s="1"/>
      <c r="AH18" s="1"/>
    </row>
    <row r="19" spans="1:34" ht="17.100000000000001" customHeight="1">
      <c r="A19" s="228"/>
      <c r="B19" s="51"/>
      <c r="C19" s="92"/>
      <c r="D19" s="60"/>
      <c r="E19" s="61"/>
      <c r="F19" s="59"/>
      <c r="G19" s="59"/>
      <c r="H19" s="59"/>
      <c r="I19" s="59"/>
      <c r="J19" s="9"/>
      <c r="K19" s="59"/>
      <c r="L19" s="59"/>
      <c r="M19" s="59"/>
      <c r="N19" s="59"/>
      <c r="O19" s="65"/>
      <c r="P19" s="66"/>
      <c r="Q19" s="66"/>
      <c r="R19" s="9"/>
      <c r="S19" s="59"/>
      <c r="T19" s="59"/>
      <c r="U19" s="59"/>
      <c r="V19" s="57">
        <f>SUM($D$5:$D19)/(COUNTA($D$5:$D19)-COUNTA($E$5:$E19))</f>
        <v>1</v>
      </c>
      <c r="W19" s="284" t="s">
        <v>89</v>
      </c>
      <c r="X19" s="285"/>
      <c r="Y19" s="286"/>
      <c r="Z19" s="76">
        <f t="shared" ref="Z19:Z25" si="3">COUNTIF($G$5:$G$34,W19)</f>
        <v>0</v>
      </c>
      <c r="AA19" s="287">
        <f t="shared" si="2"/>
        <v>0</v>
      </c>
      <c r="AB19" s="288"/>
      <c r="AG19" s="1"/>
      <c r="AH19" s="1"/>
    </row>
    <row r="20" spans="1:34" ht="17.100000000000001" customHeight="1">
      <c r="A20" s="228"/>
      <c r="B20" s="47"/>
      <c r="C20" s="91"/>
      <c r="D20" s="60"/>
      <c r="E20" s="61"/>
      <c r="F20" s="59"/>
      <c r="G20" s="62"/>
      <c r="H20" s="59"/>
      <c r="I20" s="59"/>
      <c r="J20" s="9"/>
      <c r="K20" s="59"/>
      <c r="L20" s="59"/>
      <c r="M20" s="59"/>
      <c r="N20" s="59"/>
      <c r="O20" s="65"/>
      <c r="P20" s="66"/>
      <c r="Q20" s="66"/>
      <c r="R20" s="9"/>
      <c r="S20" s="59"/>
      <c r="T20" s="59"/>
      <c r="U20" s="59"/>
      <c r="V20" s="57">
        <f>SUM($D$5:$D20)/(COUNTA($D$5:$D20)-COUNTA($E$5:$E20))</f>
        <v>1</v>
      </c>
      <c r="W20" s="284" t="s">
        <v>38</v>
      </c>
      <c r="X20" s="285"/>
      <c r="Y20" s="286"/>
      <c r="Z20" s="76">
        <f t="shared" si="3"/>
        <v>1</v>
      </c>
      <c r="AA20" s="287">
        <f t="shared" si="2"/>
        <v>1</v>
      </c>
      <c r="AB20" s="288"/>
      <c r="AG20" s="1"/>
      <c r="AH20" s="1"/>
    </row>
    <row r="21" spans="1:34" ht="17.100000000000001" customHeight="1">
      <c r="A21" s="247"/>
      <c r="B21" s="47"/>
      <c r="C21" s="92"/>
      <c r="D21" s="60"/>
      <c r="E21" s="61"/>
      <c r="F21" s="59"/>
      <c r="G21" s="62"/>
      <c r="H21" s="59"/>
      <c r="I21" s="59"/>
      <c r="J21" s="9"/>
      <c r="K21" s="64"/>
      <c r="L21" s="59"/>
      <c r="M21" s="59"/>
      <c r="N21" s="59"/>
      <c r="O21" s="65"/>
      <c r="P21" s="66"/>
      <c r="Q21" s="66"/>
      <c r="R21" s="9"/>
      <c r="S21" s="59"/>
      <c r="T21" s="59"/>
      <c r="U21" s="59"/>
      <c r="V21" s="57">
        <f>SUM($D$5:$D21)/(COUNTA($D$5:$D21)-COUNTA($E$5:$E21))</f>
        <v>1</v>
      </c>
      <c r="W21" s="284" t="s">
        <v>37</v>
      </c>
      <c r="X21" s="285"/>
      <c r="Y21" s="286"/>
      <c r="Z21" s="76">
        <f t="shared" si="3"/>
        <v>0</v>
      </c>
      <c r="AA21" s="287">
        <f t="shared" si="2"/>
        <v>0</v>
      </c>
      <c r="AB21" s="288"/>
      <c r="AG21" s="1"/>
      <c r="AH21" s="1"/>
    </row>
    <row r="22" spans="1:34" ht="17.100000000000001" customHeight="1">
      <c r="A22" s="247"/>
      <c r="B22" s="47"/>
      <c r="C22" s="91"/>
      <c r="D22" s="60"/>
      <c r="E22" s="61"/>
      <c r="F22" s="59"/>
      <c r="G22" s="59"/>
      <c r="H22" s="59"/>
      <c r="I22" s="59"/>
      <c r="J22" s="9"/>
      <c r="K22" s="64"/>
      <c r="L22" s="59"/>
      <c r="M22" s="59"/>
      <c r="N22" s="59"/>
      <c r="O22" s="65"/>
      <c r="P22" s="66"/>
      <c r="Q22" s="66"/>
      <c r="R22" s="9"/>
      <c r="S22" s="59"/>
      <c r="T22" s="59"/>
      <c r="U22" s="59"/>
      <c r="V22" s="57">
        <f>SUM($D$5:$D22)/(COUNTA($D$5:$D22)-COUNTA($E$5:$E22))</f>
        <v>1</v>
      </c>
      <c r="W22" s="284" t="s">
        <v>36</v>
      </c>
      <c r="X22" s="285"/>
      <c r="Y22" s="286"/>
      <c r="Z22" s="76">
        <f t="shared" si="3"/>
        <v>0</v>
      </c>
      <c r="AA22" s="287">
        <f t="shared" si="2"/>
        <v>0</v>
      </c>
      <c r="AB22" s="288"/>
      <c r="AG22" s="1"/>
      <c r="AH22" s="1"/>
    </row>
    <row r="23" spans="1:34" ht="17.100000000000001" customHeight="1">
      <c r="A23" s="248"/>
      <c r="B23" s="47"/>
      <c r="C23" s="91"/>
      <c r="D23" s="60"/>
      <c r="E23" s="61"/>
      <c r="F23" s="59"/>
      <c r="G23" s="62"/>
      <c r="H23" s="59"/>
      <c r="I23" s="59"/>
      <c r="J23" s="9"/>
      <c r="K23" s="64"/>
      <c r="L23" s="59"/>
      <c r="M23" s="59"/>
      <c r="N23" s="64"/>
      <c r="O23" s="67"/>
      <c r="P23" s="68"/>
      <c r="Q23" s="68"/>
      <c r="R23" s="9"/>
      <c r="S23" s="59"/>
      <c r="T23" s="59"/>
      <c r="U23" s="59"/>
      <c r="V23" s="57">
        <f>SUM($D$5:$D23)/(COUNTA($D$5:$D23)-COUNTA($E$5:$E23))</f>
        <v>1</v>
      </c>
      <c r="W23" s="284" t="s">
        <v>35</v>
      </c>
      <c r="X23" s="285"/>
      <c r="Y23" s="286"/>
      <c r="Z23" s="76">
        <f t="shared" si="3"/>
        <v>0</v>
      </c>
      <c r="AA23" s="287">
        <f t="shared" si="2"/>
        <v>0</v>
      </c>
      <c r="AB23" s="288"/>
      <c r="AG23" s="1"/>
      <c r="AH23" s="1"/>
    </row>
    <row r="24" spans="1:34" ht="17.100000000000001" customHeight="1">
      <c r="A24" s="248"/>
      <c r="B24" s="51"/>
      <c r="C24" s="92"/>
      <c r="D24" s="63"/>
      <c r="E24" s="61"/>
      <c r="F24" s="59"/>
      <c r="G24" s="62"/>
      <c r="H24" s="59"/>
      <c r="I24" s="59"/>
      <c r="J24" s="9"/>
      <c r="K24" s="64"/>
      <c r="L24" s="59"/>
      <c r="M24" s="59"/>
      <c r="N24" s="59"/>
      <c r="O24" s="65"/>
      <c r="P24" s="66"/>
      <c r="Q24" s="66"/>
      <c r="R24" s="25"/>
      <c r="S24" s="62"/>
      <c r="T24" s="62"/>
      <c r="U24" s="62"/>
      <c r="V24" s="57">
        <f>SUM($D$5:$D24)/(COUNTA($D$5:$D24)-COUNTA($E$5:$E24))</f>
        <v>1</v>
      </c>
      <c r="W24" s="284" t="s">
        <v>34</v>
      </c>
      <c r="X24" s="290"/>
      <c r="Y24" s="291"/>
      <c r="Z24" s="76">
        <f t="shared" si="3"/>
        <v>0</v>
      </c>
      <c r="AA24" s="287">
        <f t="shared" si="2"/>
        <v>0</v>
      </c>
      <c r="AB24" s="288"/>
      <c r="AG24" s="1"/>
      <c r="AH24" s="1"/>
    </row>
    <row r="25" spans="1:34" ht="17.100000000000001" customHeight="1">
      <c r="A25" s="248"/>
      <c r="B25" s="47"/>
      <c r="C25" s="91"/>
      <c r="D25" s="63"/>
      <c r="E25" s="61"/>
      <c r="F25" s="59"/>
      <c r="G25" s="62"/>
      <c r="H25" s="59"/>
      <c r="I25" s="59"/>
      <c r="J25" s="9"/>
      <c r="K25" s="64"/>
      <c r="L25" s="59"/>
      <c r="M25" s="59"/>
      <c r="N25" s="59"/>
      <c r="O25" s="65"/>
      <c r="P25" s="66"/>
      <c r="Q25" s="66"/>
      <c r="R25" s="50"/>
      <c r="S25" s="59"/>
      <c r="T25" s="59"/>
      <c r="U25" s="59"/>
      <c r="V25" s="57">
        <f>SUM($D$5:$D25)/(COUNTA($D$5:$D25)-COUNTA($E$5:$E25))</f>
        <v>1</v>
      </c>
      <c r="W25" s="284" t="s">
        <v>33</v>
      </c>
      <c r="X25" s="285"/>
      <c r="Y25" s="286"/>
      <c r="Z25" s="76">
        <f t="shared" si="3"/>
        <v>0</v>
      </c>
      <c r="AA25" s="287">
        <f t="shared" si="2"/>
        <v>0</v>
      </c>
      <c r="AB25" s="288"/>
      <c r="AG25" s="1"/>
      <c r="AH25" s="1"/>
    </row>
    <row r="26" spans="1:34" ht="17.100000000000001" customHeight="1">
      <c r="A26" s="200"/>
      <c r="B26" s="2"/>
      <c r="C26" s="91"/>
      <c r="D26" s="60"/>
      <c r="E26" s="61"/>
      <c r="F26" s="59"/>
      <c r="G26" s="59"/>
      <c r="H26" s="59"/>
      <c r="I26" s="59"/>
      <c r="J26" s="9"/>
      <c r="K26" s="64"/>
      <c r="L26" s="59"/>
      <c r="M26" s="59"/>
      <c r="N26" s="59"/>
      <c r="O26" s="65"/>
      <c r="P26" s="66"/>
      <c r="Q26" s="66"/>
      <c r="R26" s="50"/>
      <c r="S26" s="59"/>
      <c r="T26" s="59"/>
      <c r="U26" s="59"/>
      <c r="V26" s="58">
        <f>SUM($D$5:$D26)/(COUNTA($D$5:$D26)-COUNTA($E$5:$E26))</f>
        <v>1</v>
      </c>
      <c r="W26" s="88"/>
    </row>
    <row r="27" spans="1:34" ht="17.100000000000001" customHeight="1">
      <c r="A27" s="200"/>
      <c r="B27" s="2"/>
      <c r="C27" s="91"/>
      <c r="D27" s="60"/>
      <c r="E27" s="61"/>
      <c r="F27" s="59"/>
      <c r="G27" s="59"/>
      <c r="H27" s="59"/>
      <c r="I27" s="59"/>
      <c r="J27" s="9"/>
      <c r="K27" s="64"/>
      <c r="L27" s="59"/>
      <c r="M27" s="59"/>
      <c r="N27" s="59"/>
      <c r="O27" s="65"/>
      <c r="P27" s="66"/>
      <c r="Q27" s="66"/>
      <c r="R27" s="50"/>
      <c r="S27" s="59"/>
      <c r="T27" s="59"/>
      <c r="U27" s="59"/>
      <c r="V27" s="58">
        <f>SUM($D$5:$D27)/(COUNTA($D$5:$D27)-COUNTA($E$5:$E27))</f>
        <v>1</v>
      </c>
      <c r="W27" s="289" t="s">
        <v>32</v>
      </c>
      <c r="X27" s="289"/>
      <c r="Y27" s="289"/>
      <c r="Z27" s="289"/>
      <c r="AA27" s="289"/>
      <c r="AB27" s="289"/>
      <c r="AC27" s="8"/>
      <c r="AD27" s="8"/>
      <c r="AE27" s="8"/>
      <c r="AG27" s="1"/>
      <c r="AH27" s="1"/>
    </row>
    <row r="28" spans="1:34" ht="17.100000000000001" customHeight="1">
      <c r="A28" s="200"/>
      <c r="B28" s="2"/>
      <c r="C28" s="91"/>
      <c r="D28" s="60"/>
      <c r="E28" s="61"/>
      <c r="F28" s="59"/>
      <c r="G28" s="59"/>
      <c r="H28" s="59"/>
      <c r="I28" s="59"/>
      <c r="J28" s="9"/>
      <c r="K28" s="64"/>
      <c r="L28" s="59"/>
      <c r="M28" s="59"/>
      <c r="N28" s="59"/>
      <c r="O28" s="65"/>
      <c r="P28" s="66"/>
      <c r="Q28" s="66"/>
      <c r="R28" s="50"/>
      <c r="S28" s="59"/>
      <c r="T28" s="59"/>
      <c r="U28" s="59"/>
      <c r="V28" s="57">
        <f>SUM($D$5:$D28)/(COUNTA($D$5:$D28)-COUNTA($E$5:$E28))</f>
        <v>1</v>
      </c>
      <c r="W28" s="69" t="s">
        <v>31</v>
      </c>
      <c r="X28" s="70"/>
      <c r="Y28" s="70"/>
      <c r="Z28" s="71"/>
      <c r="AA28" s="282">
        <f>IF(W5=0,"-",$W$13/$W$5)</f>
        <v>0</v>
      </c>
      <c r="AB28" s="283"/>
      <c r="AG28" s="1"/>
      <c r="AH28" s="1"/>
    </row>
    <row r="29" spans="1:34" ht="17.100000000000001" customHeight="1">
      <c r="A29" s="200"/>
      <c r="B29" s="2"/>
      <c r="C29" s="91"/>
      <c r="D29" s="60"/>
      <c r="E29" s="61"/>
      <c r="F29" s="59"/>
      <c r="G29" s="59"/>
      <c r="H29" s="59"/>
      <c r="I29" s="59"/>
      <c r="J29" s="9"/>
      <c r="K29" s="64"/>
      <c r="L29" s="59"/>
      <c r="M29" s="59"/>
      <c r="N29" s="59"/>
      <c r="O29" s="65"/>
      <c r="P29" s="66"/>
      <c r="Q29" s="66"/>
      <c r="R29" s="50"/>
      <c r="S29" s="59"/>
      <c r="T29" s="59"/>
      <c r="U29" s="59"/>
      <c r="V29" s="57">
        <f>SUM($D$5:$D29)/(COUNTA($D$5:$D29)-COUNTA($E$5:$E29))</f>
        <v>1</v>
      </c>
      <c r="W29" s="158" t="s">
        <v>30</v>
      </c>
      <c r="X29" s="159"/>
      <c r="Y29" s="276">
        <v>20</v>
      </c>
      <c r="Z29" s="279"/>
      <c r="AA29" s="280" t="str">
        <f>IF(ISERROR(SUMIF(D5:D34,"&gt;="&amp;Y29)/SUMPRODUCT(--(D5:D34&gt;=Y29),--(E5:E34&lt;&gt;"*"))),"-",SUMIF(D5:D34,"&gt;="&amp;Y29)/SUMPRODUCT(--(D5:D34&gt;=Y29),--(E5:E34&lt;&gt;"*")))</f>
        <v>-</v>
      </c>
      <c r="AB29" s="281"/>
      <c r="AG29" s="1"/>
      <c r="AH29" s="1"/>
    </row>
    <row r="30" spans="1:34" ht="17.100000000000001" customHeight="1">
      <c r="A30" s="200"/>
      <c r="B30" s="2"/>
      <c r="C30" s="91"/>
      <c r="D30" s="60"/>
      <c r="E30" s="61"/>
      <c r="F30" s="59"/>
      <c r="G30" s="59"/>
      <c r="H30" s="59"/>
      <c r="I30" s="59"/>
      <c r="J30" s="9"/>
      <c r="K30" s="64"/>
      <c r="L30" s="59"/>
      <c r="M30" s="59"/>
      <c r="N30" s="59"/>
      <c r="O30" s="65"/>
      <c r="P30" s="66"/>
      <c r="Q30" s="66"/>
      <c r="R30" s="50"/>
      <c r="S30" s="59"/>
      <c r="T30" s="59"/>
      <c r="U30" s="59"/>
      <c r="V30" s="57">
        <f>SUM($D$5:$D30)/(COUNTA($D$5:$D30)-COUNTA($E$5:$E30))</f>
        <v>1</v>
      </c>
      <c r="W30" s="274" t="s">
        <v>29</v>
      </c>
      <c r="X30" s="275"/>
      <c r="Y30" s="275"/>
      <c r="Z30" s="276"/>
      <c r="AA30" s="277">
        <f>IF($Z$5="-","-",IF($Z$5=0,"-",($AF$5*4+$AG$5*6)/$Z$5))</f>
        <v>0</v>
      </c>
      <c r="AB30" s="278"/>
      <c r="AG30" s="1"/>
      <c r="AH30" s="1"/>
    </row>
    <row r="31" spans="1:34" ht="17.100000000000001" customHeight="1">
      <c r="A31" s="200"/>
      <c r="B31" s="2"/>
      <c r="C31" s="91"/>
      <c r="D31" s="60"/>
      <c r="E31" s="61"/>
      <c r="F31" s="59"/>
      <c r="G31" s="59"/>
      <c r="H31" s="59"/>
      <c r="I31" s="59"/>
      <c r="J31" s="9"/>
      <c r="K31" s="64"/>
      <c r="L31" s="59"/>
      <c r="M31" s="59"/>
      <c r="N31" s="59"/>
      <c r="O31" s="65"/>
      <c r="P31" s="66"/>
      <c r="Q31" s="66"/>
      <c r="R31" s="50"/>
      <c r="S31" s="59"/>
      <c r="T31" s="59"/>
      <c r="U31" s="59"/>
      <c r="V31" s="57">
        <f>SUM($D$5:$D31)/(COUNTA($D$5:$D31)-COUNTA($E$5:$E31))</f>
        <v>1</v>
      </c>
      <c r="W31" s="274" t="s">
        <v>28</v>
      </c>
      <c r="X31" s="275"/>
      <c r="Y31" s="275"/>
      <c r="Z31" s="276"/>
      <c r="AA31" s="277" t="str">
        <f>IF(SUM($AF5:$AG5),$AG5/SUM($AF5:$AG5),"-")</f>
        <v>-</v>
      </c>
      <c r="AB31" s="278"/>
      <c r="AG31" s="1"/>
      <c r="AH31" s="1"/>
    </row>
    <row r="32" spans="1:34" ht="17.100000000000001" customHeight="1">
      <c r="A32" s="200"/>
      <c r="B32" s="2"/>
      <c r="C32" s="91"/>
      <c r="D32" s="60"/>
      <c r="E32" s="61"/>
      <c r="F32" s="59"/>
      <c r="G32" s="59"/>
      <c r="H32" s="59"/>
      <c r="I32" s="59"/>
      <c r="J32" s="9"/>
      <c r="K32" s="64"/>
      <c r="L32" s="59"/>
      <c r="M32" s="59"/>
      <c r="N32" s="59"/>
      <c r="O32" s="65"/>
      <c r="P32" s="66"/>
      <c r="Q32" s="66"/>
      <c r="R32" s="50"/>
      <c r="S32" s="59"/>
      <c r="T32" s="59"/>
      <c r="U32" s="59"/>
      <c r="V32" s="57">
        <f>SUM($D$5:$D32)/(COUNTA($D$5:$D32)-COUNTA($E$5:$E32))</f>
        <v>1</v>
      </c>
      <c r="W32" s="274" t="s">
        <v>27</v>
      </c>
      <c r="X32" s="275"/>
      <c r="Y32" s="275"/>
      <c r="Z32" s="276"/>
      <c r="AA32" s="277" t="str">
        <f>IF(SUM($AH5:$AI5),$AI5/SUM($AH5:$AI5),"-")</f>
        <v>-</v>
      </c>
      <c r="AB32" s="278"/>
      <c r="AG32" s="1"/>
      <c r="AH32" s="1"/>
    </row>
    <row r="33" spans="1:34" ht="17.100000000000001" customHeight="1">
      <c r="A33" s="199"/>
      <c r="B33" s="2"/>
      <c r="C33" s="91"/>
      <c r="D33" s="60"/>
      <c r="E33" s="61"/>
      <c r="F33" s="59"/>
      <c r="G33" s="59"/>
      <c r="H33" s="59"/>
      <c r="I33" s="59"/>
      <c r="J33" s="50"/>
      <c r="K33" s="59"/>
      <c r="L33" s="59"/>
      <c r="M33" s="59"/>
      <c r="N33" s="59"/>
      <c r="O33" s="65"/>
      <c r="P33" s="66"/>
      <c r="Q33" s="66"/>
      <c r="R33" s="50"/>
      <c r="S33" s="59"/>
      <c r="T33" s="59"/>
      <c r="U33" s="59"/>
      <c r="V33" s="57">
        <f>SUM($D$5:$D33)/(COUNTA($D$5:$D33)-COUNTA($E$5:$E33))</f>
        <v>1</v>
      </c>
      <c r="W33" s="274" t="s">
        <v>64</v>
      </c>
      <c r="X33" s="275"/>
      <c r="Y33" s="275"/>
      <c r="Z33" s="276"/>
      <c r="AA33" s="74">
        <f>SUMPRODUCT((D5:D34=0)*(D5:D34&lt;&gt;"")*(E5:E34&lt;&gt;"*"))</f>
        <v>0</v>
      </c>
      <c r="AB33" s="75">
        <f>SUMPRODUCT((D5:D34=0)*(D5:D34&lt;&gt;"")*(E5:E34&lt;&gt;"*")*(F5:F34=1))</f>
        <v>0</v>
      </c>
      <c r="AG33" s="1"/>
      <c r="AH33" s="1"/>
    </row>
    <row r="34" spans="1:34" ht="17.100000000000001" customHeight="1">
      <c r="A34" s="199"/>
      <c r="B34" s="2"/>
      <c r="C34" s="91"/>
      <c r="D34" s="60"/>
      <c r="E34" s="61"/>
      <c r="F34" s="59"/>
      <c r="G34" s="59"/>
      <c r="H34" s="59"/>
      <c r="I34" s="59"/>
      <c r="J34" s="50"/>
      <c r="K34" s="59"/>
      <c r="L34" s="59"/>
      <c r="M34" s="59"/>
      <c r="N34" s="59"/>
      <c r="O34" s="65"/>
      <c r="P34" s="66"/>
      <c r="Q34" s="66"/>
      <c r="R34" s="50"/>
      <c r="S34" s="59"/>
      <c r="T34" s="59"/>
      <c r="U34" s="59"/>
      <c r="V34" s="57">
        <f>SUM($D$5:$D34)/(COUNTA($D$5:$D34)-COUNTA($E$5:$E34))</f>
        <v>1</v>
      </c>
      <c r="W34" s="274" t="s">
        <v>65</v>
      </c>
      <c r="X34" s="275"/>
      <c r="Y34" s="275"/>
      <c r="Z34" s="276"/>
      <c r="AA34" s="74">
        <f>SUM(P5:P34)</f>
        <v>0</v>
      </c>
      <c r="AB34" s="75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40" priority="1" operator="greaterThan">
      <formula>0</formula>
    </cfRule>
  </conditionalFormatting>
  <dataValidations count="1">
    <dataValidation type="list" allowBlank="1" showInputMessage="1" showErrorMessage="1" sqref="G5:G34" xr:uid="{00000000-0002-0000-2200-000000000000}">
      <formula1>$W$16:$W$25</formula1>
    </dataValidation>
  </dataValidations>
  <hyperlinks>
    <hyperlink ref="A2" location="'Player Summary'!A1" display="Player Summary" xr:uid="{00000000-0004-0000-22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17" sqref="A17"/>
      <selection pane="topRight" activeCell="A17" sqref="A17"/>
      <selection pane="bottomLeft" activeCell="A17" sqref="A17"/>
      <selection pane="bottomRight" activeCell="B18" sqref="B18"/>
    </sheetView>
  </sheetViews>
  <sheetFormatPr defaultColWidth="8.855468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85546875" style="2" customWidth="1"/>
    <col min="8" max="8" width="2.5703125" style="2" customWidth="1"/>
    <col min="9" max="9" width="2.42578125" style="2" customWidth="1"/>
    <col min="10" max="10" width="2.85546875" style="47" customWidth="1"/>
    <col min="11" max="11" width="5" style="5" customWidth="1"/>
    <col min="12" max="14" width="5" style="2" customWidth="1"/>
    <col min="15" max="15" width="0.5703125" style="2" customWidth="1"/>
    <col min="16" max="18" width="2.85546875" style="2" customWidth="1"/>
    <col min="19" max="21" width="4.42578125" style="2" customWidth="1"/>
    <col min="22" max="22" width="2.85546875" style="1" customWidth="1"/>
    <col min="23" max="25" width="5.5703125" style="1" customWidth="1"/>
    <col min="26" max="26" width="5.570312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5703125" style="1" customWidth="1"/>
    <col min="33" max="34" width="5.5703125" style="2" customWidth="1"/>
    <col min="35" max="35" width="5.5703125" style="1" customWidth="1"/>
    <col min="36" max="36" width="2.85546875" style="1" customWidth="1"/>
    <col min="37" max="38" width="5.5703125" style="1" customWidth="1"/>
    <col min="39" max="39" width="6.85546875" style="1" customWidth="1"/>
    <col min="40" max="256" width="11.42578125" style="1" customWidth="1"/>
    <col min="257" max="16384" width="8.85546875" style="1"/>
  </cols>
  <sheetData>
    <row r="1" spans="1:39" ht="15.75">
      <c r="A1" s="46" t="s">
        <v>208</v>
      </c>
      <c r="D1" s="13" t="s">
        <v>75</v>
      </c>
      <c r="E1" s="13"/>
      <c r="F1" s="13"/>
      <c r="G1" s="209" t="s">
        <v>76</v>
      </c>
      <c r="H1" s="13"/>
      <c r="I1" s="13"/>
      <c r="J1" s="13"/>
      <c r="K1" s="202" t="s">
        <v>77</v>
      </c>
      <c r="L1" s="13"/>
      <c r="M1" s="204" t="s">
        <v>78</v>
      </c>
      <c r="N1" s="20"/>
      <c r="O1" s="47"/>
      <c r="P1" s="47"/>
      <c r="Q1" s="47"/>
      <c r="R1" s="47"/>
      <c r="S1" s="20"/>
      <c r="T1" s="20"/>
      <c r="U1" s="20"/>
      <c r="V1" s="15"/>
      <c r="W1" s="15"/>
      <c r="X1" s="15"/>
      <c r="Y1" s="15"/>
      <c r="Z1" s="47"/>
    </row>
    <row r="2" spans="1:39">
      <c r="A2" s="226" t="s">
        <v>107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7"/>
      <c r="S2" s="47"/>
      <c r="T2" s="47"/>
      <c r="U2" s="47"/>
      <c r="V2" s="15"/>
      <c r="W2" s="15"/>
      <c r="X2" s="15"/>
      <c r="Y2" s="15"/>
      <c r="Z2" s="47"/>
      <c r="AA2" s="15"/>
      <c r="AB2" s="15"/>
      <c r="AC2" s="15"/>
      <c r="AD2" s="15"/>
      <c r="AE2" s="15"/>
      <c r="AF2" s="15"/>
      <c r="AG2" s="47"/>
      <c r="AH2" s="47"/>
      <c r="AI2" s="15"/>
      <c r="AJ2" s="15"/>
    </row>
    <row r="3" spans="1:39">
      <c r="A3" s="255" t="s">
        <v>73</v>
      </c>
      <c r="B3" s="15"/>
      <c r="C3" s="257" t="s">
        <v>63</v>
      </c>
      <c r="D3" s="257"/>
      <c r="E3" s="257"/>
      <c r="F3" s="257"/>
      <c r="G3" s="257"/>
      <c r="H3" s="257"/>
      <c r="I3" s="257"/>
      <c r="J3" s="13"/>
      <c r="K3" s="257" t="s">
        <v>62</v>
      </c>
      <c r="L3" s="257"/>
      <c r="M3" s="257"/>
      <c r="N3" s="257"/>
      <c r="O3" s="301"/>
      <c r="P3" s="257"/>
      <c r="Q3" s="257"/>
      <c r="R3" s="14"/>
      <c r="S3" s="257" t="s">
        <v>61</v>
      </c>
      <c r="T3" s="257"/>
      <c r="U3" s="257"/>
      <c r="V3" s="15"/>
      <c r="W3" s="289" t="s">
        <v>60</v>
      </c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K3" s="289" t="s">
        <v>59</v>
      </c>
      <c r="AL3" s="289"/>
      <c r="AM3" s="289"/>
    </row>
    <row r="4" spans="1:39" ht="17.100000000000001" customHeight="1">
      <c r="A4" s="256"/>
      <c r="B4" s="54" t="s">
        <v>93</v>
      </c>
      <c r="C4" s="52" t="s">
        <v>54</v>
      </c>
      <c r="D4" s="173" t="s">
        <v>21</v>
      </c>
      <c r="E4" s="173" t="s">
        <v>58</v>
      </c>
      <c r="F4" s="173" t="s">
        <v>57</v>
      </c>
      <c r="G4" s="173" t="s">
        <v>71</v>
      </c>
      <c r="H4" s="173">
        <v>4</v>
      </c>
      <c r="I4" s="173">
        <v>6</v>
      </c>
      <c r="J4" s="13"/>
      <c r="K4" s="55" t="s">
        <v>16</v>
      </c>
      <c r="L4" s="173" t="s">
        <v>15</v>
      </c>
      <c r="M4" s="173" t="s">
        <v>14</v>
      </c>
      <c r="N4" s="173" t="s">
        <v>13</v>
      </c>
      <c r="O4" s="56"/>
      <c r="P4" s="52" t="s">
        <v>56</v>
      </c>
      <c r="Q4" s="52" t="s">
        <v>55</v>
      </c>
      <c r="R4" s="13"/>
      <c r="S4" s="173" t="s">
        <v>8</v>
      </c>
      <c r="T4" s="173" t="s">
        <v>7</v>
      </c>
      <c r="U4" s="173" t="s">
        <v>6</v>
      </c>
      <c r="W4" s="172" t="s">
        <v>15</v>
      </c>
      <c r="X4" s="172" t="s">
        <v>23</v>
      </c>
      <c r="Y4" s="172" t="s">
        <v>22</v>
      </c>
      <c r="Z4" s="172" t="s">
        <v>21</v>
      </c>
      <c r="AA4" s="289" t="s">
        <v>20</v>
      </c>
      <c r="AB4" s="289"/>
      <c r="AC4" s="289" t="s">
        <v>11</v>
      </c>
      <c r="AD4" s="289"/>
      <c r="AE4" s="172" t="s">
        <v>10</v>
      </c>
      <c r="AF4" s="172">
        <v>4</v>
      </c>
      <c r="AG4" s="172">
        <v>6</v>
      </c>
      <c r="AH4" s="172" t="s">
        <v>19</v>
      </c>
      <c r="AI4" s="172" t="s">
        <v>18</v>
      </c>
      <c r="AK4" s="172" t="s">
        <v>54</v>
      </c>
      <c r="AL4" s="172" t="s">
        <v>23</v>
      </c>
      <c r="AM4" s="78" t="s">
        <v>11</v>
      </c>
    </row>
    <row r="5" spans="1:39" ht="17.100000000000001" customHeight="1">
      <c r="A5" s="208"/>
      <c r="B5" s="47"/>
      <c r="C5" s="91"/>
      <c r="D5" s="60"/>
      <c r="E5" s="61"/>
      <c r="F5" s="59"/>
      <c r="G5" s="62"/>
      <c r="H5" s="59"/>
      <c r="I5" s="59"/>
      <c r="J5" s="9"/>
      <c r="K5" s="59"/>
      <c r="L5" s="59"/>
      <c r="M5" s="59"/>
      <c r="N5" s="59"/>
      <c r="O5" s="65"/>
      <c r="P5" s="66"/>
      <c r="Q5" s="66"/>
      <c r="R5" s="9"/>
      <c r="S5" s="59"/>
      <c r="T5" s="59"/>
      <c r="U5" s="59"/>
      <c r="V5" s="57" t="e">
        <f>SUM($D$5:$D5)/(COUNTA($D$5:$D5)-COUNTA($E$5:$E5))</f>
        <v>#DIV/0!</v>
      </c>
      <c r="W5" s="76">
        <f>COUNTA(A5:A34)</f>
        <v>2</v>
      </c>
      <c r="X5" s="76">
        <f>COUNTA(D5:D34)</f>
        <v>1</v>
      </c>
      <c r="Y5" s="76">
        <f>COUNTA(E5:E34)</f>
        <v>1</v>
      </c>
      <c r="Z5" s="83">
        <f>IF(X5=0,"-",SUM(D5:D34))</f>
        <v>1</v>
      </c>
      <c r="AA5" s="302" t="str">
        <f t="array" ref="AA5">IF(X5,(MAX(D5:D34)&amp;IF(SUM((D5:D34=MAX(D5:D34))*(E5:E34&lt;&gt;"")),"*","")&amp;"("&amp;MIN(IF(D5:D34&amp;E5:E34=MAX(D5:D34)&amp;IF(SUM((D5:D34=MAX(D5:D34))*(E5:E34&lt;&gt;"")),"*",""),F5:F34))&amp;")"),0)</f>
        <v>1*(0)</v>
      </c>
      <c r="AB5" s="302"/>
      <c r="AC5" s="303" t="str">
        <f>IF($X5-$Y5,$Z5/($X5-$Y5),"-")</f>
        <v>-</v>
      </c>
      <c r="AD5" s="304"/>
      <c r="AE5" s="84" t="str">
        <f>IF(SUM($F$5:$F$43),($Z5/(SUM($F$5:$F$43))*100),"-")</f>
        <v>-</v>
      </c>
      <c r="AF5" s="76">
        <f>SUM(H5:H34)</f>
        <v>0</v>
      </c>
      <c r="AG5" s="76">
        <f>SUM(I5:I34)</f>
        <v>0</v>
      </c>
      <c r="AH5" s="76">
        <f>COUNTIF($D$5:$D$34,"&gt;=50")-$AI5</f>
        <v>0</v>
      </c>
      <c r="AI5" s="76">
        <f>COUNTIF(D5:D34,"&gt;=100")</f>
        <v>0</v>
      </c>
      <c r="AK5" s="79" t="s">
        <v>53</v>
      </c>
      <c r="AL5" s="80" t="str">
        <f>IF(SUM(COUNTIF($C$5:$C$34,{1,2}))=0,"-",SUM(COUNTIF($C$5:$C$34,{1,2})))</f>
        <v>-</v>
      </c>
      <c r="AM5" s="89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.100000000000001" customHeight="1">
      <c r="A6" s="208"/>
      <c r="B6" s="47"/>
      <c r="C6" s="91"/>
      <c r="D6" s="60"/>
      <c r="E6" s="61"/>
      <c r="F6" s="59"/>
      <c r="G6" s="62"/>
      <c r="H6" s="59"/>
      <c r="I6" s="59"/>
      <c r="J6" s="9"/>
      <c r="K6" s="59"/>
      <c r="L6" s="59"/>
      <c r="M6" s="59"/>
      <c r="N6" s="59"/>
      <c r="O6" s="65"/>
      <c r="P6" s="66"/>
      <c r="Q6" s="66"/>
      <c r="R6" s="9"/>
      <c r="S6" s="59"/>
      <c r="T6" s="59"/>
      <c r="U6" s="59"/>
      <c r="V6" s="58" t="e">
        <f>SUM($D$5:$D6)/(COUNTA($D$5:$D6)-COUNTA($E$5:$E6))</f>
        <v>#DIV/0!</v>
      </c>
      <c r="Z6" s="47"/>
      <c r="AK6" s="81" t="s">
        <v>52</v>
      </c>
      <c r="AL6" s="82" t="str">
        <f>IF(COUNTIF($C$5:$C$34,$AK6)=0,"-",COUNTIF($C$5:$C$34,$AK6))</f>
        <v>-</v>
      </c>
      <c r="AM6" s="90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.100000000000001" customHeight="1">
      <c r="A7" s="208"/>
      <c r="B7" s="47"/>
      <c r="C7" s="91"/>
      <c r="D7" s="60"/>
      <c r="E7" s="61"/>
      <c r="F7" s="59"/>
      <c r="G7" s="62"/>
      <c r="H7" s="59"/>
      <c r="I7" s="59"/>
      <c r="J7" s="9"/>
      <c r="K7" s="59"/>
      <c r="L7" s="59"/>
      <c r="M7" s="59"/>
      <c r="N7" s="59"/>
      <c r="O7" s="65"/>
      <c r="P7" s="66"/>
      <c r="Q7" s="66"/>
      <c r="R7" s="9"/>
      <c r="S7" s="59"/>
      <c r="T7" s="59"/>
      <c r="U7" s="59"/>
      <c r="V7" s="58" t="e">
        <f>SUM($D$5:$D7)/(COUNTA($D$5:$D7)-COUNTA($E$5:$E7))</f>
        <v>#DIV/0!</v>
      </c>
      <c r="W7" s="289" t="s">
        <v>51</v>
      </c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11"/>
      <c r="AK7" s="81" t="s">
        <v>50</v>
      </c>
      <c r="AL7" s="82" t="str">
        <f t="shared" ref="AL7:AL14" si="0">IF(COUNTIF($C$5:$C$34,$AK7)=0,"-",COUNTIF($C$5:$C$34,$AK7))</f>
        <v>-</v>
      </c>
      <c r="AM7" s="90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.100000000000001" customHeight="1">
      <c r="A8" s="208"/>
      <c r="B8" s="47"/>
      <c r="C8" s="91"/>
      <c r="D8" s="60"/>
      <c r="E8" s="61"/>
      <c r="F8" s="59"/>
      <c r="G8" s="62"/>
      <c r="H8" s="59"/>
      <c r="I8" s="59"/>
      <c r="J8" s="9"/>
      <c r="K8" s="59"/>
      <c r="L8" s="59"/>
      <c r="M8" s="59"/>
      <c r="N8" s="59"/>
      <c r="O8" s="67"/>
      <c r="P8" s="68"/>
      <c r="Q8" s="68"/>
      <c r="R8" s="9"/>
      <c r="S8" s="59"/>
      <c r="T8" s="59"/>
      <c r="U8" s="59"/>
      <c r="V8" s="58" t="e">
        <f>SUM($D$5:$D8)/(COUNTA($D$5:$D8)-COUNTA($E$5:$E8))</f>
        <v>#DIV/0!</v>
      </c>
      <c r="W8" s="172" t="s">
        <v>16</v>
      </c>
      <c r="X8" s="172" t="s">
        <v>15</v>
      </c>
      <c r="Y8" s="172" t="s">
        <v>14</v>
      </c>
      <c r="Z8" s="172" t="s">
        <v>13</v>
      </c>
      <c r="AA8" s="289" t="s">
        <v>12</v>
      </c>
      <c r="AB8" s="289"/>
      <c r="AC8" s="289" t="s">
        <v>11</v>
      </c>
      <c r="AD8" s="289"/>
      <c r="AE8" s="172" t="s">
        <v>10</v>
      </c>
      <c r="AF8" s="172" t="s">
        <v>69</v>
      </c>
      <c r="AG8" s="172" t="s">
        <v>9</v>
      </c>
      <c r="AH8" s="13"/>
      <c r="AK8" s="81" t="s">
        <v>49</v>
      </c>
      <c r="AL8" s="82" t="str">
        <f t="shared" si="0"/>
        <v>-</v>
      </c>
      <c r="AM8" s="90" t="str">
        <f t="shared" si="1"/>
        <v>-</v>
      </c>
    </row>
    <row r="9" spans="1:39" ht="17.100000000000001" customHeight="1">
      <c r="A9" s="208"/>
      <c r="B9" s="47"/>
      <c r="C9" s="91"/>
      <c r="D9" s="63"/>
      <c r="E9" s="61"/>
      <c r="F9" s="59"/>
      <c r="G9" s="62"/>
      <c r="H9" s="59"/>
      <c r="I9" s="59"/>
      <c r="J9" s="9"/>
      <c r="K9" s="59"/>
      <c r="L9" s="59"/>
      <c r="M9" s="59"/>
      <c r="N9" s="59"/>
      <c r="O9" s="65"/>
      <c r="P9" s="66"/>
      <c r="Q9" s="66"/>
      <c r="R9" s="9"/>
      <c r="S9" s="59"/>
      <c r="T9" s="59"/>
      <c r="U9" s="59"/>
      <c r="V9" s="57" t="e">
        <f>SUM($D$5:$D9)/(COUNTA($D$5:$D9)-COUNTA($E$5:$E9))</f>
        <v>#DIV/0!</v>
      </c>
      <c r="W9" s="85">
        <f t="array" ref="W9">IF(SUM(K5:K34)=0,"-",SUM(INT(K5:K34))+INT(ROUND(SUM(K5:K34-INT(K5:K34)),1)/0.6)+MOD(ROUND(SUM(K5:K34-INT(K5:K34)),1),0.6))</f>
        <v>7</v>
      </c>
      <c r="X9" s="86">
        <f>IF($W$9="-","-",SUM(L5:L34))</f>
        <v>1</v>
      </c>
      <c r="Y9" s="86">
        <f>IF($W$9="-","-",SUM(M5:M34))</f>
        <v>31</v>
      </c>
      <c r="Z9" s="83">
        <f>IF($W$9="-","-",SUM(N5:N34))</f>
        <v>0</v>
      </c>
      <c r="AA9" s="305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306"/>
      <c r="AC9" s="303" t="str">
        <f>IF($Z$9="-","-",IF($Z$9=0,"-",$Y$9/$Z$9))</f>
        <v>-</v>
      </c>
      <c r="AD9" s="304"/>
      <c r="AE9" s="87" t="str">
        <f>IF(ISERROR(ROUND((INT(W9)*6+((W9-INT(W9))*10))/Z9,2)),"-",ROUND((INT(W9)*6+((W9-INT(W9))*10))/Z9,2))</f>
        <v>-</v>
      </c>
      <c r="AF9" s="84">
        <f>IF(ISERROR(ROUND(Y9/(INT(W9)*6+((W9-INT(W9))*10))*6,2)),"-",ROUND(Y9/(INT(W9)*6+((W9-INT(W9))*10))*6,2))</f>
        <v>4.43</v>
      </c>
      <c r="AG9" s="93">
        <f>COUNTIF(N5:N34,"&gt;=5")</f>
        <v>0</v>
      </c>
      <c r="AH9" s="10"/>
      <c r="AK9" s="81" t="s">
        <v>48</v>
      </c>
      <c r="AL9" s="82" t="str">
        <f t="shared" si="0"/>
        <v>-</v>
      </c>
      <c r="AM9" s="90" t="str">
        <f t="shared" si="1"/>
        <v>-</v>
      </c>
    </row>
    <row r="10" spans="1:39" ht="17.100000000000001" customHeight="1">
      <c r="A10" s="228"/>
      <c r="B10" s="47"/>
      <c r="C10" s="92"/>
      <c r="D10" s="63"/>
      <c r="E10" s="61"/>
      <c r="F10" s="59"/>
      <c r="G10" s="62"/>
      <c r="H10" s="59"/>
      <c r="I10" s="59"/>
      <c r="J10" s="9"/>
      <c r="K10" s="59"/>
      <c r="L10" s="59"/>
      <c r="M10" s="59"/>
      <c r="N10" s="59"/>
      <c r="O10" s="65"/>
      <c r="P10" s="66"/>
      <c r="Q10" s="66"/>
      <c r="R10" s="9"/>
      <c r="S10" s="59"/>
      <c r="T10" s="59"/>
      <c r="U10" s="59"/>
      <c r="V10" s="58" t="e">
        <f>SUM($D$5:$D10)/(COUNTA($D$5:$D10)-COUNTA($E$5:$E10))</f>
        <v>#DIV/0!</v>
      </c>
      <c r="W10" s="12"/>
      <c r="AK10" s="81" t="s">
        <v>47</v>
      </c>
      <c r="AL10" s="82" t="str">
        <f t="shared" si="0"/>
        <v>-</v>
      </c>
      <c r="AM10" s="90" t="str">
        <f t="shared" si="1"/>
        <v>-</v>
      </c>
    </row>
    <row r="11" spans="1:39" ht="17.100000000000001" customHeight="1">
      <c r="A11" s="228"/>
      <c r="B11" s="47"/>
      <c r="C11" s="91"/>
      <c r="D11" s="63"/>
      <c r="E11" s="61"/>
      <c r="F11" s="59"/>
      <c r="G11" s="62"/>
      <c r="H11" s="59"/>
      <c r="I11" s="59"/>
      <c r="J11" s="9"/>
      <c r="K11" s="59"/>
      <c r="L11" s="59"/>
      <c r="M11" s="59"/>
      <c r="N11" s="59"/>
      <c r="O11" s="65"/>
      <c r="P11" s="66"/>
      <c r="Q11" s="66"/>
      <c r="R11" s="9"/>
      <c r="S11" s="59"/>
      <c r="T11" s="59"/>
      <c r="U11" s="59"/>
      <c r="V11" s="58" t="e">
        <f>SUM($D$5:$D11)/(COUNTA($D$5:$D11)-COUNTA($E$5:$E11))</f>
        <v>#DIV/0!</v>
      </c>
      <c r="W11" s="292" t="s">
        <v>46</v>
      </c>
      <c r="X11" s="292"/>
      <c r="Y11" s="292"/>
      <c r="Z11" s="11"/>
      <c r="AA11" s="11"/>
      <c r="AB11" s="11"/>
      <c r="AK11" s="81" t="s">
        <v>45</v>
      </c>
      <c r="AL11" s="82">
        <f t="shared" si="0"/>
        <v>1</v>
      </c>
      <c r="AM11" s="90">
        <f t="shared" si="1"/>
        <v>0</v>
      </c>
    </row>
    <row r="12" spans="1:39" ht="17.100000000000001" customHeight="1">
      <c r="A12" s="243" t="s">
        <v>203</v>
      </c>
      <c r="B12" s="47">
        <v>2</v>
      </c>
      <c r="C12" s="91">
        <v>9</v>
      </c>
      <c r="D12" s="63">
        <v>1</v>
      </c>
      <c r="E12" s="61" t="s">
        <v>58</v>
      </c>
      <c r="F12" s="59"/>
      <c r="G12" s="62" t="s">
        <v>115</v>
      </c>
      <c r="H12" s="59"/>
      <c r="I12" s="59"/>
      <c r="J12" s="9"/>
      <c r="K12" s="59">
        <v>4</v>
      </c>
      <c r="L12" s="59">
        <v>1</v>
      </c>
      <c r="M12" s="59">
        <v>7</v>
      </c>
      <c r="N12" s="59"/>
      <c r="O12" s="65"/>
      <c r="P12" s="66"/>
      <c r="Q12" s="66"/>
      <c r="R12" s="9"/>
      <c r="S12" s="59"/>
      <c r="T12" s="59"/>
      <c r="U12" s="59"/>
      <c r="V12" s="58" t="e">
        <f>SUM($D$5:$D12)/(COUNTA($D$5:$D12)-COUNTA($E$5:$E12))</f>
        <v>#DIV/0!</v>
      </c>
      <c r="W12" s="172" t="s">
        <v>8</v>
      </c>
      <c r="X12" s="172" t="s">
        <v>7</v>
      </c>
      <c r="Y12" s="172" t="s">
        <v>6</v>
      </c>
      <c r="Z12" s="47"/>
      <c r="AK12" s="81" t="s">
        <v>44</v>
      </c>
      <c r="AL12" s="82">
        <f t="shared" si="0"/>
        <v>1</v>
      </c>
      <c r="AM12" s="90" t="str">
        <f t="shared" si="1"/>
        <v>-</v>
      </c>
    </row>
    <row r="13" spans="1:39" ht="17.100000000000001" customHeight="1">
      <c r="A13" s="243"/>
      <c r="B13" s="47"/>
      <c r="C13" s="92"/>
      <c r="D13" s="63"/>
      <c r="E13" s="61"/>
      <c r="F13" s="59"/>
      <c r="G13" s="62"/>
      <c r="H13" s="59"/>
      <c r="I13" s="59"/>
      <c r="J13" s="9"/>
      <c r="K13" s="59"/>
      <c r="L13" s="59"/>
      <c r="M13" s="59"/>
      <c r="N13" s="59"/>
      <c r="O13" s="65"/>
      <c r="P13" s="66"/>
      <c r="Q13" s="66"/>
      <c r="R13" s="9"/>
      <c r="S13" s="59"/>
      <c r="T13" s="59"/>
      <c r="U13" s="59"/>
      <c r="V13" s="57" t="e">
        <f>SUM($D$5:$D13)/(COUNTA($D$5:$D13)-COUNTA($E$5:$E13))</f>
        <v>#DIV/0!</v>
      </c>
      <c r="W13" s="76">
        <f>SUM(S5:S34)</f>
        <v>0</v>
      </c>
      <c r="X13" s="76">
        <f>SUM(T5:T34)</f>
        <v>0</v>
      </c>
      <c r="Y13" s="76">
        <f>SUM(U5:U34)</f>
        <v>0</v>
      </c>
      <c r="Z13" s="10"/>
      <c r="AK13" s="81" t="s">
        <v>43</v>
      </c>
      <c r="AL13" s="82" t="str">
        <f t="shared" si="0"/>
        <v>-</v>
      </c>
      <c r="AM13" s="90" t="str">
        <f t="shared" si="1"/>
        <v>-</v>
      </c>
    </row>
    <row r="14" spans="1:39" ht="17.100000000000001" customHeight="1">
      <c r="A14" s="243"/>
      <c r="B14" s="51"/>
      <c r="C14" s="92"/>
      <c r="D14" s="60"/>
      <c r="E14" s="61"/>
      <c r="F14" s="59"/>
      <c r="G14" s="59"/>
      <c r="H14" s="59"/>
      <c r="I14" s="59"/>
      <c r="J14" s="9"/>
      <c r="K14" s="59"/>
      <c r="L14" s="59"/>
      <c r="M14" s="59"/>
      <c r="N14" s="59"/>
      <c r="O14" s="65"/>
      <c r="P14" s="66"/>
      <c r="Q14" s="66"/>
      <c r="R14" s="9"/>
      <c r="S14" s="59"/>
      <c r="T14" s="59"/>
      <c r="U14" s="59"/>
      <c r="V14" s="58" t="e">
        <f>SUM($D$5:$D14)/(COUNTA($D$5:$D14)-COUNTA($E$5:$E14))</f>
        <v>#DIV/0!</v>
      </c>
      <c r="AK14" s="81" t="s">
        <v>42</v>
      </c>
      <c r="AL14" s="82" t="str">
        <f t="shared" si="0"/>
        <v>-</v>
      </c>
      <c r="AM14" s="90" t="str">
        <f t="shared" si="1"/>
        <v>-</v>
      </c>
    </row>
    <row r="15" spans="1:39" ht="17.100000000000001" customHeight="1">
      <c r="A15" s="243"/>
      <c r="B15" s="51"/>
      <c r="C15" s="92"/>
      <c r="D15" s="63"/>
      <c r="E15" s="61"/>
      <c r="F15" s="59"/>
      <c r="G15" s="62"/>
      <c r="H15" s="59"/>
      <c r="I15" s="59"/>
      <c r="J15" s="9"/>
      <c r="K15" s="59"/>
      <c r="L15" s="59"/>
      <c r="M15" s="59"/>
      <c r="N15" s="59"/>
      <c r="O15" s="65"/>
      <c r="P15" s="66"/>
      <c r="Q15" s="66"/>
      <c r="R15" s="9"/>
      <c r="S15" s="59"/>
      <c r="T15" s="59"/>
      <c r="U15" s="59"/>
      <c r="V15" s="58" t="e">
        <f>SUM($D$5:$D15)/(COUNTA($D$5:$D15)-COUNTA($E$5:$E15))</f>
        <v>#DIV/0!</v>
      </c>
      <c r="W15" s="289" t="s">
        <v>41</v>
      </c>
      <c r="X15" s="289"/>
      <c r="Y15" s="289"/>
      <c r="Z15" s="289"/>
      <c r="AA15" s="289"/>
      <c r="AB15" s="289"/>
    </row>
    <row r="16" spans="1:39" ht="17.100000000000001" customHeight="1">
      <c r="A16" s="243"/>
      <c r="B16" s="51"/>
      <c r="C16" s="92"/>
      <c r="D16" s="63"/>
      <c r="E16" s="61"/>
      <c r="F16" s="59"/>
      <c r="G16" s="62"/>
      <c r="H16" s="59"/>
      <c r="I16" s="59"/>
      <c r="J16" s="9"/>
      <c r="K16" s="59"/>
      <c r="L16" s="59"/>
      <c r="M16" s="59"/>
      <c r="N16" s="59"/>
      <c r="O16" s="65"/>
      <c r="P16" s="66"/>
      <c r="Q16" s="66"/>
      <c r="R16" s="9"/>
      <c r="S16" s="59"/>
      <c r="T16" s="59"/>
      <c r="U16" s="59"/>
      <c r="V16" s="57" t="e">
        <f>SUM($D$5:$D16)/(COUNTA($D$5:$D16)-COUNTA($E$5:$E16))</f>
        <v>#DIV/0!</v>
      </c>
      <c r="W16" s="293" t="s">
        <v>40</v>
      </c>
      <c r="X16" s="294"/>
      <c r="Y16" s="295"/>
      <c r="Z16" s="76">
        <f>COUNTIF($G$5:$G$34,W16)</f>
        <v>1</v>
      </c>
      <c r="AA16" s="296">
        <f>$Z16/MAX(1,$X$5)</f>
        <v>1</v>
      </c>
      <c r="AB16" s="297"/>
    </row>
    <row r="17" spans="1:34" ht="17.100000000000001" customHeight="1">
      <c r="A17" s="228" t="s">
        <v>221</v>
      </c>
      <c r="B17" s="51">
        <v>3</v>
      </c>
      <c r="C17" s="92">
        <v>8</v>
      </c>
      <c r="D17" s="63"/>
      <c r="E17" s="61"/>
      <c r="F17" s="59"/>
      <c r="G17" s="62"/>
      <c r="H17" s="59"/>
      <c r="I17" s="59"/>
      <c r="J17" s="9"/>
      <c r="K17" s="59">
        <v>3</v>
      </c>
      <c r="L17" s="59"/>
      <c r="M17" s="59">
        <v>24</v>
      </c>
      <c r="N17" s="59"/>
      <c r="O17" s="65"/>
      <c r="P17" s="66"/>
      <c r="Q17" s="66"/>
      <c r="R17" s="9"/>
      <c r="S17" s="59"/>
      <c r="T17" s="59"/>
      <c r="U17" s="59"/>
      <c r="V17" s="57" t="e">
        <f>SUM($D$5:$D17)/(COUNTA($D$5:$D17)-COUNTA($E$5:$E17))</f>
        <v>#DIV/0!</v>
      </c>
      <c r="W17" s="298" t="s">
        <v>39</v>
      </c>
      <c r="X17" s="299"/>
      <c r="Y17" s="300"/>
      <c r="Z17" s="76">
        <f>COUNTIF($G$5:$G$34,W17)</f>
        <v>0</v>
      </c>
      <c r="AA17" s="287">
        <f t="shared" ref="AA17:AA25" si="2">$Z17/MAX(1,$X$5)</f>
        <v>0</v>
      </c>
      <c r="AB17" s="288"/>
      <c r="AG17" s="1"/>
      <c r="AH17" s="1"/>
    </row>
    <row r="18" spans="1:34" ht="17.100000000000001" customHeight="1">
      <c r="A18" s="228"/>
      <c r="B18" s="51"/>
      <c r="C18" s="92"/>
      <c r="D18" s="63"/>
      <c r="E18" s="61"/>
      <c r="F18" s="59"/>
      <c r="G18" s="62"/>
      <c r="H18" s="59"/>
      <c r="I18" s="59"/>
      <c r="J18" s="9"/>
      <c r="K18" s="59"/>
      <c r="L18" s="59"/>
      <c r="M18" s="59"/>
      <c r="N18" s="59"/>
      <c r="O18" s="65"/>
      <c r="P18" s="66"/>
      <c r="Q18" s="66"/>
      <c r="R18" s="9"/>
      <c r="S18" s="59"/>
      <c r="T18" s="59"/>
      <c r="U18" s="59"/>
      <c r="V18" s="57" t="e">
        <f>SUM($D$5:$D18)/(COUNTA($D$5:$D18)-COUNTA($E$5:$E18))</f>
        <v>#DIV/0!</v>
      </c>
      <c r="W18" s="284" t="s">
        <v>90</v>
      </c>
      <c r="X18" s="285"/>
      <c r="Y18" s="286"/>
      <c r="Z18" s="76">
        <f>COUNTIF($G$5:$G$34,W18)</f>
        <v>0</v>
      </c>
      <c r="AA18" s="287">
        <f t="shared" si="2"/>
        <v>0</v>
      </c>
      <c r="AB18" s="288"/>
      <c r="AG18" s="1"/>
      <c r="AH18" s="1"/>
    </row>
    <row r="19" spans="1:34" ht="17.100000000000001" customHeight="1">
      <c r="A19" s="228"/>
      <c r="B19" s="51"/>
      <c r="C19" s="92"/>
      <c r="D19" s="60"/>
      <c r="E19" s="61"/>
      <c r="F19" s="59"/>
      <c r="G19" s="59"/>
      <c r="H19" s="59"/>
      <c r="I19" s="59"/>
      <c r="J19" s="9"/>
      <c r="K19" s="59"/>
      <c r="L19" s="59"/>
      <c r="M19" s="59"/>
      <c r="N19" s="59"/>
      <c r="O19" s="65"/>
      <c r="P19" s="66"/>
      <c r="Q19" s="66"/>
      <c r="R19" s="9"/>
      <c r="S19" s="59"/>
      <c r="T19" s="59"/>
      <c r="U19" s="59"/>
      <c r="V19" s="57" t="e">
        <f>SUM($D$5:$D19)/(COUNTA($D$5:$D19)-COUNTA($E$5:$E19))</f>
        <v>#DIV/0!</v>
      </c>
      <c r="W19" s="284" t="s">
        <v>89</v>
      </c>
      <c r="X19" s="285"/>
      <c r="Y19" s="286"/>
      <c r="Z19" s="76">
        <f t="shared" ref="Z19:Z25" si="3">COUNTIF($G$5:$G$34,W19)</f>
        <v>0</v>
      </c>
      <c r="AA19" s="287">
        <f t="shared" si="2"/>
        <v>0</v>
      </c>
      <c r="AB19" s="288"/>
      <c r="AG19" s="1"/>
      <c r="AH19" s="1"/>
    </row>
    <row r="20" spans="1:34" ht="17.100000000000001" customHeight="1">
      <c r="A20" s="228"/>
      <c r="B20" s="47"/>
      <c r="C20" s="91"/>
      <c r="D20" s="60"/>
      <c r="E20" s="61"/>
      <c r="F20" s="59"/>
      <c r="G20" s="62"/>
      <c r="H20" s="59"/>
      <c r="I20" s="59"/>
      <c r="J20" s="9"/>
      <c r="K20" s="59"/>
      <c r="L20" s="59"/>
      <c r="M20" s="59"/>
      <c r="N20" s="59"/>
      <c r="O20" s="65"/>
      <c r="P20" s="66"/>
      <c r="Q20" s="66"/>
      <c r="R20" s="9"/>
      <c r="S20" s="59"/>
      <c r="T20" s="59"/>
      <c r="U20" s="59"/>
      <c r="V20" s="57" t="e">
        <f>SUM($D$5:$D20)/(COUNTA($D$5:$D20)-COUNTA($E$5:$E20))</f>
        <v>#DIV/0!</v>
      </c>
      <c r="W20" s="284" t="s">
        <v>38</v>
      </c>
      <c r="X20" s="285"/>
      <c r="Y20" s="286"/>
      <c r="Z20" s="76">
        <f t="shared" si="3"/>
        <v>0</v>
      </c>
      <c r="AA20" s="287">
        <f t="shared" si="2"/>
        <v>0</v>
      </c>
      <c r="AB20" s="288"/>
      <c r="AG20" s="1"/>
      <c r="AH20" s="1"/>
    </row>
    <row r="21" spans="1:34" ht="17.100000000000001" customHeight="1">
      <c r="A21" s="247"/>
      <c r="B21" s="47"/>
      <c r="C21" s="92"/>
      <c r="D21" s="60"/>
      <c r="E21" s="61"/>
      <c r="F21" s="59"/>
      <c r="G21" s="62"/>
      <c r="H21" s="59"/>
      <c r="I21" s="59"/>
      <c r="J21" s="9"/>
      <c r="K21" s="64"/>
      <c r="L21" s="59"/>
      <c r="M21" s="59"/>
      <c r="N21" s="59"/>
      <c r="O21" s="65"/>
      <c r="P21" s="66"/>
      <c r="Q21" s="66"/>
      <c r="R21" s="9"/>
      <c r="S21" s="59"/>
      <c r="T21" s="59"/>
      <c r="U21" s="59"/>
      <c r="V21" s="57" t="e">
        <f>SUM($D$5:$D21)/(COUNTA($D$5:$D21)-COUNTA($E$5:$E21))</f>
        <v>#DIV/0!</v>
      </c>
      <c r="W21" s="284" t="s">
        <v>37</v>
      </c>
      <c r="X21" s="285"/>
      <c r="Y21" s="286"/>
      <c r="Z21" s="76">
        <f t="shared" si="3"/>
        <v>0</v>
      </c>
      <c r="AA21" s="287">
        <f t="shared" si="2"/>
        <v>0</v>
      </c>
      <c r="AB21" s="288"/>
      <c r="AG21" s="1"/>
      <c r="AH21" s="1"/>
    </row>
    <row r="22" spans="1:34" ht="17.100000000000001" customHeight="1">
      <c r="A22" s="247"/>
      <c r="B22" s="47"/>
      <c r="C22" s="91"/>
      <c r="D22" s="60"/>
      <c r="E22" s="61"/>
      <c r="F22" s="59"/>
      <c r="G22" s="59"/>
      <c r="H22" s="59"/>
      <c r="I22" s="59"/>
      <c r="J22" s="9"/>
      <c r="K22" s="64"/>
      <c r="L22" s="59"/>
      <c r="M22" s="59"/>
      <c r="N22" s="59"/>
      <c r="O22" s="65"/>
      <c r="P22" s="66"/>
      <c r="Q22" s="66"/>
      <c r="R22" s="9"/>
      <c r="S22" s="59"/>
      <c r="T22" s="59"/>
      <c r="U22" s="59"/>
      <c r="V22" s="57" t="e">
        <f>SUM($D$5:$D22)/(COUNTA($D$5:$D22)-COUNTA($E$5:$E22))</f>
        <v>#DIV/0!</v>
      </c>
      <c r="W22" s="284" t="s">
        <v>36</v>
      </c>
      <c r="X22" s="285"/>
      <c r="Y22" s="286"/>
      <c r="Z22" s="76">
        <f t="shared" si="3"/>
        <v>0</v>
      </c>
      <c r="AA22" s="287">
        <f t="shared" si="2"/>
        <v>0</v>
      </c>
      <c r="AB22" s="288"/>
      <c r="AG22" s="1"/>
      <c r="AH22" s="1"/>
    </row>
    <row r="23" spans="1:34" ht="17.100000000000001" customHeight="1">
      <c r="A23" s="248"/>
      <c r="B23" s="47"/>
      <c r="C23" s="91"/>
      <c r="D23" s="60"/>
      <c r="E23" s="61"/>
      <c r="F23" s="59"/>
      <c r="G23" s="62"/>
      <c r="H23" s="59"/>
      <c r="I23" s="59"/>
      <c r="J23" s="9"/>
      <c r="K23" s="64"/>
      <c r="L23" s="59"/>
      <c r="M23" s="59"/>
      <c r="N23" s="64"/>
      <c r="O23" s="67"/>
      <c r="P23" s="68"/>
      <c r="Q23" s="68"/>
      <c r="R23" s="9"/>
      <c r="S23" s="59"/>
      <c r="T23" s="59"/>
      <c r="U23" s="59"/>
      <c r="V23" s="57" t="e">
        <f>SUM($D$5:$D23)/(COUNTA($D$5:$D23)-COUNTA($E$5:$E23))</f>
        <v>#DIV/0!</v>
      </c>
      <c r="W23" s="284" t="s">
        <v>35</v>
      </c>
      <c r="X23" s="285"/>
      <c r="Y23" s="286"/>
      <c r="Z23" s="76">
        <f t="shared" si="3"/>
        <v>0</v>
      </c>
      <c r="AA23" s="287">
        <f t="shared" si="2"/>
        <v>0</v>
      </c>
      <c r="AB23" s="288"/>
      <c r="AG23" s="1"/>
      <c r="AH23" s="1"/>
    </row>
    <row r="24" spans="1:34" ht="17.100000000000001" customHeight="1">
      <c r="A24" s="248"/>
      <c r="B24" s="51"/>
      <c r="C24" s="92"/>
      <c r="D24" s="63"/>
      <c r="E24" s="61"/>
      <c r="F24" s="59"/>
      <c r="G24" s="62"/>
      <c r="H24" s="59"/>
      <c r="I24" s="59"/>
      <c r="J24" s="9"/>
      <c r="K24" s="64"/>
      <c r="L24" s="59"/>
      <c r="M24" s="59"/>
      <c r="N24" s="59"/>
      <c r="O24" s="65"/>
      <c r="P24" s="66"/>
      <c r="Q24" s="66"/>
      <c r="R24" s="25"/>
      <c r="S24" s="62"/>
      <c r="T24" s="62"/>
      <c r="U24" s="62"/>
      <c r="V24" s="57" t="e">
        <f>SUM($D$5:$D24)/(COUNTA($D$5:$D24)-COUNTA($E$5:$E24))</f>
        <v>#DIV/0!</v>
      </c>
      <c r="W24" s="284" t="s">
        <v>34</v>
      </c>
      <c r="X24" s="290"/>
      <c r="Y24" s="291"/>
      <c r="Z24" s="76">
        <f t="shared" si="3"/>
        <v>0</v>
      </c>
      <c r="AA24" s="287">
        <f t="shared" si="2"/>
        <v>0</v>
      </c>
      <c r="AB24" s="288"/>
      <c r="AG24" s="1"/>
      <c r="AH24" s="1"/>
    </row>
    <row r="25" spans="1:34" ht="17.100000000000001" customHeight="1">
      <c r="A25" s="248"/>
      <c r="B25" s="47"/>
      <c r="C25" s="91"/>
      <c r="D25" s="63"/>
      <c r="E25" s="61"/>
      <c r="F25" s="59"/>
      <c r="G25" s="62"/>
      <c r="H25" s="59"/>
      <c r="I25" s="59"/>
      <c r="J25" s="9"/>
      <c r="K25" s="64"/>
      <c r="L25" s="59"/>
      <c r="M25" s="59"/>
      <c r="N25" s="59"/>
      <c r="O25" s="65"/>
      <c r="P25" s="66"/>
      <c r="Q25" s="66"/>
      <c r="R25" s="50"/>
      <c r="S25" s="59"/>
      <c r="T25" s="59"/>
      <c r="U25" s="59"/>
      <c r="V25" s="57" t="e">
        <f>SUM($D$5:$D25)/(COUNTA($D$5:$D25)-COUNTA($E$5:$E25))</f>
        <v>#DIV/0!</v>
      </c>
      <c r="W25" s="284" t="s">
        <v>33</v>
      </c>
      <c r="X25" s="285"/>
      <c r="Y25" s="286"/>
      <c r="Z25" s="76">
        <f t="shared" si="3"/>
        <v>0</v>
      </c>
      <c r="AA25" s="287">
        <f t="shared" si="2"/>
        <v>0</v>
      </c>
      <c r="AB25" s="288"/>
      <c r="AG25" s="1"/>
      <c r="AH25" s="1"/>
    </row>
    <row r="26" spans="1:34" ht="17.100000000000001" customHeight="1">
      <c r="A26" s="200"/>
      <c r="B26" s="2"/>
      <c r="C26" s="91"/>
      <c r="D26" s="60"/>
      <c r="E26" s="61"/>
      <c r="F26" s="59"/>
      <c r="G26" s="59"/>
      <c r="H26" s="59"/>
      <c r="I26" s="59"/>
      <c r="J26" s="9"/>
      <c r="K26" s="64"/>
      <c r="L26" s="59"/>
      <c r="M26" s="59"/>
      <c r="N26" s="59"/>
      <c r="O26" s="65"/>
      <c r="P26" s="66"/>
      <c r="Q26" s="66"/>
      <c r="R26" s="50"/>
      <c r="S26" s="59"/>
      <c r="T26" s="59"/>
      <c r="U26" s="59"/>
      <c r="V26" s="58" t="e">
        <f>SUM($D$5:$D26)/(COUNTA($D$5:$D26)-COUNTA($E$5:$E26))</f>
        <v>#DIV/0!</v>
      </c>
      <c r="W26" s="88"/>
    </row>
    <row r="27" spans="1:34" ht="17.100000000000001" customHeight="1">
      <c r="A27" s="200"/>
      <c r="B27" s="2"/>
      <c r="C27" s="91"/>
      <c r="D27" s="60"/>
      <c r="E27" s="61"/>
      <c r="F27" s="59"/>
      <c r="G27" s="59"/>
      <c r="H27" s="59"/>
      <c r="I27" s="59"/>
      <c r="J27" s="9"/>
      <c r="K27" s="64"/>
      <c r="L27" s="59"/>
      <c r="M27" s="59"/>
      <c r="N27" s="59"/>
      <c r="O27" s="65"/>
      <c r="P27" s="66"/>
      <c r="Q27" s="66"/>
      <c r="R27" s="50"/>
      <c r="S27" s="59"/>
      <c r="T27" s="59"/>
      <c r="U27" s="59"/>
      <c r="V27" s="58" t="e">
        <f>SUM($D$5:$D27)/(COUNTA($D$5:$D27)-COUNTA($E$5:$E27))</f>
        <v>#DIV/0!</v>
      </c>
      <c r="W27" s="289" t="s">
        <v>32</v>
      </c>
      <c r="X27" s="289"/>
      <c r="Y27" s="289"/>
      <c r="Z27" s="289"/>
      <c r="AA27" s="289"/>
      <c r="AB27" s="289"/>
      <c r="AC27" s="8"/>
      <c r="AD27" s="8"/>
      <c r="AE27" s="8"/>
      <c r="AG27" s="1"/>
      <c r="AH27" s="1"/>
    </row>
    <row r="28" spans="1:34" ht="17.100000000000001" customHeight="1">
      <c r="A28" s="200"/>
      <c r="B28" s="2"/>
      <c r="C28" s="91"/>
      <c r="D28" s="60"/>
      <c r="E28" s="61"/>
      <c r="F28" s="59"/>
      <c r="G28" s="59"/>
      <c r="H28" s="59"/>
      <c r="I28" s="59"/>
      <c r="J28" s="9"/>
      <c r="K28" s="64"/>
      <c r="L28" s="59"/>
      <c r="M28" s="59"/>
      <c r="N28" s="59"/>
      <c r="O28" s="65"/>
      <c r="P28" s="66"/>
      <c r="Q28" s="66"/>
      <c r="R28" s="50"/>
      <c r="S28" s="59"/>
      <c r="T28" s="59"/>
      <c r="U28" s="59"/>
      <c r="V28" s="57" t="e">
        <f>SUM($D$5:$D28)/(COUNTA($D$5:$D28)-COUNTA($E$5:$E28))</f>
        <v>#DIV/0!</v>
      </c>
      <c r="W28" s="69" t="s">
        <v>31</v>
      </c>
      <c r="X28" s="70"/>
      <c r="Y28" s="70"/>
      <c r="Z28" s="71"/>
      <c r="AA28" s="282">
        <f>IF(W5=0,"-",$W$13/$W$5)</f>
        <v>0</v>
      </c>
      <c r="AB28" s="283"/>
      <c r="AG28" s="1"/>
      <c r="AH28" s="1"/>
    </row>
    <row r="29" spans="1:34" ht="17.100000000000001" customHeight="1">
      <c r="A29" s="200"/>
      <c r="B29" s="2"/>
      <c r="C29" s="91"/>
      <c r="D29" s="60"/>
      <c r="E29" s="61"/>
      <c r="F29" s="59"/>
      <c r="G29" s="59"/>
      <c r="H29" s="59"/>
      <c r="I29" s="59"/>
      <c r="J29" s="9"/>
      <c r="K29" s="64"/>
      <c r="L29" s="59"/>
      <c r="M29" s="59"/>
      <c r="N29" s="59"/>
      <c r="O29" s="65"/>
      <c r="P29" s="66"/>
      <c r="Q29" s="66"/>
      <c r="R29" s="50"/>
      <c r="S29" s="59"/>
      <c r="T29" s="59"/>
      <c r="U29" s="59"/>
      <c r="V29" s="57" t="e">
        <f>SUM($D$5:$D29)/(COUNTA($D$5:$D29)-COUNTA($E$5:$E29))</f>
        <v>#DIV/0!</v>
      </c>
      <c r="W29" s="170" t="s">
        <v>30</v>
      </c>
      <c r="X29" s="171"/>
      <c r="Y29" s="276">
        <v>20</v>
      </c>
      <c r="Z29" s="279"/>
      <c r="AA29" s="280" t="str">
        <f>IF(ISERROR(SUMIF(D5:D34,"&gt;="&amp;Y29)/SUMPRODUCT(--(D5:D34&gt;=Y29),--(E5:E34&lt;&gt;"*"))),"-",SUMIF(D5:D34,"&gt;="&amp;Y29)/SUMPRODUCT(--(D5:D34&gt;=Y29),--(E5:E34&lt;&gt;"*")))</f>
        <v>-</v>
      </c>
      <c r="AB29" s="281"/>
      <c r="AG29" s="1"/>
      <c r="AH29" s="1"/>
    </row>
    <row r="30" spans="1:34" ht="17.100000000000001" customHeight="1">
      <c r="A30" s="200"/>
      <c r="B30" s="2"/>
      <c r="C30" s="91"/>
      <c r="D30" s="60"/>
      <c r="E30" s="61"/>
      <c r="F30" s="59"/>
      <c r="G30" s="59"/>
      <c r="H30" s="59"/>
      <c r="I30" s="59"/>
      <c r="J30" s="9"/>
      <c r="K30" s="64"/>
      <c r="L30" s="59"/>
      <c r="M30" s="59"/>
      <c r="N30" s="59"/>
      <c r="O30" s="65"/>
      <c r="P30" s="66"/>
      <c r="Q30" s="66"/>
      <c r="R30" s="50"/>
      <c r="S30" s="59"/>
      <c r="T30" s="59"/>
      <c r="U30" s="59"/>
      <c r="V30" s="57" t="e">
        <f>SUM($D$5:$D30)/(COUNTA($D$5:$D30)-COUNTA($E$5:$E30))</f>
        <v>#DIV/0!</v>
      </c>
      <c r="W30" s="274" t="s">
        <v>29</v>
      </c>
      <c r="X30" s="275"/>
      <c r="Y30" s="275"/>
      <c r="Z30" s="276"/>
      <c r="AA30" s="277">
        <f>IF($Z$5="-","-",IF($Z$5=0,"-",($AF$5*4+$AG$5*6)/$Z$5))</f>
        <v>0</v>
      </c>
      <c r="AB30" s="278"/>
      <c r="AG30" s="1"/>
      <c r="AH30" s="1"/>
    </row>
    <row r="31" spans="1:34" ht="17.100000000000001" customHeight="1">
      <c r="A31" s="200"/>
      <c r="B31" s="2"/>
      <c r="C31" s="91"/>
      <c r="D31" s="60"/>
      <c r="E31" s="61"/>
      <c r="F31" s="59"/>
      <c r="G31" s="59"/>
      <c r="H31" s="59"/>
      <c r="I31" s="59"/>
      <c r="J31" s="9"/>
      <c r="K31" s="64"/>
      <c r="L31" s="59"/>
      <c r="M31" s="59"/>
      <c r="N31" s="59"/>
      <c r="O31" s="65"/>
      <c r="P31" s="66"/>
      <c r="Q31" s="66"/>
      <c r="R31" s="50"/>
      <c r="S31" s="59"/>
      <c r="T31" s="59"/>
      <c r="U31" s="59"/>
      <c r="V31" s="57" t="e">
        <f>SUM($D$5:$D31)/(COUNTA($D$5:$D31)-COUNTA($E$5:$E31))</f>
        <v>#DIV/0!</v>
      </c>
      <c r="W31" s="274" t="s">
        <v>28</v>
      </c>
      <c r="X31" s="275"/>
      <c r="Y31" s="275"/>
      <c r="Z31" s="276"/>
      <c r="AA31" s="277" t="str">
        <f>IF(SUM($AF5:$AG5),$AG5/SUM($AF5:$AG5),"-")</f>
        <v>-</v>
      </c>
      <c r="AB31" s="278"/>
      <c r="AG31" s="1"/>
      <c r="AH31" s="1"/>
    </row>
    <row r="32" spans="1:34" ht="17.100000000000001" customHeight="1">
      <c r="A32" s="200"/>
      <c r="B32" s="2"/>
      <c r="C32" s="91"/>
      <c r="D32" s="60"/>
      <c r="E32" s="61"/>
      <c r="F32" s="59"/>
      <c r="G32" s="59"/>
      <c r="H32" s="59"/>
      <c r="I32" s="59"/>
      <c r="J32" s="9"/>
      <c r="K32" s="64"/>
      <c r="L32" s="59"/>
      <c r="M32" s="59"/>
      <c r="N32" s="59"/>
      <c r="O32" s="65"/>
      <c r="P32" s="66"/>
      <c r="Q32" s="66"/>
      <c r="R32" s="50"/>
      <c r="S32" s="59"/>
      <c r="T32" s="59"/>
      <c r="U32" s="59"/>
      <c r="V32" s="57" t="e">
        <f>SUM($D$5:$D32)/(COUNTA($D$5:$D32)-COUNTA($E$5:$E32))</f>
        <v>#DIV/0!</v>
      </c>
      <c r="W32" s="274" t="s">
        <v>27</v>
      </c>
      <c r="X32" s="275"/>
      <c r="Y32" s="275"/>
      <c r="Z32" s="276"/>
      <c r="AA32" s="277" t="str">
        <f>IF(SUM($AH5:$AI5),$AI5/SUM($AH5:$AI5),"-")</f>
        <v>-</v>
      </c>
      <c r="AB32" s="278"/>
      <c r="AG32" s="1"/>
      <c r="AH32" s="1"/>
    </row>
    <row r="33" spans="1:34" ht="17.100000000000001" customHeight="1">
      <c r="A33" s="199"/>
      <c r="B33" s="2"/>
      <c r="C33" s="91"/>
      <c r="D33" s="60"/>
      <c r="E33" s="61"/>
      <c r="F33" s="59"/>
      <c r="G33" s="59"/>
      <c r="H33" s="59"/>
      <c r="I33" s="59"/>
      <c r="J33" s="50"/>
      <c r="K33" s="59"/>
      <c r="L33" s="59"/>
      <c r="M33" s="59"/>
      <c r="N33" s="59"/>
      <c r="O33" s="65"/>
      <c r="P33" s="66"/>
      <c r="Q33" s="66"/>
      <c r="R33" s="50"/>
      <c r="S33" s="59"/>
      <c r="T33" s="59"/>
      <c r="U33" s="59"/>
      <c r="V33" s="57" t="e">
        <f>SUM($D$5:$D33)/(COUNTA($D$5:$D33)-COUNTA($E$5:$E33))</f>
        <v>#DIV/0!</v>
      </c>
      <c r="W33" s="274" t="s">
        <v>64</v>
      </c>
      <c r="X33" s="275"/>
      <c r="Y33" s="275"/>
      <c r="Z33" s="276"/>
      <c r="AA33" s="74">
        <f>SUMPRODUCT((D5:D34=0)*(D5:D34&lt;&gt;"")*(E5:E34&lt;&gt;"*"))</f>
        <v>0</v>
      </c>
      <c r="AB33" s="75">
        <f>SUMPRODUCT((D5:D34=0)*(D5:D34&lt;&gt;"")*(E5:E34&lt;&gt;"*")*(F5:F34=1))</f>
        <v>0</v>
      </c>
      <c r="AG33" s="1"/>
      <c r="AH33" s="1"/>
    </row>
    <row r="34" spans="1:34" ht="17.100000000000001" customHeight="1">
      <c r="A34" s="199"/>
      <c r="B34" s="2"/>
      <c r="C34" s="91"/>
      <c r="D34" s="60"/>
      <c r="E34" s="61"/>
      <c r="F34" s="59"/>
      <c r="G34" s="59"/>
      <c r="H34" s="59"/>
      <c r="I34" s="59"/>
      <c r="J34" s="50"/>
      <c r="K34" s="59"/>
      <c r="L34" s="59"/>
      <c r="M34" s="59"/>
      <c r="N34" s="59"/>
      <c r="O34" s="65"/>
      <c r="P34" s="66"/>
      <c r="Q34" s="66"/>
      <c r="R34" s="50"/>
      <c r="S34" s="59"/>
      <c r="T34" s="59"/>
      <c r="U34" s="59"/>
      <c r="V34" s="57" t="e">
        <f>SUM($D$5:$D34)/(COUNTA($D$5:$D34)-COUNTA($E$5:$E34))</f>
        <v>#DIV/0!</v>
      </c>
      <c r="W34" s="274" t="s">
        <v>65</v>
      </c>
      <c r="X34" s="275"/>
      <c r="Y34" s="275"/>
      <c r="Z34" s="276"/>
      <c r="AA34" s="74">
        <f>SUM(P5:P34)</f>
        <v>0</v>
      </c>
      <c r="AB34" s="75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39" priority="1" operator="greaterThan">
      <formula>0</formula>
    </cfRule>
  </conditionalFormatting>
  <dataValidations count="1">
    <dataValidation type="list" allowBlank="1" showInputMessage="1" showErrorMessage="1" sqref="G5:G34" xr:uid="{00000000-0002-0000-2300-000000000000}">
      <formula1>$W$16:$W$25</formula1>
    </dataValidation>
  </dataValidations>
  <hyperlinks>
    <hyperlink ref="A2" location="'Player Summary'!A1" display="Player Summary" xr:uid="{00000000-0004-0000-23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17" sqref="A17"/>
      <selection pane="topRight" activeCell="A17" sqref="A17"/>
      <selection pane="bottomLeft" activeCell="A17" sqref="A17"/>
      <selection pane="bottomRight" activeCell="B23" sqref="B23"/>
    </sheetView>
  </sheetViews>
  <sheetFormatPr defaultColWidth="8.855468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85546875" style="2" customWidth="1"/>
    <col min="8" max="8" width="2.5703125" style="2" customWidth="1"/>
    <col min="9" max="9" width="2.42578125" style="2" customWidth="1"/>
    <col min="10" max="10" width="2.85546875" style="47" customWidth="1"/>
    <col min="11" max="11" width="5" style="5" customWidth="1"/>
    <col min="12" max="14" width="5" style="2" customWidth="1"/>
    <col min="15" max="15" width="0.5703125" style="2" customWidth="1"/>
    <col min="16" max="18" width="2.85546875" style="2" customWidth="1"/>
    <col min="19" max="21" width="4.42578125" style="2" customWidth="1"/>
    <col min="22" max="22" width="2.85546875" style="1" customWidth="1"/>
    <col min="23" max="25" width="5.5703125" style="1" customWidth="1"/>
    <col min="26" max="26" width="5.570312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5703125" style="1" customWidth="1"/>
    <col min="33" max="34" width="5.5703125" style="2" customWidth="1"/>
    <col min="35" max="35" width="5.5703125" style="1" customWidth="1"/>
    <col min="36" max="36" width="2.85546875" style="1" customWidth="1"/>
    <col min="37" max="38" width="5.5703125" style="1" customWidth="1"/>
    <col min="39" max="39" width="6.85546875" style="1" customWidth="1"/>
    <col min="40" max="256" width="11.42578125" style="1" customWidth="1"/>
    <col min="257" max="16384" width="8.85546875" style="1"/>
  </cols>
  <sheetData>
    <row r="1" spans="1:39" ht="15.75">
      <c r="A1" s="46" t="s">
        <v>97</v>
      </c>
      <c r="D1" s="13" t="s">
        <v>75</v>
      </c>
      <c r="E1" s="13"/>
      <c r="F1" s="13"/>
      <c r="G1" s="209" t="s">
        <v>76</v>
      </c>
      <c r="H1" s="13"/>
      <c r="I1" s="13"/>
      <c r="J1" s="13"/>
      <c r="K1" s="202" t="s">
        <v>77</v>
      </c>
      <c r="L1" s="13"/>
      <c r="M1" s="204" t="s">
        <v>78</v>
      </c>
      <c r="N1" s="20"/>
      <c r="O1" s="47"/>
      <c r="P1" s="47"/>
      <c r="Q1" s="47"/>
      <c r="R1" s="47"/>
      <c r="S1" s="20"/>
      <c r="T1" s="20"/>
      <c r="U1" s="20"/>
      <c r="V1" s="15"/>
      <c r="W1" s="15"/>
      <c r="X1" s="15"/>
      <c r="Y1" s="15"/>
      <c r="Z1" s="47"/>
    </row>
    <row r="2" spans="1:39">
      <c r="A2" s="226" t="s">
        <v>107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7"/>
      <c r="S2" s="47"/>
      <c r="T2" s="47"/>
      <c r="U2" s="47"/>
      <c r="V2" s="15"/>
      <c r="W2" s="15"/>
      <c r="X2" s="15"/>
      <c r="Y2" s="15"/>
      <c r="Z2" s="47"/>
      <c r="AA2" s="15"/>
      <c r="AB2" s="15"/>
      <c r="AC2" s="15"/>
      <c r="AD2" s="15"/>
      <c r="AE2" s="15"/>
      <c r="AF2" s="15"/>
      <c r="AG2" s="47"/>
      <c r="AH2" s="47"/>
      <c r="AI2" s="15"/>
      <c r="AJ2" s="15"/>
    </row>
    <row r="3" spans="1:39">
      <c r="A3" s="255" t="s">
        <v>73</v>
      </c>
      <c r="B3" s="15"/>
      <c r="C3" s="257" t="s">
        <v>63</v>
      </c>
      <c r="D3" s="257"/>
      <c r="E3" s="257"/>
      <c r="F3" s="257"/>
      <c r="G3" s="257"/>
      <c r="H3" s="257"/>
      <c r="I3" s="257"/>
      <c r="J3" s="13"/>
      <c r="K3" s="257" t="s">
        <v>62</v>
      </c>
      <c r="L3" s="257"/>
      <c r="M3" s="257"/>
      <c r="N3" s="257"/>
      <c r="O3" s="301"/>
      <c r="P3" s="257"/>
      <c r="Q3" s="257"/>
      <c r="R3" s="14"/>
      <c r="S3" s="257" t="s">
        <v>61</v>
      </c>
      <c r="T3" s="257"/>
      <c r="U3" s="257"/>
      <c r="V3" s="15"/>
      <c r="W3" s="289" t="s">
        <v>60</v>
      </c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K3" s="289" t="s">
        <v>59</v>
      </c>
      <c r="AL3" s="289"/>
      <c r="AM3" s="289"/>
    </row>
    <row r="4" spans="1:39" ht="17.100000000000001" customHeight="1">
      <c r="A4" s="256"/>
      <c r="B4" s="54" t="s">
        <v>93</v>
      </c>
      <c r="C4" s="52" t="s">
        <v>54</v>
      </c>
      <c r="D4" s="147" t="s">
        <v>21</v>
      </c>
      <c r="E4" s="147" t="s">
        <v>58</v>
      </c>
      <c r="F4" s="147" t="s">
        <v>57</v>
      </c>
      <c r="G4" s="147" t="s">
        <v>71</v>
      </c>
      <c r="H4" s="147">
        <v>4</v>
      </c>
      <c r="I4" s="147">
        <v>6</v>
      </c>
      <c r="J4" s="13"/>
      <c r="K4" s="55" t="s">
        <v>16</v>
      </c>
      <c r="L4" s="147" t="s">
        <v>15</v>
      </c>
      <c r="M4" s="147" t="s">
        <v>14</v>
      </c>
      <c r="N4" s="147" t="s">
        <v>13</v>
      </c>
      <c r="O4" s="56"/>
      <c r="P4" s="52" t="s">
        <v>56</v>
      </c>
      <c r="Q4" s="52" t="s">
        <v>55</v>
      </c>
      <c r="R4" s="13"/>
      <c r="S4" s="147" t="s">
        <v>8</v>
      </c>
      <c r="T4" s="147" t="s">
        <v>7</v>
      </c>
      <c r="U4" s="147" t="s">
        <v>6</v>
      </c>
      <c r="W4" s="146" t="s">
        <v>15</v>
      </c>
      <c r="X4" s="146" t="s">
        <v>23</v>
      </c>
      <c r="Y4" s="146" t="s">
        <v>22</v>
      </c>
      <c r="Z4" s="146" t="s">
        <v>21</v>
      </c>
      <c r="AA4" s="289" t="s">
        <v>20</v>
      </c>
      <c r="AB4" s="289"/>
      <c r="AC4" s="289" t="s">
        <v>11</v>
      </c>
      <c r="AD4" s="289"/>
      <c r="AE4" s="146" t="s">
        <v>10</v>
      </c>
      <c r="AF4" s="146">
        <v>4</v>
      </c>
      <c r="AG4" s="146">
        <v>6</v>
      </c>
      <c r="AH4" s="146" t="s">
        <v>19</v>
      </c>
      <c r="AI4" s="146" t="s">
        <v>18</v>
      </c>
      <c r="AK4" s="146" t="s">
        <v>54</v>
      </c>
      <c r="AL4" s="146" t="s">
        <v>23</v>
      </c>
      <c r="AM4" s="78" t="s">
        <v>11</v>
      </c>
    </row>
    <row r="5" spans="1:39" ht="17.100000000000001" customHeight="1">
      <c r="A5" s="208"/>
      <c r="B5" s="47"/>
      <c r="C5" s="91"/>
      <c r="D5" s="60"/>
      <c r="E5" s="61"/>
      <c r="F5" s="59"/>
      <c r="G5" s="62"/>
      <c r="H5" s="59"/>
      <c r="I5" s="59"/>
      <c r="J5" s="9"/>
      <c r="K5" s="59"/>
      <c r="L5" s="59"/>
      <c r="M5" s="59"/>
      <c r="N5" s="59"/>
      <c r="O5" s="65"/>
      <c r="P5" s="66"/>
      <c r="Q5" s="66"/>
      <c r="R5" s="9"/>
      <c r="S5" s="59"/>
      <c r="T5" s="59"/>
      <c r="U5" s="59"/>
      <c r="V5" s="57" t="e">
        <f>SUM($D$5:$D5)/(COUNTA($D$5:$D5)-COUNTA($E$5:$E5))</f>
        <v>#DIV/0!</v>
      </c>
      <c r="W5" s="76">
        <f>COUNTA(A5:A34)</f>
        <v>6</v>
      </c>
      <c r="X5" s="76">
        <f>COUNTA(D5:D34)</f>
        <v>5</v>
      </c>
      <c r="Y5" s="76">
        <f>COUNTA(E5:E34)</f>
        <v>2</v>
      </c>
      <c r="Z5" s="83">
        <f>IF(X5=0,"-",SUM(D5:D34))</f>
        <v>87</v>
      </c>
      <c r="AA5" s="302" t="str">
        <f t="array" ref="AA5">IF(X5,(MAX(D5:D34)&amp;IF(SUM((D5:D34=MAX(D5:D34))*(E5:E34&lt;&gt;"")),"*","")&amp;"("&amp;MIN(IF(D5:D34&amp;E5:E34=MAX(D5:D34)&amp;IF(SUM((D5:D34=MAX(D5:D34))*(E5:E34&lt;&gt;"")),"*",""),F5:F34))&amp;")"),0)</f>
        <v>36*(0)</v>
      </c>
      <c r="AB5" s="302"/>
      <c r="AC5" s="303">
        <f>IF($X5-$Y5,$Z5/($X5-$Y5),"-")</f>
        <v>29</v>
      </c>
      <c r="AD5" s="304"/>
      <c r="AE5" s="84" t="str">
        <f>IF(SUM($F$5:$F$43),($Z5/(SUM($F$5:$F$43))*100),"-")</f>
        <v>-</v>
      </c>
      <c r="AF5" s="76">
        <f>SUM(H5:H34)</f>
        <v>7</v>
      </c>
      <c r="AG5" s="76">
        <f>SUM(I5:I34)</f>
        <v>5</v>
      </c>
      <c r="AH5" s="76">
        <f>COUNTIF($D$5:$D$34,"&gt;=50")-$AI5</f>
        <v>0</v>
      </c>
      <c r="AI5" s="76">
        <f>COUNTIF(D5:D34,"&gt;=100")</f>
        <v>0</v>
      </c>
      <c r="AK5" s="79" t="s">
        <v>53</v>
      </c>
      <c r="AL5" s="80" t="str">
        <f>IF(SUM(COUNTIF($C$5:$C$34,{1,2}))=0,"-",SUM(COUNTIF($C$5:$C$34,{1,2})))</f>
        <v>-</v>
      </c>
      <c r="AM5" s="89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.100000000000001" customHeight="1">
      <c r="A6" s="208"/>
      <c r="B6" s="47"/>
      <c r="C6" s="91"/>
      <c r="D6" s="63"/>
      <c r="E6" s="61"/>
      <c r="F6" s="59"/>
      <c r="G6" s="62"/>
      <c r="H6" s="59"/>
      <c r="I6" s="59"/>
      <c r="J6" s="9"/>
      <c r="K6" s="59"/>
      <c r="L6" s="59"/>
      <c r="M6" s="59"/>
      <c r="N6" s="59"/>
      <c r="O6" s="65"/>
      <c r="P6" s="66"/>
      <c r="Q6" s="66"/>
      <c r="R6" s="9"/>
      <c r="S6" s="59"/>
      <c r="T6" s="59"/>
      <c r="U6" s="59"/>
      <c r="V6" s="58" t="e">
        <f>SUM($D$5:$D6)/(COUNTA($D$5:$D6)-COUNTA($E$5:$E6))</f>
        <v>#DIV/0!</v>
      </c>
      <c r="Z6" s="47"/>
      <c r="AK6" s="81" t="s">
        <v>52</v>
      </c>
      <c r="AL6" s="82" t="str">
        <f>IF(COUNTIF($C$5:$C$34,$AK6)=0,"-",COUNTIF($C$5:$C$34,$AK6))</f>
        <v>-</v>
      </c>
      <c r="AM6" s="90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.100000000000001" customHeight="1">
      <c r="A7" s="208"/>
      <c r="B7" s="47"/>
      <c r="C7" s="92"/>
      <c r="D7" s="63"/>
      <c r="E7" s="61"/>
      <c r="F7" s="59"/>
      <c r="G7" s="62"/>
      <c r="H7" s="59"/>
      <c r="I7" s="59"/>
      <c r="J7" s="9"/>
      <c r="K7" s="64"/>
      <c r="L7" s="59"/>
      <c r="M7" s="59"/>
      <c r="N7" s="59"/>
      <c r="O7" s="65"/>
      <c r="P7" s="66"/>
      <c r="Q7" s="66"/>
      <c r="R7" s="9"/>
      <c r="S7" s="59"/>
      <c r="T7" s="59"/>
      <c r="U7" s="59"/>
      <c r="V7" s="58" t="e">
        <f>SUM($D$5:$D7)/(COUNTA($D$5:$D7)-COUNTA($E$5:$E7))</f>
        <v>#DIV/0!</v>
      </c>
      <c r="W7" s="289" t="s">
        <v>51</v>
      </c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11"/>
      <c r="AK7" s="81" t="s">
        <v>50</v>
      </c>
      <c r="AL7" s="82">
        <f t="shared" ref="AL7:AL14" si="0">IF(COUNTIF($C$5:$C$34,$AK7)=0,"-",COUNTIF($C$5:$C$34,$AK7))</f>
        <v>2</v>
      </c>
      <c r="AM7" s="90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36</v>
      </c>
    </row>
    <row r="8" spans="1:39" ht="17.100000000000001" customHeight="1">
      <c r="A8" s="228"/>
      <c r="B8" s="47"/>
      <c r="C8" s="91"/>
      <c r="D8" s="60"/>
      <c r="E8" s="61"/>
      <c r="F8" s="59"/>
      <c r="G8" s="62"/>
      <c r="H8" s="59"/>
      <c r="I8" s="59"/>
      <c r="J8" s="9"/>
      <c r="K8" s="59"/>
      <c r="L8" s="59"/>
      <c r="M8" s="59"/>
      <c r="N8" s="59"/>
      <c r="O8" s="65"/>
      <c r="P8" s="66"/>
      <c r="Q8" s="66"/>
      <c r="R8" s="9"/>
      <c r="S8" s="59"/>
      <c r="T8" s="59"/>
      <c r="U8" s="59"/>
      <c r="V8" s="58" t="e">
        <f>SUM($D$5:$D8)/(COUNTA($D$5:$D8)-COUNTA($E$5:$E8))</f>
        <v>#DIV/0!</v>
      </c>
      <c r="W8" s="146" t="s">
        <v>16</v>
      </c>
      <c r="X8" s="146" t="s">
        <v>15</v>
      </c>
      <c r="Y8" s="146" t="s">
        <v>14</v>
      </c>
      <c r="Z8" s="146" t="s">
        <v>13</v>
      </c>
      <c r="AA8" s="289" t="s">
        <v>12</v>
      </c>
      <c r="AB8" s="289"/>
      <c r="AC8" s="289" t="s">
        <v>11</v>
      </c>
      <c r="AD8" s="289"/>
      <c r="AE8" s="146" t="s">
        <v>10</v>
      </c>
      <c r="AF8" s="146" t="s">
        <v>69</v>
      </c>
      <c r="AG8" s="146" t="s">
        <v>9</v>
      </c>
      <c r="AH8" s="13"/>
      <c r="AK8" s="81" t="s">
        <v>49</v>
      </c>
      <c r="AL8" s="82">
        <f t="shared" si="0"/>
        <v>1</v>
      </c>
      <c r="AM8" s="90">
        <f t="shared" si="1"/>
        <v>23</v>
      </c>
    </row>
    <row r="9" spans="1:39" ht="17.100000000000001" customHeight="1">
      <c r="A9" s="228"/>
      <c r="B9" s="47"/>
      <c r="C9" s="91"/>
      <c r="D9" s="60"/>
      <c r="E9" s="61"/>
      <c r="F9" s="59"/>
      <c r="G9" s="59"/>
      <c r="H9" s="59"/>
      <c r="I9" s="59"/>
      <c r="J9" s="9"/>
      <c r="K9" s="59"/>
      <c r="L9" s="59"/>
      <c r="M9" s="59"/>
      <c r="N9" s="59"/>
      <c r="O9" s="65"/>
      <c r="P9" s="66"/>
      <c r="Q9" s="66"/>
      <c r="R9" s="9"/>
      <c r="S9" s="59"/>
      <c r="T9" s="59"/>
      <c r="U9" s="59"/>
      <c r="V9" s="57" t="e">
        <f>SUM($D$5:$D9)/(COUNTA($D$5:$D9)-COUNTA($E$5:$E9))</f>
        <v>#DIV/0!</v>
      </c>
      <c r="W9" s="85" t="str">
        <f t="array" ref="W9">IF(SUM(K5:K34)=0,"-",SUM(INT(K5:K34))+INT(ROUND(SUM(K5:K34-INT(K5:K34)),1)/0.6)+MOD(ROUND(SUM(K5:K34-INT(K5:K34)),1),0.6))</f>
        <v>-</v>
      </c>
      <c r="X9" s="86" t="str">
        <f>IF($W$9="-","-",SUM(L5:L34))</f>
        <v>-</v>
      </c>
      <c r="Y9" s="86" t="str">
        <f>IF($W$9="-","-",SUM(M5:M34))</f>
        <v>-</v>
      </c>
      <c r="Z9" s="83" t="str">
        <f>IF($W$9="-","-",SUM(N5:N34))</f>
        <v>-</v>
      </c>
      <c r="AA9" s="305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306"/>
      <c r="AC9" s="303" t="str">
        <f>IF($Z$9="-","-",IF($Z$9=0,"-",$Y$9/$Z$9))</f>
        <v>-</v>
      </c>
      <c r="AD9" s="304"/>
      <c r="AE9" s="87" t="str">
        <f>IF(ISERROR(ROUND((INT(W9)*6+((W9-INT(W9))*10))/Z9,2)),"-",ROUND((INT(W9)*6+((W9-INT(W9))*10))/Z9,2))</f>
        <v>-</v>
      </c>
      <c r="AF9" s="84" t="str">
        <f>IF(ISERROR(ROUND(Y9/(INT(W9)*6+((W9-INT(W9))*10))*6,2)),"-",ROUND(Y9/(INT(W9)*6+((W9-INT(W9))*10))*6,2))</f>
        <v>-</v>
      </c>
      <c r="AG9" s="93">
        <f>COUNTIF(N5:N34,"&gt;=5")</f>
        <v>0</v>
      </c>
      <c r="AH9" s="10"/>
      <c r="AK9" s="81" t="s">
        <v>48</v>
      </c>
      <c r="AL9" s="82">
        <f t="shared" si="0"/>
        <v>2</v>
      </c>
      <c r="AM9" s="90">
        <f t="shared" si="1"/>
        <v>27</v>
      </c>
    </row>
    <row r="10" spans="1:39" ht="17.100000000000001" customHeight="1">
      <c r="A10" s="228"/>
      <c r="B10" s="47"/>
      <c r="C10" s="91"/>
      <c r="D10" s="60"/>
      <c r="E10" s="61"/>
      <c r="F10" s="59"/>
      <c r="G10" s="62"/>
      <c r="H10" s="59"/>
      <c r="I10" s="59"/>
      <c r="J10" s="9"/>
      <c r="K10" s="59"/>
      <c r="L10" s="59"/>
      <c r="M10" s="59"/>
      <c r="N10" s="59"/>
      <c r="O10" s="67"/>
      <c r="P10" s="68"/>
      <c r="Q10" s="68"/>
      <c r="R10" s="9"/>
      <c r="S10" s="59"/>
      <c r="T10" s="59"/>
      <c r="U10" s="59"/>
      <c r="V10" s="58" t="e">
        <f>SUM($D$5:$D10)/(COUNTA($D$5:$D10)-COUNTA($E$5:$E10))</f>
        <v>#DIV/0!</v>
      </c>
      <c r="W10" s="12"/>
      <c r="AK10" s="81" t="s">
        <v>47</v>
      </c>
      <c r="AL10" s="82">
        <f t="shared" si="0"/>
        <v>1</v>
      </c>
      <c r="AM10" s="90">
        <f t="shared" si="1"/>
        <v>1</v>
      </c>
    </row>
    <row r="11" spans="1:39" ht="17.100000000000001" customHeight="1">
      <c r="A11" s="228"/>
      <c r="B11" s="47"/>
      <c r="C11" s="91"/>
      <c r="D11" s="63"/>
      <c r="E11" s="61"/>
      <c r="F11" s="59"/>
      <c r="G11" s="62"/>
      <c r="H11" s="59"/>
      <c r="I11" s="59"/>
      <c r="J11" s="9"/>
      <c r="K11" s="59"/>
      <c r="L11" s="59"/>
      <c r="M11" s="59"/>
      <c r="N11" s="59"/>
      <c r="O11" s="65"/>
      <c r="P11" s="66"/>
      <c r="Q11" s="66"/>
      <c r="R11" s="9"/>
      <c r="S11" s="59"/>
      <c r="T11" s="59"/>
      <c r="U11" s="59"/>
      <c r="V11" s="58" t="e">
        <f>SUM($D$5:$D11)/(COUNTA($D$5:$D11)-COUNTA($E$5:$E11))</f>
        <v>#DIV/0!</v>
      </c>
      <c r="W11" s="292" t="s">
        <v>46</v>
      </c>
      <c r="X11" s="292"/>
      <c r="Y11" s="292"/>
      <c r="Z11" s="11"/>
      <c r="AA11" s="11"/>
      <c r="AB11" s="11"/>
      <c r="AK11" s="81" t="s">
        <v>45</v>
      </c>
      <c r="AL11" s="82" t="str">
        <f t="shared" si="0"/>
        <v>-</v>
      </c>
      <c r="AM11" s="90" t="str">
        <f t="shared" si="1"/>
        <v>-</v>
      </c>
    </row>
    <row r="12" spans="1:39" ht="17.100000000000001" customHeight="1">
      <c r="A12" s="243" t="s">
        <v>203</v>
      </c>
      <c r="B12" s="47">
        <v>2</v>
      </c>
      <c r="C12" s="91">
        <v>7</v>
      </c>
      <c r="D12" s="63">
        <v>1</v>
      </c>
      <c r="E12" s="61"/>
      <c r="F12" s="59"/>
      <c r="G12" s="62" t="s">
        <v>38</v>
      </c>
      <c r="H12" s="59"/>
      <c r="I12" s="59"/>
      <c r="J12" s="9"/>
      <c r="K12" s="59"/>
      <c r="L12" s="59"/>
      <c r="M12" s="59"/>
      <c r="N12" s="59"/>
      <c r="O12" s="65"/>
      <c r="P12" s="66"/>
      <c r="Q12" s="66"/>
      <c r="R12" s="9"/>
      <c r="S12" s="59"/>
      <c r="T12" s="59"/>
      <c r="U12" s="59"/>
      <c r="V12" s="58">
        <f>SUM($D$5:$D12)/(COUNTA($D$5:$D12)-COUNTA($E$5:$E12))</f>
        <v>1</v>
      </c>
      <c r="W12" s="146" t="s">
        <v>8</v>
      </c>
      <c r="X12" s="146" t="s">
        <v>7</v>
      </c>
      <c r="Y12" s="146" t="s">
        <v>6</v>
      </c>
      <c r="Z12" s="47"/>
      <c r="AK12" s="81" t="s">
        <v>44</v>
      </c>
      <c r="AL12" s="82" t="str">
        <f t="shared" si="0"/>
        <v>-</v>
      </c>
      <c r="AM12" s="90" t="str">
        <f t="shared" si="1"/>
        <v>-</v>
      </c>
    </row>
    <row r="13" spans="1:39" ht="17.100000000000001" customHeight="1">
      <c r="A13" s="243"/>
      <c r="B13" s="47"/>
      <c r="C13" s="91"/>
      <c r="D13" s="63"/>
      <c r="E13" s="61"/>
      <c r="F13" s="59"/>
      <c r="G13" s="62"/>
      <c r="H13" s="59"/>
      <c r="I13" s="59"/>
      <c r="J13" s="9"/>
      <c r="K13" s="59"/>
      <c r="L13" s="59"/>
      <c r="M13" s="59"/>
      <c r="N13" s="59"/>
      <c r="O13" s="65"/>
      <c r="P13" s="66"/>
      <c r="Q13" s="66"/>
      <c r="R13" s="9"/>
      <c r="S13" s="59"/>
      <c r="T13" s="59"/>
      <c r="U13" s="59"/>
      <c r="V13" s="57">
        <f>SUM($D$5:$D13)/(COUNTA($D$5:$D13)-COUNTA($E$5:$E13))</f>
        <v>1</v>
      </c>
      <c r="W13" s="76">
        <f>SUM(S5:S34)</f>
        <v>0</v>
      </c>
      <c r="X13" s="76">
        <f>SUM(T5:T34)</f>
        <v>0</v>
      </c>
      <c r="Y13" s="76">
        <f>SUM(U5:U34)</f>
        <v>0</v>
      </c>
      <c r="Z13" s="10"/>
      <c r="AK13" s="81" t="s">
        <v>43</v>
      </c>
      <c r="AL13" s="82" t="str">
        <f t="shared" si="0"/>
        <v>-</v>
      </c>
      <c r="AM13" s="90" t="str">
        <f t="shared" si="1"/>
        <v>-</v>
      </c>
    </row>
    <row r="14" spans="1:39" ht="17.100000000000001" customHeight="1">
      <c r="A14" s="243"/>
      <c r="B14" s="47"/>
      <c r="C14" s="92"/>
      <c r="D14" s="63"/>
      <c r="E14" s="61"/>
      <c r="F14" s="59"/>
      <c r="G14" s="62"/>
      <c r="H14" s="59"/>
      <c r="I14" s="59"/>
      <c r="J14" s="9"/>
      <c r="K14" s="64"/>
      <c r="L14" s="59"/>
      <c r="M14" s="59"/>
      <c r="N14" s="59"/>
      <c r="O14" s="65"/>
      <c r="P14" s="66"/>
      <c r="Q14" s="66"/>
      <c r="R14" s="9"/>
      <c r="S14" s="59"/>
      <c r="T14" s="59"/>
      <c r="U14" s="59"/>
      <c r="V14" s="58">
        <f>SUM($D$5:$D14)/(COUNTA($D$5:$D14)-COUNTA($E$5:$E14))</f>
        <v>1</v>
      </c>
      <c r="AK14" s="81" t="s">
        <v>42</v>
      </c>
      <c r="AL14" s="82" t="str">
        <f t="shared" si="0"/>
        <v>-</v>
      </c>
      <c r="AM14" s="90" t="str">
        <f t="shared" si="1"/>
        <v>-</v>
      </c>
    </row>
    <row r="15" spans="1:39" ht="17.100000000000001" customHeight="1">
      <c r="A15" s="243"/>
      <c r="B15" s="47"/>
      <c r="C15" s="92"/>
      <c r="D15" s="63"/>
      <c r="E15" s="61"/>
      <c r="F15" s="59"/>
      <c r="G15" s="62"/>
      <c r="H15" s="59"/>
      <c r="I15" s="59"/>
      <c r="J15" s="9"/>
      <c r="K15" s="64"/>
      <c r="L15" s="59"/>
      <c r="M15" s="59"/>
      <c r="N15" s="59"/>
      <c r="O15" s="65"/>
      <c r="P15" s="66"/>
      <c r="Q15" s="66"/>
      <c r="R15" s="9"/>
      <c r="S15" s="59"/>
      <c r="T15" s="59"/>
      <c r="U15" s="59"/>
      <c r="V15" s="58">
        <f>SUM($D$5:$D15)/(COUNTA($D$5:$D15)-COUNTA($E$5:$E15))</f>
        <v>1</v>
      </c>
      <c r="W15" s="289" t="s">
        <v>41</v>
      </c>
      <c r="X15" s="289"/>
      <c r="Y15" s="289"/>
      <c r="Z15" s="289"/>
      <c r="AA15" s="289"/>
      <c r="AB15" s="289"/>
    </row>
    <row r="16" spans="1:39" ht="17.100000000000001" customHeight="1">
      <c r="A16" s="243"/>
      <c r="B16" s="47"/>
      <c r="C16" s="92"/>
      <c r="D16" s="63"/>
      <c r="E16" s="61"/>
      <c r="F16" s="59"/>
      <c r="G16" s="62"/>
      <c r="H16" s="59"/>
      <c r="I16" s="59"/>
      <c r="J16" s="9"/>
      <c r="K16" s="64"/>
      <c r="L16" s="59"/>
      <c r="M16" s="59"/>
      <c r="N16" s="59"/>
      <c r="O16" s="65"/>
      <c r="P16" s="66"/>
      <c r="Q16" s="66"/>
      <c r="R16" s="9"/>
      <c r="S16" s="59"/>
      <c r="T16" s="59"/>
      <c r="U16" s="59"/>
      <c r="V16" s="57">
        <f>SUM($D$5:$D16)/(COUNTA($D$5:$D16)-COUNTA($E$5:$E16))</f>
        <v>1</v>
      </c>
      <c r="W16" s="293" t="s">
        <v>40</v>
      </c>
      <c r="X16" s="294"/>
      <c r="Y16" s="295"/>
      <c r="Z16" s="76">
        <f>COUNTIF($G$5:$G$34,W16)</f>
        <v>0</v>
      </c>
      <c r="AA16" s="296">
        <f>$Z16/MAX(1,$X$5)</f>
        <v>0</v>
      </c>
      <c r="AB16" s="297"/>
    </row>
    <row r="17" spans="1:34" ht="17.100000000000001" customHeight="1">
      <c r="A17" s="228" t="s">
        <v>217</v>
      </c>
      <c r="B17" s="47">
        <v>3</v>
      </c>
      <c r="C17" s="91">
        <v>6</v>
      </c>
      <c r="D17" s="60"/>
      <c r="E17" s="61"/>
      <c r="F17" s="59"/>
      <c r="G17" s="62"/>
      <c r="H17" s="59"/>
      <c r="I17" s="59"/>
      <c r="J17" s="9"/>
      <c r="K17" s="64"/>
      <c r="L17" s="59"/>
      <c r="M17" s="59"/>
      <c r="N17" s="59"/>
      <c r="O17" s="65"/>
      <c r="P17" s="66"/>
      <c r="Q17" s="66"/>
      <c r="R17" s="9"/>
      <c r="S17" s="59"/>
      <c r="T17" s="59"/>
      <c r="U17" s="59"/>
      <c r="V17" s="57">
        <f>SUM($D$5:$D17)/(COUNTA($D$5:$D17)-COUNTA($E$5:$E17))</f>
        <v>1</v>
      </c>
      <c r="W17" s="298" t="s">
        <v>39</v>
      </c>
      <c r="X17" s="299"/>
      <c r="Y17" s="300"/>
      <c r="Z17" s="76">
        <f>COUNTIF($G$5:$G$34,W17)</f>
        <v>0</v>
      </c>
      <c r="AA17" s="287">
        <f t="shared" ref="AA17:AA25" si="2">$Z17/MAX(1,$X$5)</f>
        <v>0</v>
      </c>
      <c r="AB17" s="288"/>
      <c r="AG17" s="1"/>
      <c r="AH17" s="1"/>
    </row>
    <row r="18" spans="1:34" ht="17.100000000000001" customHeight="1">
      <c r="A18" s="228" t="s">
        <v>219</v>
      </c>
      <c r="B18" s="51">
        <v>3</v>
      </c>
      <c r="C18" s="92">
        <v>6</v>
      </c>
      <c r="D18" s="63">
        <v>27</v>
      </c>
      <c r="E18" s="61" t="s">
        <v>58</v>
      </c>
      <c r="F18" s="59"/>
      <c r="G18" s="62"/>
      <c r="H18" s="59">
        <v>3</v>
      </c>
      <c r="I18" s="59">
        <v>2</v>
      </c>
      <c r="J18" s="9"/>
      <c r="K18" s="59"/>
      <c r="L18" s="59"/>
      <c r="M18" s="59"/>
      <c r="N18" s="59"/>
      <c r="O18" s="65"/>
      <c r="P18" s="66"/>
      <c r="Q18" s="66"/>
      <c r="R18" s="9"/>
      <c r="S18" s="59"/>
      <c r="T18" s="59"/>
      <c r="U18" s="59"/>
      <c r="V18" s="57">
        <f>SUM($D$5:$D18)/(COUNTA($D$5:$D18)-COUNTA($E$5:$E18))</f>
        <v>28</v>
      </c>
      <c r="W18" s="284" t="s">
        <v>90</v>
      </c>
      <c r="X18" s="285"/>
      <c r="Y18" s="286"/>
      <c r="Z18" s="76">
        <f>COUNTIF($G$5:$G$34,W18)</f>
        <v>0</v>
      </c>
      <c r="AA18" s="287">
        <f t="shared" si="2"/>
        <v>0</v>
      </c>
      <c r="AB18" s="288"/>
      <c r="AG18" s="1"/>
      <c r="AH18" s="1"/>
    </row>
    <row r="19" spans="1:34" ht="17.100000000000001" customHeight="1">
      <c r="A19" s="228"/>
      <c r="B19" s="51"/>
      <c r="C19" s="92"/>
      <c r="D19" s="60"/>
      <c r="E19" s="61"/>
      <c r="F19" s="59"/>
      <c r="G19" s="59"/>
      <c r="H19" s="59"/>
      <c r="I19" s="59"/>
      <c r="J19" s="9"/>
      <c r="K19" s="59"/>
      <c r="L19" s="59"/>
      <c r="M19" s="59"/>
      <c r="N19" s="59"/>
      <c r="O19" s="65"/>
      <c r="P19" s="66"/>
      <c r="Q19" s="66"/>
      <c r="R19" s="9"/>
      <c r="S19" s="59"/>
      <c r="T19" s="59"/>
      <c r="U19" s="59"/>
      <c r="V19" s="57">
        <f>SUM($D$5:$D19)/(COUNTA($D$5:$D19)-COUNTA($E$5:$E19))</f>
        <v>28</v>
      </c>
      <c r="W19" s="284" t="s">
        <v>89</v>
      </c>
      <c r="X19" s="285"/>
      <c r="Y19" s="286"/>
      <c r="Z19" s="76">
        <f t="shared" ref="Z19:Z25" si="3">COUNTIF($G$5:$G$34,W19)</f>
        <v>0</v>
      </c>
      <c r="AA19" s="287">
        <f t="shared" si="2"/>
        <v>0</v>
      </c>
      <c r="AB19" s="288"/>
      <c r="AG19" s="1"/>
      <c r="AH19" s="1"/>
    </row>
    <row r="20" spans="1:34" ht="17.100000000000001" customHeight="1">
      <c r="A20" s="228" t="s">
        <v>220</v>
      </c>
      <c r="B20" s="47">
        <v>3</v>
      </c>
      <c r="C20" s="91">
        <v>4</v>
      </c>
      <c r="D20" s="60">
        <v>36</v>
      </c>
      <c r="E20" s="61" t="s">
        <v>58</v>
      </c>
      <c r="F20" s="59"/>
      <c r="G20" s="62"/>
      <c r="H20" s="59">
        <v>3</v>
      </c>
      <c r="I20" s="59">
        <v>2</v>
      </c>
      <c r="J20" s="9"/>
      <c r="K20" s="59"/>
      <c r="L20" s="59"/>
      <c r="M20" s="59"/>
      <c r="N20" s="59"/>
      <c r="O20" s="65"/>
      <c r="P20" s="66"/>
      <c r="Q20" s="66"/>
      <c r="R20" s="9"/>
      <c r="S20" s="59"/>
      <c r="T20" s="59"/>
      <c r="U20" s="59"/>
      <c r="V20" s="57">
        <f>SUM($D$5:$D20)/(COUNTA($D$5:$D20)-COUNTA($E$5:$E20))</f>
        <v>64</v>
      </c>
      <c r="W20" s="284" t="s">
        <v>38</v>
      </c>
      <c r="X20" s="285"/>
      <c r="Y20" s="286"/>
      <c r="Z20" s="76">
        <f t="shared" si="3"/>
        <v>2</v>
      </c>
      <c r="AA20" s="287">
        <f t="shared" si="2"/>
        <v>0.4</v>
      </c>
      <c r="AB20" s="288"/>
      <c r="AG20" s="1"/>
      <c r="AH20" s="1"/>
    </row>
    <row r="21" spans="1:34" ht="17.100000000000001" customHeight="1">
      <c r="A21" s="247" t="s">
        <v>222</v>
      </c>
      <c r="B21" s="47">
        <v>3</v>
      </c>
      <c r="C21" s="92">
        <v>4</v>
      </c>
      <c r="D21" s="60">
        <v>0</v>
      </c>
      <c r="E21" s="61"/>
      <c r="F21" s="59"/>
      <c r="G21" s="62"/>
      <c r="H21" s="59"/>
      <c r="I21" s="59"/>
      <c r="J21" s="9"/>
      <c r="K21" s="64"/>
      <c r="L21" s="59"/>
      <c r="M21" s="59"/>
      <c r="N21" s="59"/>
      <c r="O21" s="65"/>
      <c r="P21" s="66"/>
      <c r="Q21" s="66"/>
      <c r="R21" s="9"/>
      <c r="S21" s="59"/>
      <c r="T21" s="59"/>
      <c r="U21" s="59"/>
      <c r="V21" s="57">
        <f>SUM($D$5:$D21)/(COUNTA($D$5:$D21)-COUNTA($E$5:$E21))</f>
        <v>32</v>
      </c>
      <c r="W21" s="284" t="s">
        <v>37</v>
      </c>
      <c r="X21" s="285"/>
      <c r="Y21" s="286"/>
      <c r="Z21" s="76">
        <f t="shared" si="3"/>
        <v>0</v>
      </c>
      <c r="AA21" s="287">
        <f t="shared" si="2"/>
        <v>0</v>
      </c>
      <c r="AB21" s="288"/>
      <c r="AG21" s="1"/>
      <c r="AH21" s="1"/>
    </row>
    <row r="22" spans="1:34" ht="17.100000000000001" customHeight="1">
      <c r="A22" s="247" t="s">
        <v>221</v>
      </c>
      <c r="B22" s="47">
        <v>3</v>
      </c>
      <c r="C22" s="91">
        <v>5</v>
      </c>
      <c r="D22" s="60">
        <v>23</v>
      </c>
      <c r="E22" s="61"/>
      <c r="F22" s="59"/>
      <c r="G22" s="59" t="s">
        <v>38</v>
      </c>
      <c r="H22" s="59">
        <v>1</v>
      </c>
      <c r="I22" s="59">
        <v>1</v>
      </c>
      <c r="J22" s="9"/>
      <c r="K22" s="64"/>
      <c r="L22" s="59"/>
      <c r="M22" s="59"/>
      <c r="N22" s="59"/>
      <c r="O22" s="65"/>
      <c r="P22" s="66"/>
      <c r="Q22" s="66"/>
      <c r="R22" s="9"/>
      <c r="S22" s="59"/>
      <c r="T22" s="59"/>
      <c r="U22" s="59"/>
      <c r="V22" s="57">
        <f>SUM($D$5:$D22)/(COUNTA($D$5:$D22)-COUNTA($E$5:$E22))</f>
        <v>29</v>
      </c>
      <c r="W22" s="284" t="s">
        <v>36</v>
      </c>
      <c r="X22" s="285"/>
      <c r="Y22" s="286"/>
      <c r="Z22" s="76">
        <f t="shared" si="3"/>
        <v>0</v>
      </c>
      <c r="AA22" s="287">
        <f t="shared" si="2"/>
        <v>0</v>
      </c>
      <c r="AB22" s="288"/>
      <c r="AG22" s="1"/>
      <c r="AH22" s="1"/>
    </row>
    <row r="23" spans="1:34" ht="17.100000000000001" customHeight="1">
      <c r="A23" s="248"/>
      <c r="B23" s="47"/>
      <c r="C23" s="91"/>
      <c r="D23" s="60"/>
      <c r="E23" s="61"/>
      <c r="F23" s="59"/>
      <c r="G23" s="62"/>
      <c r="H23" s="59"/>
      <c r="I23" s="59"/>
      <c r="J23" s="9"/>
      <c r="K23" s="64"/>
      <c r="L23" s="59"/>
      <c r="M23" s="59"/>
      <c r="N23" s="64"/>
      <c r="O23" s="67"/>
      <c r="P23" s="68"/>
      <c r="Q23" s="68"/>
      <c r="R23" s="9"/>
      <c r="S23" s="59"/>
      <c r="T23" s="59"/>
      <c r="U23" s="59"/>
      <c r="V23" s="57">
        <f>SUM($D$5:$D23)/(COUNTA($D$5:$D23)-COUNTA($E$5:$E23))</f>
        <v>29</v>
      </c>
      <c r="W23" s="284" t="s">
        <v>35</v>
      </c>
      <c r="X23" s="285"/>
      <c r="Y23" s="286"/>
      <c r="Z23" s="76">
        <f t="shared" si="3"/>
        <v>0</v>
      </c>
      <c r="AA23" s="287">
        <f t="shared" si="2"/>
        <v>0</v>
      </c>
      <c r="AB23" s="288"/>
      <c r="AG23" s="1"/>
      <c r="AH23" s="1"/>
    </row>
    <row r="24" spans="1:34" ht="17.100000000000001" customHeight="1">
      <c r="A24" s="248"/>
      <c r="B24" s="51"/>
      <c r="C24" s="92"/>
      <c r="D24" s="63"/>
      <c r="E24" s="61"/>
      <c r="F24" s="59"/>
      <c r="G24" s="62"/>
      <c r="H24" s="59"/>
      <c r="I24" s="59"/>
      <c r="J24" s="9"/>
      <c r="K24" s="64"/>
      <c r="L24" s="59"/>
      <c r="M24" s="59"/>
      <c r="N24" s="59"/>
      <c r="O24" s="65"/>
      <c r="P24" s="66"/>
      <c r="Q24" s="66"/>
      <c r="R24" s="25"/>
      <c r="S24" s="62"/>
      <c r="T24" s="62"/>
      <c r="U24" s="62"/>
      <c r="V24" s="57">
        <f>SUM($D$5:$D24)/(COUNTA($D$5:$D24)-COUNTA($E$5:$E24))</f>
        <v>29</v>
      </c>
      <c r="W24" s="284" t="s">
        <v>34</v>
      </c>
      <c r="X24" s="290"/>
      <c r="Y24" s="291"/>
      <c r="Z24" s="76">
        <f t="shared" si="3"/>
        <v>0</v>
      </c>
      <c r="AA24" s="287">
        <f t="shared" si="2"/>
        <v>0</v>
      </c>
      <c r="AB24" s="288"/>
      <c r="AG24" s="1"/>
      <c r="AH24" s="1"/>
    </row>
    <row r="25" spans="1:34" ht="17.100000000000001" customHeight="1">
      <c r="A25" s="248"/>
      <c r="B25" s="47"/>
      <c r="C25" s="91"/>
      <c r="D25" s="63"/>
      <c r="E25" s="61"/>
      <c r="F25" s="59"/>
      <c r="G25" s="62"/>
      <c r="H25" s="59"/>
      <c r="I25" s="59"/>
      <c r="J25" s="9"/>
      <c r="K25" s="64"/>
      <c r="L25" s="59"/>
      <c r="M25" s="59"/>
      <c r="N25" s="59"/>
      <c r="O25" s="65"/>
      <c r="P25" s="66"/>
      <c r="Q25" s="66"/>
      <c r="R25" s="50"/>
      <c r="S25" s="59"/>
      <c r="T25" s="59"/>
      <c r="U25" s="59"/>
      <c r="V25" s="57">
        <f>SUM($D$5:$D25)/(COUNTA($D$5:$D25)-COUNTA($E$5:$E25))</f>
        <v>29</v>
      </c>
      <c r="W25" s="284" t="s">
        <v>33</v>
      </c>
      <c r="X25" s="285"/>
      <c r="Y25" s="286"/>
      <c r="Z25" s="76">
        <f t="shared" si="3"/>
        <v>0</v>
      </c>
      <c r="AA25" s="287">
        <f t="shared" si="2"/>
        <v>0</v>
      </c>
      <c r="AB25" s="288"/>
      <c r="AG25" s="1"/>
      <c r="AH25" s="1"/>
    </row>
    <row r="26" spans="1:34" ht="17.100000000000001" customHeight="1">
      <c r="A26" s="200"/>
      <c r="B26" s="2"/>
      <c r="C26" s="91"/>
      <c r="D26" s="60"/>
      <c r="E26" s="61"/>
      <c r="F26" s="59"/>
      <c r="G26" s="59"/>
      <c r="H26" s="59"/>
      <c r="I26" s="59"/>
      <c r="J26" s="9"/>
      <c r="K26" s="64"/>
      <c r="L26" s="59"/>
      <c r="M26" s="59"/>
      <c r="N26" s="59"/>
      <c r="O26" s="65"/>
      <c r="P26" s="66"/>
      <c r="Q26" s="66"/>
      <c r="R26" s="50"/>
      <c r="S26" s="59"/>
      <c r="T26" s="59"/>
      <c r="U26" s="59"/>
      <c r="V26" s="58">
        <f>SUM($D$5:$D26)/(COUNTA($D$5:$D26)-COUNTA($E$5:$E26))</f>
        <v>29</v>
      </c>
      <c r="W26" s="88"/>
    </row>
    <row r="27" spans="1:34" ht="17.100000000000001" customHeight="1">
      <c r="A27" s="200"/>
      <c r="B27" s="2"/>
      <c r="C27" s="91"/>
      <c r="D27" s="60"/>
      <c r="E27" s="61"/>
      <c r="F27" s="59"/>
      <c r="G27" s="59"/>
      <c r="H27" s="59"/>
      <c r="I27" s="59"/>
      <c r="J27" s="9"/>
      <c r="K27" s="64"/>
      <c r="L27" s="59"/>
      <c r="M27" s="59"/>
      <c r="N27" s="59"/>
      <c r="O27" s="65"/>
      <c r="P27" s="66"/>
      <c r="Q27" s="66"/>
      <c r="R27" s="50"/>
      <c r="S27" s="59"/>
      <c r="T27" s="59"/>
      <c r="U27" s="59"/>
      <c r="V27" s="58">
        <f>SUM($D$5:$D27)/(COUNTA($D$5:$D27)-COUNTA($E$5:$E27))</f>
        <v>29</v>
      </c>
      <c r="W27" s="289" t="s">
        <v>32</v>
      </c>
      <c r="X27" s="289"/>
      <c r="Y27" s="289"/>
      <c r="Z27" s="289"/>
      <c r="AA27" s="289"/>
      <c r="AB27" s="289"/>
      <c r="AC27" s="8"/>
      <c r="AD27" s="8"/>
      <c r="AE27" s="8"/>
      <c r="AG27" s="1"/>
      <c r="AH27" s="1"/>
    </row>
    <row r="28" spans="1:34" ht="17.100000000000001" customHeight="1">
      <c r="A28" s="200"/>
      <c r="B28" s="2"/>
      <c r="C28" s="91"/>
      <c r="D28" s="60"/>
      <c r="E28" s="61"/>
      <c r="F28" s="59"/>
      <c r="G28" s="59"/>
      <c r="H28" s="59"/>
      <c r="I28" s="59"/>
      <c r="J28" s="9"/>
      <c r="K28" s="64"/>
      <c r="L28" s="59"/>
      <c r="M28" s="59"/>
      <c r="N28" s="59"/>
      <c r="O28" s="65"/>
      <c r="P28" s="66"/>
      <c r="Q28" s="66"/>
      <c r="R28" s="50"/>
      <c r="S28" s="59"/>
      <c r="T28" s="59"/>
      <c r="U28" s="59"/>
      <c r="V28" s="57">
        <f>SUM($D$5:$D28)/(COUNTA($D$5:$D28)-COUNTA($E$5:$E28))</f>
        <v>29</v>
      </c>
      <c r="W28" s="69" t="s">
        <v>31</v>
      </c>
      <c r="X28" s="70"/>
      <c r="Y28" s="70"/>
      <c r="Z28" s="71"/>
      <c r="AA28" s="282">
        <f>IF(W5=0,"-",$W$13/$W$5)</f>
        <v>0</v>
      </c>
      <c r="AB28" s="283"/>
      <c r="AG28" s="1"/>
      <c r="AH28" s="1"/>
    </row>
    <row r="29" spans="1:34" ht="17.100000000000001" customHeight="1">
      <c r="A29" s="200"/>
      <c r="B29" s="2"/>
      <c r="C29" s="91"/>
      <c r="D29" s="60"/>
      <c r="E29" s="61"/>
      <c r="F29" s="59"/>
      <c r="G29" s="59"/>
      <c r="H29" s="59"/>
      <c r="I29" s="59"/>
      <c r="J29" s="9"/>
      <c r="K29" s="64"/>
      <c r="L29" s="59"/>
      <c r="M29" s="59"/>
      <c r="N29" s="59"/>
      <c r="O29" s="65"/>
      <c r="P29" s="66"/>
      <c r="Q29" s="66"/>
      <c r="R29" s="50"/>
      <c r="S29" s="59"/>
      <c r="T29" s="59"/>
      <c r="U29" s="59"/>
      <c r="V29" s="57">
        <f>SUM($D$5:$D29)/(COUNTA($D$5:$D29)-COUNTA($E$5:$E29))</f>
        <v>29</v>
      </c>
      <c r="W29" s="148" t="s">
        <v>30</v>
      </c>
      <c r="X29" s="149"/>
      <c r="Y29" s="276">
        <v>20</v>
      </c>
      <c r="Z29" s="279"/>
      <c r="AA29" s="280">
        <f>IF(ISERROR(SUMIF(D5:D34,"&gt;="&amp;Y29)/SUMPRODUCT(--(D5:D34&gt;=Y29),--(E5:E34&lt;&gt;"*"))),"-",SUMIF(D5:D34,"&gt;="&amp;Y29)/SUMPRODUCT(--(D5:D34&gt;=Y29),--(E5:E34&lt;&gt;"*")))</f>
        <v>86</v>
      </c>
      <c r="AB29" s="281"/>
      <c r="AG29" s="1"/>
      <c r="AH29" s="1"/>
    </row>
    <row r="30" spans="1:34" ht="17.100000000000001" customHeight="1">
      <c r="A30" s="200"/>
      <c r="B30" s="2"/>
      <c r="C30" s="91"/>
      <c r="D30" s="60"/>
      <c r="E30" s="61"/>
      <c r="F30" s="59"/>
      <c r="G30" s="59"/>
      <c r="H30" s="59"/>
      <c r="I30" s="59"/>
      <c r="J30" s="9"/>
      <c r="K30" s="64"/>
      <c r="L30" s="59"/>
      <c r="M30" s="59"/>
      <c r="N30" s="59"/>
      <c r="O30" s="65"/>
      <c r="P30" s="66"/>
      <c r="Q30" s="66"/>
      <c r="R30" s="50"/>
      <c r="S30" s="59"/>
      <c r="T30" s="59"/>
      <c r="U30" s="59"/>
      <c r="V30" s="57">
        <f>SUM($D$5:$D30)/(COUNTA($D$5:$D30)-COUNTA($E$5:$E30))</f>
        <v>29</v>
      </c>
      <c r="W30" s="274" t="s">
        <v>29</v>
      </c>
      <c r="X30" s="275"/>
      <c r="Y30" s="275"/>
      <c r="Z30" s="276"/>
      <c r="AA30" s="277">
        <f>IF($Z$5="-","-",IF($Z$5=0,"-",($AF$5*4+$AG$5*6)/$Z$5))</f>
        <v>0.66666666666666663</v>
      </c>
      <c r="AB30" s="278"/>
      <c r="AG30" s="1"/>
      <c r="AH30" s="1"/>
    </row>
    <row r="31" spans="1:34" ht="17.100000000000001" customHeight="1">
      <c r="A31" s="200"/>
      <c r="B31" s="2"/>
      <c r="C31" s="91"/>
      <c r="D31" s="60"/>
      <c r="E31" s="61"/>
      <c r="F31" s="59"/>
      <c r="G31" s="59"/>
      <c r="H31" s="59"/>
      <c r="I31" s="59"/>
      <c r="J31" s="9"/>
      <c r="K31" s="64"/>
      <c r="L31" s="59"/>
      <c r="M31" s="59"/>
      <c r="N31" s="59"/>
      <c r="O31" s="65"/>
      <c r="P31" s="66"/>
      <c r="Q31" s="66"/>
      <c r="R31" s="50"/>
      <c r="S31" s="59"/>
      <c r="T31" s="59"/>
      <c r="U31" s="59"/>
      <c r="V31" s="57">
        <f>SUM($D$5:$D31)/(COUNTA($D$5:$D31)-COUNTA($E$5:$E31))</f>
        <v>29</v>
      </c>
      <c r="W31" s="274" t="s">
        <v>28</v>
      </c>
      <c r="X31" s="275"/>
      <c r="Y31" s="275"/>
      <c r="Z31" s="276"/>
      <c r="AA31" s="277">
        <f>IF(SUM($AF5:$AG5),$AG5/SUM($AF5:$AG5),"-")</f>
        <v>0.41666666666666669</v>
      </c>
      <c r="AB31" s="278"/>
      <c r="AG31" s="1"/>
      <c r="AH31" s="1"/>
    </row>
    <row r="32" spans="1:34" ht="17.100000000000001" customHeight="1">
      <c r="A32" s="200"/>
      <c r="B32" s="2"/>
      <c r="C32" s="91"/>
      <c r="D32" s="60"/>
      <c r="E32" s="61"/>
      <c r="F32" s="59"/>
      <c r="G32" s="59"/>
      <c r="H32" s="59"/>
      <c r="I32" s="59"/>
      <c r="J32" s="9"/>
      <c r="K32" s="64"/>
      <c r="L32" s="59"/>
      <c r="M32" s="59"/>
      <c r="N32" s="59"/>
      <c r="O32" s="65"/>
      <c r="P32" s="66"/>
      <c r="Q32" s="66"/>
      <c r="R32" s="50"/>
      <c r="S32" s="59"/>
      <c r="T32" s="59"/>
      <c r="U32" s="59"/>
      <c r="V32" s="57">
        <f>SUM($D$5:$D32)/(COUNTA($D$5:$D32)-COUNTA($E$5:$E32))</f>
        <v>29</v>
      </c>
      <c r="W32" s="274" t="s">
        <v>27</v>
      </c>
      <c r="X32" s="275"/>
      <c r="Y32" s="275"/>
      <c r="Z32" s="276"/>
      <c r="AA32" s="277" t="str">
        <f>IF(SUM($AH5:$AI5),$AI5/SUM($AH5:$AI5),"-")</f>
        <v>-</v>
      </c>
      <c r="AB32" s="278"/>
      <c r="AG32" s="1"/>
      <c r="AH32" s="1"/>
    </row>
    <row r="33" spans="1:34" ht="17.100000000000001" customHeight="1">
      <c r="A33" s="199"/>
      <c r="B33" s="2"/>
      <c r="C33" s="91"/>
      <c r="D33" s="60"/>
      <c r="E33" s="61"/>
      <c r="F33" s="59"/>
      <c r="G33" s="59"/>
      <c r="H33" s="59"/>
      <c r="I33" s="59"/>
      <c r="J33" s="50"/>
      <c r="K33" s="59"/>
      <c r="L33" s="59"/>
      <c r="M33" s="59"/>
      <c r="N33" s="59"/>
      <c r="O33" s="65"/>
      <c r="P33" s="66"/>
      <c r="Q33" s="66"/>
      <c r="R33" s="50"/>
      <c r="S33" s="59"/>
      <c r="T33" s="59"/>
      <c r="U33" s="59"/>
      <c r="V33" s="57">
        <f>SUM($D$5:$D33)/(COUNTA($D$5:$D33)-COUNTA($E$5:$E33))</f>
        <v>29</v>
      </c>
      <c r="W33" s="274" t="s">
        <v>64</v>
      </c>
      <c r="X33" s="275"/>
      <c r="Y33" s="275"/>
      <c r="Z33" s="276"/>
      <c r="AA33" s="74">
        <f>SUMPRODUCT((D5:D34=0)*(D5:D34&lt;&gt;"")*(E5:E34&lt;&gt;"*"))</f>
        <v>1</v>
      </c>
      <c r="AB33" s="75">
        <f>SUMPRODUCT((D5:D34=0)*(D5:D34&lt;&gt;"")*(E5:E34&lt;&gt;"*")*(F5:F34=1))</f>
        <v>0</v>
      </c>
      <c r="AG33" s="1"/>
      <c r="AH33" s="1"/>
    </row>
    <row r="34" spans="1:34" ht="17.100000000000001" customHeight="1">
      <c r="A34" s="199"/>
      <c r="B34" s="2"/>
      <c r="C34" s="91"/>
      <c r="D34" s="60"/>
      <c r="E34" s="61"/>
      <c r="F34" s="59"/>
      <c r="G34" s="59"/>
      <c r="H34" s="59"/>
      <c r="I34" s="59"/>
      <c r="J34" s="50"/>
      <c r="K34" s="59"/>
      <c r="L34" s="59"/>
      <c r="M34" s="59"/>
      <c r="N34" s="59"/>
      <c r="O34" s="65"/>
      <c r="P34" s="66"/>
      <c r="Q34" s="66"/>
      <c r="R34" s="50"/>
      <c r="S34" s="59"/>
      <c r="T34" s="59"/>
      <c r="U34" s="59"/>
      <c r="V34" s="57">
        <f>SUM($D$5:$D34)/(COUNTA($D$5:$D34)-COUNTA($E$5:$E34))</f>
        <v>29</v>
      </c>
      <c r="W34" s="274" t="s">
        <v>65</v>
      </c>
      <c r="X34" s="275"/>
      <c r="Y34" s="275"/>
      <c r="Z34" s="276"/>
      <c r="AA34" s="74">
        <f>SUM(P5:P34)</f>
        <v>0</v>
      </c>
      <c r="AB34" s="75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38" priority="1" operator="greaterThan">
      <formula>0</formula>
    </cfRule>
  </conditionalFormatting>
  <dataValidations count="1">
    <dataValidation type="list" allowBlank="1" showInputMessage="1" showErrorMessage="1" sqref="G5:G34" xr:uid="{00000000-0002-0000-2400-000000000000}">
      <formula1>$W$16:$W$25</formula1>
    </dataValidation>
  </dataValidations>
  <hyperlinks>
    <hyperlink ref="A2" location="'Player Summary'!A1" display="Player Summary" xr:uid="{00000000-0004-0000-24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17" sqref="A17"/>
      <selection pane="topRight" activeCell="A17" sqref="A17"/>
      <selection pane="bottomLeft" activeCell="A17" sqref="A17"/>
      <selection pane="bottomRight" activeCell="B18" sqref="B18"/>
    </sheetView>
  </sheetViews>
  <sheetFormatPr defaultColWidth="8.855468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85546875" style="2" customWidth="1"/>
    <col min="8" max="8" width="2.5703125" style="2" customWidth="1"/>
    <col min="9" max="9" width="2.42578125" style="2" customWidth="1"/>
    <col min="10" max="10" width="2.85546875" style="47" customWidth="1"/>
    <col min="11" max="11" width="5" style="5" customWidth="1"/>
    <col min="12" max="14" width="5" style="2" customWidth="1"/>
    <col min="15" max="15" width="0.5703125" style="2" customWidth="1"/>
    <col min="16" max="18" width="2.85546875" style="2" customWidth="1"/>
    <col min="19" max="21" width="4.42578125" style="2" customWidth="1"/>
    <col min="22" max="22" width="2.85546875" style="1" customWidth="1"/>
    <col min="23" max="25" width="5.5703125" style="1" customWidth="1"/>
    <col min="26" max="26" width="5.570312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5703125" style="1" customWidth="1"/>
    <col min="33" max="34" width="5.5703125" style="2" customWidth="1"/>
    <col min="35" max="35" width="5.5703125" style="1" customWidth="1"/>
    <col min="36" max="36" width="2.85546875" style="1" customWidth="1"/>
    <col min="37" max="38" width="5.5703125" style="1" customWidth="1"/>
    <col min="39" max="39" width="6.85546875" style="1" customWidth="1"/>
    <col min="40" max="256" width="11.42578125" style="1" customWidth="1"/>
    <col min="257" max="16384" width="8.85546875" style="1"/>
  </cols>
  <sheetData>
    <row r="1" spans="1:39" ht="15.75">
      <c r="A1" s="46" t="s">
        <v>216</v>
      </c>
      <c r="D1" s="13" t="s">
        <v>75</v>
      </c>
      <c r="E1" s="13"/>
      <c r="F1" s="13"/>
      <c r="G1" s="209" t="s">
        <v>76</v>
      </c>
      <c r="H1" s="13"/>
      <c r="I1" s="13"/>
      <c r="J1" s="13"/>
      <c r="K1" s="202" t="s">
        <v>77</v>
      </c>
      <c r="L1" s="13"/>
      <c r="M1" s="204" t="s">
        <v>78</v>
      </c>
      <c r="N1" s="20"/>
      <c r="O1" s="47"/>
      <c r="P1" s="47"/>
      <c r="Q1" s="47"/>
      <c r="R1" s="47"/>
      <c r="S1" s="20"/>
      <c r="T1" s="20"/>
      <c r="U1" s="20"/>
      <c r="V1" s="15"/>
      <c r="W1" s="15"/>
      <c r="X1" s="15"/>
      <c r="Y1" s="15"/>
      <c r="Z1" s="47"/>
    </row>
    <row r="2" spans="1:39">
      <c r="A2" s="226" t="s">
        <v>107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7"/>
      <c r="S2" s="47"/>
      <c r="T2" s="47"/>
      <c r="U2" s="47"/>
      <c r="V2" s="15"/>
      <c r="W2" s="15"/>
      <c r="X2" s="15"/>
      <c r="Y2" s="15"/>
      <c r="Z2" s="47"/>
      <c r="AA2" s="15"/>
      <c r="AB2" s="15"/>
      <c r="AC2" s="15"/>
      <c r="AD2" s="15"/>
      <c r="AE2" s="15"/>
      <c r="AF2" s="15"/>
      <c r="AG2" s="47"/>
      <c r="AH2" s="47"/>
      <c r="AI2" s="15"/>
      <c r="AJ2" s="15"/>
    </row>
    <row r="3" spans="1:39">
      <c r="A3" s="255" t="s">
        <v>73</v>
      </c>
      <c r="B3" s="15"/>
      <c r="C3" s="257" t="s">
        <v>63</v>
      </c>
      <c r="D3" s="257"/>
      <c r="E3" s="257"/>
      <c r="F3" s="257"/>
      <c r="G3" s="257"/>
      <c r="H3" s="257"/>
      <c r="I3" s="257"/>
      <c r="J3" s="13"/>
      <c r="K3" s="257" t="s">
        <v>62</v>
      </c>
      <c r="L3" s="257"/>
      <c r="M3" s="257"/>
      <c r="N3" s="257"/>
      <c r="O3" s="301"/>
      <c r="P3" s="257"/>
      <c r="Q3" s="257"/>
      <c r="R3" s="14"/>
      <c r="S3" s="257" t="s">
        <v>61</v>
      </c>
      <c r="T3" s="257"/>
      <c r="U3" s="257"/>
      <c r="V3" s="15"/>
      <c r="W3" s="289" t="s">
        <v>60</v>
      </c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K3" s="289" t="s">
        <v>59</v>
      </c>
      <c r="AL3" s="289"/>
      <c r="AM3" s="289"/>
    </row>
    <row r="4" spans="1:39" ht="17.100000000000001" customHeight="1">
      <c r="A4" s="256"/>
      <c r="B4" s="54" t="s">
        <v>93</v>
      </c>
      <c r="C4" s="52" t="s">
        <v>54</v>
      </c>
      <c r="D4" s="101" t="s">
        <v>21</v>
      </c>
      <c r="E4" s="101" t="s">
        <v>58</v>
      </c>
      <c r="F4" s="101" t="s">
        <v>57</v>
      </c>
      <c r="G4" s="101" t="s">
        <v>71</v>
      </c>
      <c r="H4" s="101">
        <v>4</v>
      </c>
      <c r="I4" s="101">
        <v>6</v>
      </c>
      <c r="J4" s="13"/>
      <c r="K4" s="55" t="s">
        <v>16</v>
      </c>
      <c r="L4" s="101" t="s">
        <v>15</v>
      </c>
      <c r="M4" s="101" t="s">
        <v>14</v>
      </c>
      <c r="N4" s="101" t="s">
        <v>13</v>
      </c>
      <c r="O4" s="56"/>
      <c r="P4" s="52" t="s">
        <v>56</v>
      </c>
      <c r="Q4" s="52" t="s">
        <v>55</v>
      </c>
      <c r="R4" s="13"/>
      <c r="S4" s="101" t="s">
        <v>8</v>
      </c>
      <c r="T4" s="101" t="s">
        <v>7</v>
      </c>
      <c r="U4" s="101" t="s">
        <v>6</v>
      </c>
      <c r="W4" s="100" t="s">
        <v>15</v>
      </c>
      <c r="X4" s="100" t="s">
        <v>23</v>
      </c>
      <c r="Y4" s="100" t="s">
        <v>22</v>
      </c>
      <c r="Z4" s="100" t="s">
        <v>21</v>
      </c>
      <c r="AA4" s="289" t="s">
        <v>20</v>
      </c>
      <c r="AB4" s="289"/>
      <c r="AC4" s="289" t="s">
        <v>11</v>
      </c>
      <c r="AD4" s="289"/>
      <c r="AE4" s="100" t="s">
        <v>10</v>
      </c>
      <c r="AF4" s="100">
        <v>4</v>
      </c>
      <c r="AG4" s="100">
        <v>6</v>
      </c>
      <c r="AH4" s="100" t="s">
        <v>19</v>
      </c>
      <c r="AI4" s="100" t="s">
        <v>18</v>
      </c>
      <c r="AK4" s="100" t="s">
        <v>54</v>
      </c>
      <c r="AL4" s="100" t="s">
        <v>23</v>
      </c>
      <c r="AM4" s="78" t="s">
        <v>11</v>
      </c>
    </row>
    <row r="5" spans="1:39" ht="17.100000000000001" customHeight="1">
      <c r="A5" s="208"/>
      <c r="B5" s="47"/>
      <c r="C5" s="91"/>
      <c r="D5" s="60"/>
      <c r="E5" s="61"/>
      <c r="F5" s="59"/>
      <c r="G5" s="62"/>
      <c r="H5" s="59"/>
      <c r="I5" s="59"/>
      <c r="J5" s="9"/>
      <c r="K5" s="59"/>
      <c r="L5" s="59"/>
      <c r="M5" s="59"/>
      <c r="N5" s="59"/>
      <c r="O5" s="65"/>
      <c r="P5" s="66"/>
      <c r="Q5" s="66"/>
      <c r="R5" s="9"/>
      <c r="S5" s="59"/>
      <c r="T5" s="59"/>
      <c r="U5" s="59"/>
      <c r="V5" s="57" t="e">
        <f>SUM($D$5:$D5)/(COUNTA($D$5:$D5)-COUNTA($E$5:$E5))</f>
        <v>#DIV/0!</v>
      </c>
      <c r="W5" s="76">
        <f>COUNTA(A5:A34)</f>
        <v>1</v>
      </c>
      <c r="X5" s="76">
        <f>COUNTA(D5:D34)</f>
        <v>1</v>
      </c>
      <c r="Y5" s="76">
        <f>COUNTA(E5:E34)</f>
        <v>0</v>
      </c>
      <c r="Z5" s="83">
        <f>IF(X5=0,"-",SUM(D5:D34))</f>
        <v>49</v>
      </c>
      <c r="AA5" s="302" t="str">
        <f t="array" ref="AA5">IF(X5,(MAX(D5:D34)&amp;IF(SUM((D5:D34=MAX(D5:D34))*(E5:E34&lt;&gt;"")),"*","")&amp;"("&amp;MIN(IF(D5:D34&amp;E5:E34=MAX(D5:D34)&amp;IF(SUM((D5:D34=MAX(D5:D34))*(E5:E34&lt;&gt;"")),"*",""),F5:F34))&amp;")"),0)</f>
        <v>49(0)</v>
      </c>
      <c r="AB5" s="302"/>
      <c r="AC5" s="303">
        <f>IF($X5-$Y5,$Z5/($X5-$Y5),"-")</f>
        <v>49</v>
      </c>
      <c r="AD5" s="304"/>
      <c r="AE5" s="84" t="str">
        <f>IF(SUM($F$5:$F$43),($Z5/(SUM($F$5:$F$43))*100),"-")</f>
        <v>-</v>
      </c>
      <c r="AF5" s="76">
        <f>SUM(H5:H34)</f>
        <v>6</v>
      </c>
      <c r="AG5" s="76">
        <f>SUM(I5:I34)</f>
        <v>2</v>
      </c>
      <c r="AH5" s="76">
        <f>COUNTIF($D$5:$D$34,"&gt;=50")-$AI5</f>
        <v>0</v>
      </c>
      <c r="AI5" s="76">
        <f>COUNTIF(D5:D34,"&gt;=100")</f>
        <v>0</v>
      </c>
      <c r="AK5" s="79" t="s">
        <v>53</v>
      </c>
      <c r="AL5" s="80">
        <f>IF(SUM(COUNTIF($C$5:$C$34,{1,2}))=0,"-",SUM(COUNTIF($C$5:$C$34,{1,2})))</f>
        <v>1</v>
      </c>
      <c r="AM5" s="89">
        <f>IF(ISERROR(IF($AL5="-","-",SUM(SUMIF($C$5:$C$34,{1,2},$D$5:$D$34))/($AL5-SUMPRODUCT(($C$5:$C$34={1,2})*($E$5:$E$34="*"))))),"-",IF($AL5="-","-",SUM(SUMIF($C$5:$C$34,{1,2},$D$5:$D$34))/($AL5-SUMPRODUCT(($C$5:$C$34={1,2})*($E$5:$E$34="*")))))</f>
        <v>49</v>
      </c>
    </row>
    <row r="6" spans="1:39" ht="17.100000000000001" customHeight="1">
      <c r="A6" s="208"/>
      <c r="B6" s="47"/>
      <c r="C6" s="91"/>
      <c r="D6" s="60"/>
      <c r="E6" s="61"/>
      <c r="F6" s="59"/>
      <c r="G6" s="62"/>
      <c r="H6" s="59"/>
      <c r="I6" s="59"/>
      <c r="J6" s="9"/>
      <c r="K6" s="59"/>
      <c r="L6" s="59"/>
      <c r="M6" s="59"/>
      <c r="N6" s="59"/>
      <c r="O6" s="65"/>
      <c r="P6" s="66"/>
      <c r="Q6" s="66"/>
      <c r="R6" s="9"/>
      <c r="S6" s="59"/>
      <c r="T6" s="59"/>
      <c r="U6" s="59"/>
      <c r="V6" s="58" t="e">
        <f>SUM($D$5:$D6)/(COUNTA($D$5:$D6)-COUNTA($E$5:$E6))</f>
        <v>#DIV/0!</v>
      </c>
      <c r="Z6" s="47"/>
      <c r="AK6" s="81" t="s">
        <v>52</v>
      </c>
      <c r="AL6" s="82" t="str">
        <f>IF(COUNTIF($C$5:$C$34,$AK6)=0,"-",COUNTIF($C$5:$C$34,$AK6))</f>
        <v>-</v>
      </c>
      <c r="AM6" s="90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.100000000000001" customHeight="1">
      <c r="A7" s="208"/>
      <c r="B7" s="47"/>
      <c r="C7" s="91"/>
      <c r="D7" s="60"/>
      <c r="E7" s="61"/>
      <c r="F7" s="59"/>
      <c r="G7" s="59"/>
      <c r="H7" s="59"/>
      <c r="I7" s="59"/>
      <c r="J7" s="9"/>
      <c r="K7" s="59"/>
      <c r="L7" s="59"/>
      <c r="M7" s="59"/>
      <c r="N7" s="59"/>
      <c r="O7" s="65"/>
      <c r="P7" s="66"/>
      <c r="Q7" s="66"/>
      <c r="R7" s="9"/>
      <c r="S7" s="59"/>
      <c r="T7" s="59"/>
      <c r="U7" s="59"/>
      <c r="V7" s="58" t="e">
        <f>SUM($D$5:$D7)/(COUNTA($D$5:$D7)-COUNTA($E$5:$E7))</f>
        <v>#DIV/0!</v>
      </c>
      <c r="W7" s="289" t="s">
        <v>51</v>
      </c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11"/>
      <c r="AK7" s="81" t="s">
        <v>50</v>
      </c>
      <c r="AL7" s="82" t="str">
        <f t="shared" ref="AL7:AL14" si="0">IF(COUNTIF($C$5:$C$34,$AK7)=0,"-",COUNTIF($C$5:$C$34,$AK7))</f>
        <v>-</v>
      </c>
      <c r="AM7" s="90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.100000000000001" customHeight="1">
      <c r="A8" s="208"/>
      <c r="B8" s="47"/>
      <c r="C8" s="91"/>
      <c r="D8" s="63"/>
      <c r="E8" s="61"/>
      <c r="F8" s="59"/>
      <c r="G8" s="62"/>
      <c r="H8" s="59"/>
      <c r="I8" s="59"/>
      <c r="J8" s="9"/>
      <c r="K8" s="59"/>
      <c r="L8" s="59"/>
      <c r="M8" s="59"/>
      <c r="N8" s="59"/>
      <c r="O8" s="65"/>
      <c r="P8" s="66"/>
      <c r="Q8" s="66"/>
      <c r="R8" s="9"/>
      <c r="S8" s="59"/>
      <c r="T8" s="59"/>
      <c r="U8" s="59"/>
      <c r="V8" s="58" t="e">
        <f>SUM($D$5:$D8)/(COUNTA($D$5:$D8)-COUNTA($E$5:$E8))</f>
        <v>#DIV/0!</v>
      </c>
      <c r="W8" s="100" t="s">
        <v>16</v>
      </c>
      <c r="X8" s="100" t="s">
        <v>15</v>
      </c>
      <c r="Y8" s="100" t="s">
        <v>14</v>
      </c>
      <c r="Z8" s="100" t="s">
        <v>13</v>
      </c>
      <c r="AA8" s="289" t="s">
        <v>12</v>
      </c>
      <c r="AB8" s="289"/>
      <c r="AC8" s="289" t="s">
        <v>11</v>
      </c>
      <c r="AD8" s="289"/>
      <c r="AE8" s="100" t="s">
        <v>10</v>
      </c>
      <c r="AF8" s="100" t="s">
        <v>69</v>
      </c>
      <c r="AG8" s="100" t="s">
        <v>9</v>
      </c>
      <c r="AH8" s="13"/>
      <c r="AK8" s="81" t="s">
        <v>49</v>
      </c>
      <c r="AL8" s="82" t="str">
        <f t="shared" si="0"/>
        <v>-</v>
      </c>
      <c r="AM8" s="90" t="str">
        <f t="shared" si="1"/>
        <v>-</v>
      </c>
    </row>
    <row r="9" spans="1:39" ht="17.100000000000001" customHeight="1">
      <c r="A9" s="208"/>
      <c r="B9" s="47"/>
      <c r="C9" s="92"/>
      <c r="D9" s="60"/>
      <c r="E9" s="61"/>
      <c r="F9" s="59"/>
      <c r="G9" s="59"/>
      <c r="H9" s="59"/>
      <c r="I9" s="59"/>
      <c r="J9" s="9"/>
      <c r="K9" s="64"/>
      <c r="L9" s="59"/>
      <c r="M9" s="59"/>
      <c r="N9" s="59"/>
      <c r="O9" s="65"/>
      <c r="P9" s="66"/>
      <c r="Q9" s="66"/>
      <c r="R9" s="9"/>
      <c r="S9" s="59"/>
      <c r="T9" s="59"/>
      <c r="U9" s="59"/>
      <c r="V9" s="57" t="e">
        <f>SUM($D$5:$D9)/(COUNTA($D$5:$D9)-COUNTA($E$5:$E9))</f>
        <v>#DIV/0!</v>
      </c>
      <c r="W9" s="85" t="str">
        <f t="array" ref="W9">IF(SUM(K5:K34)=0,"-",SUM(INT(K5:K34))+INT(ROUND(SUM(K5:K34-INT(K5:K34)),1)/0.6)+MOD(ROUND(SUM(K5:K34-INT(K5:K34)),1),0.6))</f>
        <v>-</v>
      </c>
      <c r="X9" s="86" t="str">
        <f>IF($W$9="-","-",SUM(L5:L34))</f>
        <v>-</v>
      </c>
      <c r="Y9" s="86" t="str">
        <f>IF($W$9="-","-",SUM(M5:M34))</f>
        <v>-</v>
      </c>
      <c r="Z9" s="83" t="str">
        <f>IF($W$9="-","-",SUM(N5:N34))</f>
        <v>-</v>
      </c>
      <c r="AA9" s="305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306"/>
      <c r="AC9" s="303" t="str">
        <f>IF($Z$9="-","-",IF($Z$9=0,"-",$Y$9/$Z$9))</f>
        <v>-</v>
      </c>
      <c r="AD9" s="304"/>
      <c r="AE9" s="87" t="str">
        <f>IF(ISERROR(ROUND((INT(W9)*6+((W9-INT(W9))*10))/Z9,2)),"-",ROUND((INT(W9)*6+((W9-INT(W9))*10))/Z9,2))</f>
        <v>-</v>
      </c>
      <c r="AF9" s="84" t="str">
        <f>IF(ISERROR(ROUND(Y9/(INT(W9)*6+((W9-INT(W9))*10))*6,2)),"-",ROUND(Y9/(INT(W9)*6+((W9-INT(W9))*10))*6,2))</f>
        <v>-</v>
      </c>
      <c r="AG9" s="93">
        <f>COUNTIF(N5:N34,"&gt;=5")</f>
        <v>0</v>
      </c>
      <c r="AH9" s="10"/>
      <c r="AK9" s="81" t="s">
        <v>48</v>
      </c>
      <c r="AL9" s="82" t="str">
        <f t="shared" si="0"/>
        <v>-</v>
      </c>
      <c r="AM9" s="90" t="str">
        <f t="shared" si="1"/>
        <v>-</v>
      </c>
    </row>
    <row r="10" spans="1:39" ht="17.100000000000001" customHeight="1">
      <c r="A10" s="208"/>
      <c r="B10" s="47"/>
      <c r="C10" s="92"/>
      <c r="D10" s="60"/>
      <c r="E10" s="61"/>
      <c r="F10" s="59"/>
      <c r="G10" s="59"/>
      <c r="H10" s="59"/>
      <c r="I10" s="59"/>
      <c r="J10" s="9"/>
      <c r="K10" s="64"/>
      <c r="L10" s="59"/>
      <c r="M10" s="59"/>
      <c r="N10" s="59"/>
      <c r="O10" s="65"/>
      <c r="P10" s="66"/>
      <c r="Q10" s="66"/>
      <c r="R10" s="9"/>
      <c r="S10" s="59"/>
      <c r="T10" s="59"/>
      <c r="U10" s="59"/>
      <c r="V10" s="58" t="e">
        <f>SUM($D$5:$D10)/(COUNTA($D$5:$D10)-COUNTA($E$5:$E10))</f>
        <v>#DIV/0!</v>
      </c>
      <c r="W10" s="12"/>
      <c r="AK10" s="81" t="s">
        <v>47</v>
      </c>
      <c r="AL10" s="82" t="str">
        <f t="shared" si="0"/>
        <v>-</v>
      </c>
      <c r="AM10" s="90" t="str">
        <f t="shared" si="1"/>
        <v>-</v>
      </c>
    </row>
    <row r="11" spans="1:39" ht="17.100000000000001" customHeight="1">
      <c r="A11" s="228"/>
      <c r="B11" s="47"/>
      <c r="C11" s="91"/>
      <c r="D11" s="60"/>
      <c r="E11" s="61"/>
      <c r="F11" s="59"/>
      <c r="G11" s="59"/>
      <c r="H11" s="59"/>
      <c r="I11" s="59"/>
      <c r="J11" s="9"/>
      <c r="K11" s="59"/>
      <c r="L11" s="59"/>
      <c r="M11" s="59"/>
      <c r="N11" s="59"/>
      <c r="O11" s="65"/>
      <c r="P11" s="66"/>
      <c r="Q11" s="66"/>
      <c r="R11" s="9"/>
      <c r="S11" s="59"/>
      <c r="T11" s="59"/>
      <c r="U11" s="59"/>
      <c r="V11" s="58" t="e">
        <f>SUM($D$5:$D11)/(COUNTA($D$5:$D11)-COUNTA($E$5:$E11))</f>
        <v>#DIV/0!</v>
      </c>
      <c r="W11" s="292" t="s">
        <v>46</v>
      </c>
      <c r="X11" s="292"/>
      <c r="Y11" s="292"/>
      <c r="Z11" s="11"/>
      <c r="AA11" s="11"/>
      <c r="AB11" s="11"/>
      <c r="AK11" s="81" t="s">
        <v>45</v>
      </c>
      <c r="AL11" s="82" t="str">
        <f t="shared" si="0"/>
        <v>-</v>
      </c>
      <c r="AM11" s="90" t="str">
        <f t="shared" si="1"/>
        <v>-</v>
      </c>
    </row>
    <row r="12" spans="1:39" ht="17.100000000000001" customHeight="1">
      <c r="A12" s="243"/>
      <c r="B12" s="47"/>
      <c r="C12" s="91"/>
      <c r="D12" s="60"/>
      <c r="E12" s="61"/>
      <c r="F12" s="59"/>
      <c r="G12" s="59"/>
      <c r="H12" s="59"/>
      <c r="I12" s="59"/>
      <c r="J12" s="9"/>
      <c r="K12" s="59"/>
      <c r="L12" s="59"/>
      <c r="M12" s="59"/>
      <c r="N12" s="59"/>
      <c r="O12" s="65"/>
      <c r="P12" s="66"/>
      <c r="Q12" s="66"/>
      <c r="R12" s="9"/>
      <c r="S12" s="59"/>
      <c r="T12" s="59"/>
      <c r="U12" s="59"/>
      <c r="V12" s="58" t="e">
        <f>SUM($D$5:$D12)/(COUNTA($D$5:$D12)-COUNTA($E$5:$E12))</f>
        <v>#DIV/0!</v>
      </c>
      <c r="W12" s="100" t="s">
        <v>8</v>
      </c>
      <c r="X12" s="100" t="s">
        <v>7</v>
      </c>
      <c r="Y12" s="100" t="s">
        <v>6</v>
      </c>
      <c r="Z12" s="47"/>
      <c r="AK12" s="81" t="s">
        <v>44</v>
      </c>
      <c r="AL12" s="82" t="str">
        <f t="shared" si="0"/>
        <v>-</v>
      </c>
      <c r="AM12" s="90" t="str">
        <f t="shared" si="1"/>
        <v>-</v>
      </c>
    </row>
    <row r="13" spans="1:39" ht="17.100000000000001" customHeight="1">
      <c r="A13" s="243"/>
      <c r="B13" s="47"/>
      <c r="C13" s="92"/>
      <c r="D13" s="63"/>
      <c r="E13" s="61"/>
      <c r="F13" s="59"/>
      <c r="G13" s="59"/>
      <c r="H13" s="59"/>
      <c r="I13" s="59"/>
      <c r="J13" s="9"/>
      <c r="K13" s="59"/>
      <c r="L13" s="59"/>
      <c r="M13" s="59"/>
      <c r="N13" s="59"/>
      <c r="O13" s="65"/>
      <c r="P13" s="66"/>
      <c r="Q13" s="66"/>
      <c r="R13" s="9"/>
      <c r="S13" s="59"/>
      <c r="T13" s="59"/>
      <c r="U13" s="59"/>
      <c r="V13" s="57" t="e">
        <f>SUM($D$5:$D13)/(COUNTA($D$5:$D13)-COUNTA($E$5:$E13))</f>
        <v>#DIV/0!</v>
      </c>
      <c r="W13" s="76">
        <f>SUM(S5:S34)</f>
        <v>0</v>
      </c>
      <c r="X13" s="76">
        <f>SUM(T5:T34)</f>
        <v>0</v>
      </c>
      <c r="Y13" s="76">
        <f>SUM(U5:U34)</f>
        <v>0</v>
      </c>
      <c r="Z13" s="10"/>
      <c r="AK13" s="81" t="s">
        <v>43</v>
      </c>
      <c r="AL13" s="82" t="str">
        <f t="shared" si="0"/>
        <v>-</v>
      </c>
      <c r="AM13" s="90" t="str">
        <f t="shared" si="1"/>
        <v>-</v>
      </c>
    </row>
    <row r="14" spans="1:39" ht="17.100000000000001" customHeight="1">
      <c r="A14" s="243"/>
      <c r="B14" s="47"/>
      <c r="C14" s="92"/>
      <c r="D14" s="63"/>
      <c r="E14" s="61"/>
      <c r="F14" s="59"/>
      <c r="G14" s="62"/>
      <c r="H14" s="59"/>
      <c r="I14" s="59"/>
      <c r="J14" s="9"/>
      <c r="K14" s="59"/>
      <c r="L14" s="59"/>
      <c r="M14" s="59"/>
      <c r="N14" s="59"/>
      <c r="O14" s="65"/>
      <c r="P14" s="66"/>
      <c r="Q14" s="66"/>
      <c r="R14" s="9"/>
      <c r="S14" s="59"/>
      <c r="T14" s="59"/>
      <c r="U14" s="59"/>
      <c r="V14" s="58" t="e">
        <f>SUM($D$5:$D14)/(COUNTA($D$5:$D14)-COUNTA($E$5:$E14))</f>
        <v>#DIV/0!</v>
      </c>
      <c r="AK14" s="81" t="s">
        <v>42</v>
      </c>
      <c r="AL14" s="82" t="str">
        <f t="shared" si="0"/>
        <v>-</v>
      </c>
      <c r="AM14" s="90" t="str">
        <f t="shared" si="1"/>
        <v>-</v>
      </c>
    </row>
    <row r="15" spans="1:39" ht="17.100000000000001" customHeight="1">
      <c r="A15" s="243"/>
      <c r="B15" s="47"/>
      <c r="C15" s="92"/>
      <c r="D15" s="63"/>
      <c r="E15" s="61"/>
      <c r="F15" s="59"/>
      <c r="G15" s="62"/>
      <c r="H15" s="59"/>
      <c r="I15" s="59"/>
      <c r="J15" s="9"/>
      <c r="K15" s="59"/>
      <c r="L15" s="59"/>
      <c r="M15" s="59"/>
      <c r="N15" s="59"/>
      <c r="O15" s="65"/>
      <c r="P15" s="66"/>
      <c r="Q15" s="66"/>
      <c r="R15" s="9"/>
      <c r="S15" s="59"/>
      <c r="T15" s="59"/>
      <c r="U15" s="59"/>
      <c r="V15" s="58" t="e">
        <f>SUM($D$5:$D15)/(COUNTA($D$5:$D15)-COUNTA($E$5:$E15))</f>
        <v>#DIV/0!</v>
      </c>
      <c r="W15" s="289" t="s">
        <v>41</v>
      </c>
      <c r="X15" s="289"/>
      <c r="Y15" s="289"/>
      <c r="Z15" s="289"/>
      <c r="AA15" s="289"/>
      <c r="AB15" s="289"/>
    </row>
    <row r="16" spans="1:39" ht="17.100000000000001" customHeight="1">
      <c r="A16" s="243"/>
      <c r="B16" s="47"/>
      <c r="C16" s="92"/>
      <c r="D16" s="63"/>
      <c r="E16" s="61"/>
      <c r="F16" s="59"/>
      <c r="G16" s="62"/>
      <c r="H16" s="59"/>
      <c r="I16" s="59"/>
      <c r="J16" s="9"/>
      <c r="K16" s="59"/>
      <c r="L16" s="59"/>
      <c r="M16" s="59"/>
      <c r="N16" s="59"/>
      <c r="O16" s="65"/>
      <c r="P16" s="66"/>
      <c r="Q16" s="66"/>
      <c r="R16" s="9"/>
      <c r="S16" s="59"/>
      <c r="T16" s="59"/>
      <c r="U16" s="59"/>
      <c r="V16" s="57" t="e">
        <f>SUM($D$5:$D16)/(COUNTA($D$5:$D16)-COUNTA($E$5:$E16))</f>
        <v>#DIV/0!</v>
      </c>
      <c r="W16" s="293" t="s">
        <v>40</v>
      </c>
      <c r="X16" s="294"/>
      <c r="Y16" s="295"/>
      <c r="Z16" s="76">
        <f>COUNTIF($G$5:$G$34,W16)</f>
        <v>0</v>
      </c>
      <c r="AA16" s="296">
        <f>$Z16/MAX(1,$X$5)</f>
        <v>0</v>
      </c>
      <c r="AB16" s="297"/>
    </row>
    <row r="17" spans="1:34" ht="17.100000000000001" customHeight="1">
      <c r="A17" s="228" t="s">
        <v>217</v>
      </c>
      <c r="B17" s="47">
        <v>3</v>
      </c>
      <c r="C17" s="91">
        <v>1</v>
      </c>
      <c r="D17" s="60">
        <v>49</v>
      </c>
      <c r="E17" s="61"/>
      <c r="F17" s="59"/>
      <c r="G17" s="62" t="s">
        <v>89</v>
      </c>
      <c r="H17" s="59">
        <v>6</v>
      </c>
      <c r="I17" s="59">
        <v>2</v>
      </c>
      <c r="J17" s="9"/>
      <c r="K17" s="59"/>
      <c r="L17" s="59"/>
      <c r="M17" s="59"/>
      <c r="N17" s="59"/>
      <c r="O17" s="65"/>
      <c r="P17" s="66"/>
      <c r="Q17" s="66"/>
      <c r="R17" s="9"/>
      <c r="S17" s="59"/>
      <c r="T17" s="59"/>
      <c r="U17" s="59"/>
      <c r="V17" s="57">
        <f>SUM($D$5:$D17)/(COUNTA($D$5:$D17)-COUNTA($E$5:$E17))</f>
        <v>49</v>
      </c>
      <c r="W17" s="298" t="s">
        <v>39</v>
      </c>
      <c r="X17" s="299"/>
      <c r="Y17" s="300"/>
      <c r="Z17" s="76">
        <f>COUNTIF($G$5:$G$34,W17)</f>
        <v>0</v>
      </c>
      <c r="AA17" s="287">
        <f t="shared" ref="AA17:AA25" si="2">$Z17/MAX(1,$X$5)</f>
        <v>0</v>
      </c>
      <c r="AB17" s="288"/>
      <c r="AG17" s="1"/>
      <c r="AH17" s="1"/>
    </row>
    <row r="18" spans="1:34" ht="17.100000000000001" customHeight="1">
      <c r="A18" s="228"/>
      <c r="B18" s="51"/>
      <c r="C18" s="92"/>
      <c r="D18" s="63"/>
      <c r="E18" s="61"/>
      <c r="F18" s="59"/>
      <c r="G18" s="62"/>
      <c r="H18" s="59"/>
      <c r="I18" s="59"/>
      <c r="J18" s="9"/>
      <c r="K18" s="59"/>
      <c r="L18" s="59"/>
      <c r="M18" s="59"/>
      <c r="N18" s="59"/>
      <c r="O18" s="65"/>
      <c r="P18" s="66"/>
      <c r="Q18" s="66"/>
      <c r="R18" s="9"/>
      <c r="S18" s="59"/>
      <c r="T18" s="59"/>
      <c r="U18" s="59"/>
      <c r="V18" s="57">
        <f>SUM($D$5:$D18)/(COUNTA($D$5:$D18)-COUNTA($E$5:$E18))</f>
        <v>49</v>
      </c>
      <c r="W18" s="284" t="s">
        <v>90</v>
      </c>
      <c r="X18" s="285"/>
      <c r="Y18" s="286"/>
      <c r="Z18" s="76">
        <f>COUNTIF($G$5:$G$34,W18)</f>
        <v>0</v>
      </c>
      <c r="AA18" s="287">
        <f t="shared" si="2"/>
        <v>0</v>
      </c>
      <c r="AB18" s="288"/>
      <c r="AG18" s="1"/>
      <c r="AH18" s="1"/>
    </row>
    <row r="19" spans="1:34" ht="17.100000000000001" customHeight="1">
      <c r="A19" s="228"/>
      <c r="B19" s="51"/>
      <c r="C19" s="92"/>
      <c r="D19" s="60"/>
      <c r="E19" s="61"/>
      <c r="F19" s="59"/>
      <c r="G19" s="59"/>
      <c r="H19" s="59"/>
      <c r="I19" s="59"/>
      <c r="J19" s="9"/>
      <c r="K19" s="59"/>
      <c r="L19" s="59"/>
      <c r="M19" s="59"/>
      <c r="N19" s="59"/>
      <c r="O19" s="65"/>
      <c r="P19" s="66"/>
      <c r="Q19" s="66"/>
      <c r="R19" s="9"/>
      <c r="S19" s="59"/>
      <c r="T19" s="59"/>
      <c r="U19" s="59"/>
      <c r="V19" s="57">
        <f>SUM($D$5:$D19)/(COUNTA($D$5:$D19)-COUNTA($E$5:$E19))</f>
        <v>49</v>
      </c>
      <c r="W19" s="284" t="s">
        <v>89</v>
      </c>
      <c r="X19" s="285"/>
      <c r="Y19" s="286"/>
      <c r="Z19" s="76">
        <f t="shared" ref="Z19:Z25" si="3">COUNTIF($G$5:$G$34,W19)</f>
        <v>1</v>
      </c>
      <c r="AA19" s="287">
        <f t="shared" si="2"/>
        <v>1</v>
      </c>
      <c r="AB19" s="288"/>
      <c r="AG19" s="1"/>
      <c r="AH19" s="1"/>
    </row>
    <row r="20" spans="1:34" ht="17.100000000000001" customHeight="1">
      <c r="A20" s="228"/>
      <c r="B20" s="47"/>
      <c r="C20" s="91"/>
      <c r="D20" s="60"/>
      <c r="E20" s="61"/>
      <c r="F20" s="59"/>
      <c r="G20" s="62"/>
      <c r="H20" s="59"/>
      <c r="I20" s="59"/>
      <c r="J20" s="9"/>
      <c r="K20" s="59"/>
      <c r="L20" s="59"/>
      <c r="M20" s="59"/>
      <c r="N20" s="59"/>
      <c r="O20" s="65"/>
      <c r="P20" s="66"/>
      <c r="Q20" s="66"/>
      <c r="R20" s="9"/>
      <c r="S20" s="59"/>
      <c r="T20" s="59"/>
      <c r="U20" s="59"/>
      <c r="V20" s="57">
        <f>SUM($D$5:$D20)/(COUNTA($D$5:$D20)-COUNTA($E$5:$E20))</f>
        <v>49</v>
      </c>
      <c r="W20" s="284" t="s">
        <v>38</v>
      </c>
      <c r="X20" s="285"/>
      <c r="Y20" s="286"/>
      <c r="Z20" s="76">
        <f t="shared" si="3"/>
        <v>0</v>
      </c>
      <c r="AA20" s="287">
        <f t="shared" si="2"/>
        <v>0</v>
      </c>
      <c r="AB20" s="288"/>
      <c r="AG20" s="1"/>
      <c r="AH20" s="1"/>
    </row>
    <row r="21" spans="1:34" ht="17.100000000000001" customHeight="1">
      <c r="A21" s="228"/>
      <c r="B21" s="47"/>
      <c r="C21" s="92"/>
      <c r="D21" s="60"/>
      <c r="E21" s="61"/>
      <c r="F21" s="59"/>
      <c r="G21" s="62"/>
      <c r="H21" s="59"/>
      <c r="I21" s="59"/>
      <c r="J21" s="9"/>
      <c r="K21" s="64"/>
      <c r="L21" s="59"/>
      <c r="M21" s="59"/>
      <c r="N21" s="59"/>
      <c r="O21" s="65"/>
      <c r="P21" s="66"/>
      <c r="Q21" s="66"/>
      <c r="R21" s="9"/>
      <c r="S21" s="59"/>
      <c r="T21" s="59"/>
      <c r="U21" s="59"/>
      <c r="V21" s="57">
        <f>SUM($D$5:$D21)/(COUNTA($D$5:$D21)-COUNTA($E$5:$E21))</f>
        <v>49</v>
      </c>
      <c r="W21" s="284" t="s">
        <v>37</v>
      </c>
      <c r="X21" s="285"/>
      <c r="Y21" s="286"/>
      <c r="Z21" s="76">
        <f t="shared" si="3"/>
        <v>0</v>
      </c>
      <c r="AA21" s="287">
        <f t="shared" si="2"/>
        <v>0</v>
      </c>
      <c r="AB21" s="288"/>
      <c r="AG21" s="1"/>
      <c r="AH21" s="1"/>
    </row>
    <row r="22" spans="1:34" ht="17.100000000000001" customHeight="1">
      <c r="A22" s="228"/>
      <c r="B22" s="47"/>
      <c r="C22" s="91"/>
      <c r="D22" s="60"/>
      <c r="E22" s="61"/>
      <c r="F22" s="59"/>
      <c r="G22" s="59"/>
      <c r="H22" s="59"/>
      <c r="I22" s="59"/>
      <c r="J22" s="9"/>
      <c r="K22" s="64"/>
      <c r="L22" s="59"/>
      <c r="M22" s="59"/>
      <c r="N22" s="59"/>
      <c r="O22" s="65"/>
      <c r="P22" s="66"/>
      <c r="Q22" s="66"/>
      <c r="R22" s="9"/>
      <c r="S22" s="59"/>
      <c r="T22" s="59"/>
      <c r="U22" s="59"/>
      <c r="V22" s="57">
        <f>SUM($D$5:$D22)/(COUNTA($D$5:$D22)-COUNTA($E$5:$E22))</f>
        <v>49</v>
      </c>
      <c r="W22" s="284" t="s">
        <v>36</v>
      </c>
      <c r="X22" s="285"/>
      <c r="Y22" s="286"/>
      <c r="Z22" s="76">
        <f t="shared" si="3"/>
        <v>0</v>
      </c>
      <c r="AA22" s="287">
        <f t="shared" si="2"/>
        <v>0</v>
      </c>
      <c r="AB22" s="288"/>
      <c r="AG22" s="1"/>
      <c r="AH22" s="1"/>
    </row>
    <row r="23" spans="1:34" ht="17.100000000000001" customHeight="1">
      <c r="A23" s="248"/>
      <c r="B23" s="47"/>
      <c r="C23" s="91"/>
      <c r="D23" s="60"/>
      <c r="E23" s="61"/>
      <c r="F23" s="59"/>
      <c r="G23" s="62"/>
      <c r="H23" s="59"/>
      <c r="I23" s="59"/>
      <c r="J23" s="9"/>
      <c r="K23" s="64"/>
      <c r="L23" s="59"/>
      <c r="M23" s="59"/>
      <c r="N23" s="64"/>
      <c r="O23" s="67"/>
      <c r="P23" s="68"/>
      <c r="Q23" s="68"/>
      <c r="R23" s="9"/>
      <c r="S23" s="59"/>
      <c r="T23" s="59"/>
      <c r="U23" s="59"/>
      <c r="V23" s="57">
        <f>SUM($D$5:$D23)/(COUNTA($D$5:$D23)-COUNTA($E$5:$E23))</f>
        <v>49</v>
      </c>
      <c r="W23" s="284" t="s">
        <v>35</v>
      </c>
      <c r="X23" s="285"/>
      <c r="Y23" s="286"/>
      <c r="Z23" s="76">
        <f t="shared" si="3"/>
        <v>0</v>
      </c>
      <c r="AA23" s="287">
        <f t="shared" si="2"/>
        <v>0</v>
      </c>
      <c r="AB23" s="288"/>
      <c r="AG23" s="1"/>
      <c r="AH23" s="1"/>
    </row>
    <row r="24" spans="1:34" ht="17.100000000000001" customHeight="1">
      <c r="A24" s="248"/>
      <c r="B24" s="51"/>
      <c r="C24" s="92"/>
      <c r="D24" s="63"/>
      <c r="E24" s="61"/>
      <c r="F24" s="59"/>
      <c r="G24" s="62"/>
      <c r="H24" s="59"/>
      <c r="I24" s="59"/>
      <c r="J24" s="9"/>
      <c r="K24" s="64"/>
      <c r="L24" s="59"/>
      <c r="M24" s="59"/>
      <c r="N24" s="59"/>
      <c r="O24" s="65"/>
      <c r="P24" s="66"/>
      <c r="Q24" s="66"/>
      <c r="R24" s="25"/>
      <c r="S24" s="62"/>
      <c r="T24" s="62"/>
      <c r="U24" s="62"/>
      <c r="V24" s="57">
        <f>SUM($D$5:$D24)/(COUNTA($D$5:$D24)-COUNTA($E$5:$E24))</f>
        <v>49</v>
      </c>
      <c r="W24" s="284" t="s">
        <v>34</v>
      </c>
      <c r="X24" s="290"/>
      <c r="Y24" s="291"/>
      <c r="Z24" s="76">
        <f t="shared" si="3"/>
        <v>0</v>
      </c>
      <c r="AA24" s="287">
        <f t="shared" si="2"/>
        <v>0</v>
      </c>
      <c r="AB24" s="288"/>
      <c r="AG24" s="1"/>
      <c r="AH24" s="1"/>
    </row>
    <row r="25" spans="1:34" ht="17.100000000000001" customHeight="1">
      <c r="A25" s="248"/>
      <c r="B25" s="47"/>
      <c r="C25" s="91"/>
      <c r="D25" s="63"/>
      <c r="E25" s="61"/>
      <c r="F25" s="59"/>
      <c r="G25" s="62"/>
      <c r="H25" s="59"/>
      <c r="I25" s="59"/>
      <c r="J25" s="9"/>
      <c r="K25" s="64"/>
      <c r="L25" s="59"/>
      <c r="M25" s="59"/>
      <c r="N25" s="59"/>
      <c r="O25" s="65"/>
      <c r="P25" s="66"/>
      <c r="Q25" s="66"/>
      <c r="R25" s="50"/>
      <c r="S25" s="59"/>
      <c r="T25" s="59"/>
      <c r="U25" s="59"/>
      <c r="V25" s="57">
        <f>SUM($D$5:$D25)/(COUNTA($D$5:$D25)-COUNTA($E$5:$E25))</f>
        <v>49</v>
      </c>
      <c r="W25" s="284" t="s">
        <v>33</v>
      </c>
      <c r="X25" s="285"/>
      <c r="Y25" s="286"/>
      <c r="Z25" s="76">
        <f t="shared" si="3"/>
        <v>0</v>
      </c>
      <c r="AA25" s="287">
        <f t="shared" si="2"/>
        <v>0</v>
      </c>
      <c r="AB25" s="288"/>
      <c r="AG25" s="1"/>
      <c r="AH25" s="1"/>
    </row>
    <row r="26" spans="1:34" ht="17.100000000000001" customHeight="1">
      <c r="A26" s="200"/>
      <c r="B26" s="2"/>
      <c r="C26" s="91"/>
      <c r="D26" s="60"/>
      <c r="E26" s="61"/>
      <c r="F26" s="59"/>
      <c r="G26" s="59"/>
      <c r="H26" s="59"/>
      <c r="I26" s="59"/>
      <c r="J26" s="9"/>
      <c r="K26" s="64"/>
      <c r="L26" s="59"/>
      <c r="M26" s="59"/>
      <c r="N26" s="59"/>
      <c r="O26" s="65"/>
      <c r="P26" s="66"/>
      <c r="Q26" s="66"/>
      <c r="R26" s="50"/>
      <c r="S26" s="59"/>
      <c r="T26" s="59"/>
      <c r="U26" s="59"/>
      <c r="V26" s="58">
        <f>SUM($D$5:$D26)/(COUNTA($D$5:$D26)-COUNTA($E$5:$E26))</f>
        <v>49</v>
      </c>
      <c r="W26" s="88"/>
    </row>
    <row r="27" spans="1:34" ht="17.100000000000001" customHeight="1">
      <c r="A27" s="200"/>
      <c r="B27" s="2"/>
      <c r="C27" s="91"/>
      <c r="D27" s="60"/>
      <c r="E27" s="61"/>
      <c r="F27" s="59"/>
      <c r="G27" s="59"/>
      <c r="H27" s="59"/>
      <c r="I27" s="59"/>
      <c r="J27" s="9"/>
      <c r="K27" s="64"/>
      <c r="L27" s="59"/>
      <c r="M27" s="59"/>
      <c r="N27" s="59"/>
      <c r="O27" s="65"/>
      <c r="P27" s="66"/>
      <c r="Q27" s="66"/>
      <c r="R27" s="50"/>
      <c r="S27" s="59"/>
      <c r="T27" s="59"/>
      <c r="U27" s="59"/>
      <c r="V27" s="58">
        <f>SUM($D$5:$D27)/(COUNTA($D$5:$D27)-COUNTA($E$5:$E27))</f>
        <v>49</v>
      </c>
      <c r="W27" s="289" t="s">
        <v>32</v>
      </c>
      <c r="X27" s="289"/>
      <c r="Y27" s="289"/>
      <c r="Z27" s="289"/>
      <c r="AA27" s="289"/>
      <c r="AB27" s="289"/>
      <c r="AC27" s="8"/>
      <c r="AD27" s="8"/>
      <c r="AE27" s="8"/>
      <c r="AG27" s="1"/>
      <c r="AH27" s="1"/>
    </row>
    <row r="28" spans="1:34" ht="17.100000000000001" customHeight="1">
      <c r="A28" s="200"/>
      <c r="B28" s="2"/>
      <c r="C28" s="91"/>
      <c r="D28" s="60"/>
      <c r="E28" s="61"/>
      <c r="F28" s="59"/>
      <c r="G28" s="59"/>
      <c r="H28" s="59"/>
      <c r="I28" s="59"/>
      <c r="J28" s="9"/>
      <c r="K28" s="64"/>
      <c r="L28" s="59"/>
      <c r="M28" s="59"/>
      <c r="N28" s="59"/>
      <c r="O28" s="65"/>
      <c r="P28" s="66"/>
      <c r="Q28" s="66"/>
      <c r="R28" s="50"/>
      <c r="S28" s="59"/>
      <c r="T28" s="59"/>
      <c r="U28" s="59"/>
      <c r="V28" s="57">
        <f>SUM($D$5:$D28)/(COUNTA($D$5:$D28)-COUNTA($E$5:$E28))</f>
        <v>49</v>
      </c>
      <c r="W28" s="69" t="s">
        <v>31</v>
      </c>
      <c r="X28" s="70"/>
      <c r="Y28" s="70"/>
      <c r="Z28" s="71"/>
      <c r="AA28" s="282">
        <f>IF(W5=0,"-",$W$13/$W$5)</f>
        <v>0</v>
      </c>
      <c r="AB28" s="283"/>
      <c r="AG28" s="1"/>
      <c r="AH28" s="1"/>
    </row>
    <row r="29" spans="1:34" ht="17.100000000000001" customHeight="1">
      <c r="A29" s="200"/>
      <c r="B29" s="2"/>
      <c r="C29" s="91"/>
      <c r="D29" s="60"/>
      <c r="E29" s="61"/>
      <c r="F29" s="59"/>
      <c r="G29" s="59"/>
      <c r="H29" s="59"/>
      <c r="I29" s="59"/>
      <c r="J29" s="9"/>
      <c r="K29" s="64"/>
      <c r="L29" s="59"/>
      <c r="M29" s="59"/>
      <c r="N29" s="59"/>
      <c r="O29" s="65"/>
      <c r="P29" s="66"/>
      <c r="Q29" s="66"/>
      <c r="R29" s="50"/>
      <c r="S29" s="59"/>
      <c r="T29" s="59"/>
      <c r="U29" s="59"/>
      <c r="V29" s="57">
        <f>SUM($D$5:$D29)/(COUNTA($D$5:$D29)-COUNTA($E$5:$E29))</f>
        <v>49</v>
      </c>
      <c r="W29" s="98" t="s">
        <v>30</v>
      </c>
      <c r="X29" s="99"/>
      <c r="Y29" s="276">
        <v>20</v>
      </c>
      <c r="Z29" s="279"/>
      <c r="AA29" s="280">
        <f>IF(ISERROR(SUMIF(D5:D34,"&gt;="&amp;Y29)/SUMPRODUCT(--(D5:D34&gt;=Y29),--(E5:E34&lt;&gt;"*"))),"-",SUMIF(D5:D34,"&gt;="&amp;Y29)/SUMPRODUCT(--(D5:D34&gt;=Y29),--(E5:E34&lt;&gt;"*")))</f>
        <v>49</v>
      </c>
      <c r="AB29" s="281"/>
      <c r="AG29" s="1"/>
      <c r="AH29" s="1"/>
    </row>
    <row r="30" spans="1:34" ht="17.100000000000001" customHeight="1">
      <c r="A30" s="200"/>
      <c r="B30" s="2"/>
      <c r="C30" s="91"/>
      <c r="D30" s="60"/>
      <c r="E30" s="61"/>
      <c r="F30" s="59"/>
      <c r="G30" s="59"/>
      <c r="H30" s="59"/>
      <c r="I30" s="59"/>
      <c r="J30" s="9"/>
      <c r="K30" s="64"/>
      <c r="L30" s="59"/>
      <c r="M30" s="59"/>
      <c r="N30" s="59"/>
      <c r="O30" s="65"/>
      <c r="P30" s="66"/>
      <c r="Q30" s="66"/>
      <c r="R30" s="50"/>
      <c r="S30" s="59"/>
      <c r="T30" s="59"/>
      <c r="U30" s="59"/>
      <c r="V30" s="57">
        <f>SUM($D$5:$D30)/(COUNTA($D$5:$D30)-COUNTA($E$5:$E30))</f>
        <v>49</v>
      </c>
      <c r="W30" s="274" t="s">
        <v>29</v>
      </c>
      <c r="X30" s="275"/>
      <c r="Y30" s="275"/>
      <c r="Z30" s="276"/>
      <c r="AA30" s="277">
        <f>IF($Z$5="-","-",IF($Z$5=0,"-",($AF$5*4+$AG$5*6)/$Z$5))</f>
        <v>0.73469387755102045</v>
      </c>
      <c r="AB30" s="278"/>
      <c r="AG30" s="1"/>
      <c r="AH30" s="1"/>
    </row>
    <row r="31" spans="1:34" ht="17.100000000000001" customHeight="1">
      <c r="A31" s="200"/>
      <c r="B31" s="2"/>
      <c r="C31" s="91"/>
      <c r="D31" s="60"/>
      <c r="E31" s="61"/>
      <c r="F31" s="59"/>
      <c r="G31" s="59"/>
      <c r="H31" s="59"/>
      <c r="I31" s="59"/>
      <c r="J31" s="9"/>
      <c r="K31" s="64"/>
      <c r="L31" s="59"/>
      <c r="M31" s="59"/>
      <c r="N31" s="59"/>
      <c r="O31" s="65"/>
      <c r="P31" s="66"/>
      <c r="Q31" s="66"/>
      <c r="R31" s="50"/>
      <c r="S31" s="59"/>
      <c r="T31" s="59"/>
      <c r="U31" s="59"/>
      <c r="V31" s="57">
        <f>SUM($D$5:$D31)/(COUNTA($D$5:$D31)-COUNTA($E$5:$E31))</f>
        <v>49</v>
      </c>
      <c r="W31" s="274" t="s">
        <v>28</v>
      </c>
      <c r="X31" s="275"/>
      <c r="Y31" s="275"/>
      <c r="Z31" s="276"/>
      <c r="AA31" s="277">
        <f>IF(SUM($AF5:$AG5),$AG5/SUM($AF5:$AG5),"-")</f>
        <v>0.25</v>
      </c>
      <c r="AB31" s="278"/>
      <c r="AG31" s="1"/>
      <c r="AH31" s="1"/>
    </row>
    <row r="32" spans="1:34" ht="17.100000000000001" customHeight="1">
      <c r="A32" s="200"/>
      <c r="B32" s="2"/>
      <c r="C32" s="91"/>
      <c r="D32" s="60"/>
      <c r="E32" s="61"/>
      <c r="F32" s="59"/>
      <c r="G32" s="59"/>
      <c r="H32" s="59"/>
      <c r="I32" s="59"/>
      <c r="J32" s="9"/>
      <c r="K32" s="64"/>
      <c r="L32" s="59"/>
      <c r="M32" s="59"/>
      <c r="N32" s="59"/>
      <c r="O32" s="65"/>
      <c r="P32" s="66"/>
      <c r="Q32" s="66"/>
      <c r="R32" s="50"/>
      <c r="S32" s="59"/>
      <c r="T32" s="59"/>
      <c r="U32" s="59"/>
      <c r="V32" s="57">
        <f>SUM($D$5:$D32)/(COUNTA($D$5:$D32)-COUNTA($E$5:$E32))</f>
        <v>49</v>
      </c>
      <c r="W32" s="274" t="s">
        <v>27</v>
      </c>
      <c r="X32" s="275"/>
      <c r="Y32" s="275"/>
      <c r="Z32" s="276"/>
      <c r="AA32" s="277" t="str">
        <f>IF(SUM($AH5:$AI5),$AI5/SUM($AH5:$AI5),"-")</f>
        <v>-</v>
      </c>
      <c r="AB32" s="278"/>
      <c r="AG32" s="1"/>
      <c r="AH32" s="1"/>
    </row>
    <row r="33" spans="1:34" ht="17.100000000000001" customHeight="1">
      <c r="A33" s="199"/>
      <c r="B33" s="2"/>
      <c r="C33" s="91"/>
      <c r="D33" s="60"/>
      <c r="E33" s="61"/>
      <c r="F33" s="59"/>
      <c r="G33" s="59"/>
      <c r="H33" s="59"/>
      <c r="I33" s="59"/>
      <c r="J33" s="50"/>
      <c r="K33" s="59"/>
      <c r="L33" s="59"/>
      <c r="M33" s="59"/>
      <c r="N33" s="59"/>
      <c r="O33" s="65"/>
      <c r="P33" s="66"/>
      <c r="Q33" s="66"/>
      <c r="R33" s="50"/>
      <c r="S33" s="59"/>
      <c r="T33" s="59"/>
      <c r="U33" s="59"/>
      <c r="V33" s="57">
        <f>SUM($D$5:$D33)/(COUNTA($D$5:$D33)-COUNTA($E$5:$E33))</f>
        <v>49</v>
      </c>
      <c r="W33" s="274" t="s">
        <v>64</v>
      </c>
      <c r="X33" s="275"/>
      <c r="Y33" s="275"/>
      <c r="Z33" s="276"/>
      <c r="AA33" s="74">
        <f>SUMPRODUCT((D5:D34=0)*(D5:D34&lt;&gt;"")*(E5:E34&lt;&gt;"*"))</f>
        <v>0</v>
      </c>
      <c r="AB33" s="75">
        <f>SUMPRODUCT((D5:D34=0)*(D5:D34&lt;&gt;"")*(E5:E34&lt;&gt;"*")*(F5:F34=1))</f>
        <v>0</v>
      </c>
      <c r="AG33" s="1"/>
      <c r="AH33" s="1"/>
    </row>
    <row r="34" spans="1:34" ht="17.100000000000001" customHeight="1">
      <c r="A34" s="199"/>
      <c r="B34" s="2"/>
      <c r="C34" s="91"/>
      <c r="D34" s="60"/>
      <c r="E34" s="61"/>
      <c r="F34" s="59"/>
      <c r="G34" s="59"/>
      <c r="H34" s="59"/>
      <c r="I34" s="59"/>
      <c r="J34" s="50"/>
      <c r="K34" s="59"/>
      <c r="L34" s="59"/>
      <c r="M34" s="59"/>
      <c r="N34" s="59"/>
      <c r="O34" s="65"/>
      <c r="P34" s="66"/>
      <c r="Q34" s="66"/>
      <c r="R34" s="50"/>
      <c r="S34" s="59"/>
      <c r="T34" s="59"/>
      <c r="U34" s="59"/>
      <c r="V34" s="57">
        <f>SUM($D$5:$D34)/(COUNTA($D$5:$D34)-COUNTA($E$5:$E34))</f>
        <v>49</v>
      </c>
      <c r="W34" s="274" t="s">
        <v>65</v>
      </c>
      <c r="X34" s="275"/>
      <c r="Y34" s="275"/>
      <c r="Z34" s="276"/>
      <c r="AA34" s="74">
        <f>SUM(P5:P34)</f>
        <v>0</v>
      </c>
      <c r="AB34" s="75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37" priority="1" operator="greaterThan">
      <formula>0</formula>
    </cfRule>
  </conditionalFormatting>
  <dataValidations count="1">
    <dataValidation type="list" allowBlank="1" showInputMessage="1" showErrorMessage="1" sqref="G5:G34" xr:uid="{00000000-0002-0000-2500-000000000000}">
      <formula1>$W$16:$W$25</formula1>
    </dataValidation>
  </dataValidations>
  <hyperlinks>
    <hyperlink ref="A2" location="'Player Summary'!A1" display="Player Summary" xr:uid="{00000000-0004-0000-25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17" sqref="A17"/>
      <selection pane="topRight" activeCell="A17" sqref="A17"/>
      <selection pane="bottomLeft" activeCell="A17" sqref="A17"/>
      <selection pane="bottomRight" activeCell="A2" sqref="A2"/>
    </sheetView>
  </sheetViews>
  <sheetFormatPr defaultColWidth="8.855468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85546875" style="2" customWidth="1"/>
    <col min="8" max="8" width="2.5703125" style="2" customWidth="1"/>
    <col min="9" max="9" width="2.42578125" style="2" customWidth="1"/>
    <col min="10" max="10" width="2.85546875" style="47" customWidth="1"/>
    <col min="11" max="11" width="5" style="5" customWidth="1"/>
    <col min="12" max="14" width="5" style="2" customWidth="1"/>
    <col min="15" max="15" width="0.5703125" style="2" customWidth="1"/>
    <col min="16" max="18" width="2.85546875" style="2" customWidth="1"/>
    <col min="19" max="21" width="4.42578125" style="2" customWidth="1"/>
    <col min="22" max="22" width="2.85546875" style="1" customWidth="1"/>
    <col min="23" max="25" width="5.5703125" style="1" customWidth="1"/>
    <col min="26" max="26" width="5.570312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5703125" style="1" customWidth="1"/>
    <col min="33" max="34" width="5.5703125" style="2" customWidth="1"/>
    <col min="35" max="35" width="5.5703125" style="1" customWidth="1"/>
    <col min="36" max="36" width="2.85546875" style="1" customWidth="1"/>
    <col min="37" max="38" width="5.5703125" style="1" customWidth="1"/>
    <col min="39" max="39" width="6.85546875" style="1" customWidth="1"/>
    <col min="40" max="256" width="11.42578125" style="1" customWidth="1"/>
    <col min="257" max="16384" width="8.85546875" style="1"/>
  </cols>
  <sheetData>
    <row r="1" spans="1:39" ht="15.75">
      <c r="A1" s="46" t="s">
        <v>102</v>
      </c>
      <c r="D1" s="13" t="s">
        <v>75</v>
      </c>
      <c r="E1" s="13"/>
      <c r="F1" s="13"/>
      <c r="G1" s="209" t="s">
        <v>76</v>
      </c>
      <c r="H1" s="13"/>
      <c r="I1" s="13"/>
      <c r="J1" s="13"/>
      <c r="K1" s="202" t="s">
        <v>77</v>
      </c>
      <c r="L1" s="13"/>
      <c r="M1" s="204" t="s">
        <v>78</v>
      </c>
      <c r="N1" s="20"/>
      <c r="O1" s="47"/>
      <c r="P1" s="47"/>
      <c r="Q1" s="47"/>
      <c r="R1" s="47"/>
      <c r="S1" s="20"/>
      <c r="T1" s="20"/>
      <c r="U1" s="20"/>
      <c r="V1" s="15"/>
      <c r="W1" s="15"/>
      <c r="X1" s="15"/>
      <c r="Y1" s="15"/>
      <c r="Z1" s="47"/>
    </row>
    <row r="2" spans="1:39">
      <c r="A2" s="226" t="s">
        <v>107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7"/>
      <c r="S2" s="47"/>
      <c r="T2" s="47"/>
      <c r="U2" s="47"/>
      <c r="V2" s="15"/>
      <c r="W2" s="15"/>
      <c r="X2" s="15"/>
      <c r="Y2" s="15"/>
      <c r="Z2" s="47"/>
      <c r="AA2" s="15"/>
      <c r="AB2" s="15"/>
      <c r="AC2" s="15"/>
      <c r="AD2" s="15"/>
      <c r="AE2" s="15"/>
      <c r="AF2" s="15"/>
      <c r="AG2" s="47"/>
      <c r="AH2" s="47"/>
      <c r="AI2" s="15"/>
      <c r="AJ2" s="15"/>
    </row>
    <row r="3" spans="1:39">
      <c r="A3" s="255" t="s">
        <v>73</v>
      </c>
      <c r="B3" s="15"/>
      <c r="C3" s="257" t="s">
        <v>63</v>
      </c>
      <c r="D3" s="257"/>
      <c r="E3" s="257"/>
      <c r="F3" s="257"/>
      <c r="G3" s="257"/>
      <c r="H3" s="257"/>
      <c r="I3" s="257"/>
      <c r="J3" s="13"/>
      <c r="K3" s="257" t="s">
        <v>62</v>
      </c>
      <c r="L3" s="257"/>
      <c r="M3" s="257"/>
      <c r="N3" s="257"/>
      <c r="O3" s="301"/>
      <c r="P3" s="257"/>
      <c r="Q3" s="257"/>
      <c r="R3" s="14"/>
      <c r="S3" s="257" t="s">
        <v>61</v>
      </c>
      <c r="T3" s="257"/>
      <c r="U3" s="257"/>
      <c r="V3" s="15"/>
      <c r="W3" s="289" t="s">
        <v>60</v>
      </c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K3" s="289" t="s">
        <v>59</v>
      </c>
      <c r="AL3" s="289"/>
      <c r="AM3" s="289"/>
    </row>
    <row r="4" spans="1:39" ht="17.100000000000001" customHeight="1">
      <c r="A4" s="256"/>
      <c r="B4" s="54" t="s">
        <v>93</v>
      </c>
      <c r="C4" s="52" t="s">
        <v>54</v>
      </c>
      <c r="D4" s="121" t="s">
        <v>21</v>
      </c>
      <c r="E4" s="121" t="s">
        <v>58</v>
      </c>
      <c r="F4" s="121" t="s">
        <v>57</v>
      </c>
      <c r="G4" s="121" t="s">
        <v>71</v>
      </c>
      <c r="H4" s="121">
        <v>4</v>
      </c>
      <c r="I4" s="121">
        <v>6</v>
      </c>
      <c r="J4" s="13"/>
      <c r="K4" s="55" t="s">
        <v>16</v>
      </c>
      <c r="L4" s="121" t="s">
        <v>15</v>
      </c>
      <c r="M4" s="121" t="s">
        <v>14</v>
      </c>
      <c r="N4" s="121" t="s">
        <v>13</v>
      </c>
      <c r="O4" s="56"/>
      <c r="P4" s="52" t="s">
        <v>56</v>
      </c>
      <c r="Q4" s="52" t="s">
        <v>55</v>
      </c>
      <c r="R4" s="13"/>
      <c r="S4" s="121" t="s">
        <v>8</v>
      </c>
      <c r="T4" s="121" t="s">
        <v>7</v>
      </c>
      <c r="U4" s="121" t="s">
        <v>6</v>
      </c>
      <c r="W4" s="120" t="s">
        <v>15</v>
      </c>
      <c r="X4" s="120" t="s">
        <v>23</v>
      </c>
      <c r="Y4" s="120" t="s">
        <v>22</v>
      </c>
      <c r="Z4" s="120" t="s">
        <v>21</v>
      </c>
      <c r="AA4" s="289" t="s">
        <v>20</v>
      </c>
      <c r="AB4" s="289"/>
      <c r="AC4" s="289" t="s">
        <v>11</v>
      </c>
      <c r="AD4" s="289"/>
      <c r="AE4" s="120" t="s">
        <v>10</v>
      </c>
      <c r="AF4" s="120">
        <v>4</v>
      </c>
      <c r="AG4" s="120">
        <v>6</v>
      </c>
      <c r="AH4" s="120" t="s">
        <v>19</v>
      </c>
      <c r="AI4" s="120" t="s">
        <v>18</v>
      </c>
      <c r="AK4" s="120" t="s">
        <v>54</v>
      </c>
      <c r="AL4" s="120" t="s">
        <v>23</v>
      </c>
      <c r="AM4" s="78" t="s">
        <v>11</v>
      </c>
    </row>
    <row r="5" spans="1:39" ht="17.100000000000001" customHeight="1">
      <c r="A5" s="208"/>
      <c r="B5" s="47"/>
      <c r="C5" s="91"/>
      <c r="D5" s="60"/>
      <c r="E5" s="61"/>
      <c r="F5" s="59"/>
      <c r="G5" s="62"/>
      <c r="H5" s="59"/>
      <c r="I5" s="59"/>
      <c r="J5" s="9"/>
      <c r="K5" s="59"/>
      <c r="L5" s="59"/>
      <c r="M5" s="59"/>
      <c r="N5" s="59"/>
      <c r="O5" s="65"/>
      <c r="P5" s="66"/>
      <c r="Q5" s="66"/>
      <c r="R5" s="9"/>
      <c r="S5" s="59"/>
      <c r="T5" s="59"/>
      <c r="U5" s="59"/>
      <c r="V5" s="57" t="e">
        <f>SUM($D$5:$D5)/(COUNTA($D$5:$D5)-COUNTA($E$5:$E5))</f>
        <v>#DIV/0!</v>
      </c>
      <c r="W5" s="76">
        <f>COUNTA(A5:A34)</f>
        <v>4</v>
      </c>
      <c r="X5" s="76">
        <f>COUNTA(D5:D34)</f>
        <v>2</v>
      </c>
      <c r="Y5" s="76">
        <f>COUNTA(E5:E34)</f>
        <v>0</v>
      </c>
      <c r="Z5" s="83">
        <f>IF(X5=0,"-",SUM(D5:D34))</f>
        <v>50</v>
      </c>
      <c r="AA5" s="302" t="str">
        <f t="array" ref="AA5">IF(X5,(MAX(D5:D34)&amp;IF(SUM((D5:D34=MAX(D5:D34))*(E5:E34&lt;&gt;"")),"*","")&amp;"("&amp;MIN(IF(D5:D34&amp;E5:E34=MAX(D5:D34)&amp;IF(SUM((D5:D34=MAX(D5:D34))*(E5:E34&lt;&gt;"")),"*",""),F5:F34))&amp;")"),0)</f>
        <v>34(0)</v>
      </c>
      <c r="AB5" s="302"/>
      <c r="AC5" s="303">
        <f>IF($X5-$Y5,$Z5/($X5-$Y5),"-")</f>
        <v>25</v>
      </c>
      <c r="AD5" s="304"/>
      <c r="AE5" s="84" t="str">
        <f>IF(SUM($F$5:$F$43),($Z5/(SUM($F$5:$F$43))*100),"-")</f>
        <v>-</v>
      </c>
      <c r="AF5" s="76">
        <f>SUM(H5:H34)</f>
        <v>5</v>
      </c>
      <c r="AG5" s="76">
        <f>SUM(I5:I34)</f>
        <v>0</v>
      </c>
      <c r="AH5" s="76">
        <f>COUNTIF($D$5:$D$34,"&gt;=50")-$AI5</f>
        <v>0</v>
      </c>
      <c r="AI5" s="76">
        <f>COUNTIF(D5:D34,"&gt;=100")</f>
        <v>0</v>
      </c>
      <c r="AK5" s="79" t="s">
        <v>53</v>
      </c>
      <c r="AL5" s="80">
        <f>IF(SUM(COUNTIF($C$5:$C$34,{1,2}))=0,"-",SUM(COUNTIF($C$5:$C$34,{1,2})))</f>
        <v>1</v>
      </c>
      <c r="AM5" s="89">
        <f>IF(ISERROR(IF($AL5="-","-",SUM(SUMIF($C$5:$C$34,{1,2},$D$5:$D$34))/($AL5-SUMPRODUCT(($C$5:$C$34={1,2})*($E$5:$E$34="*"))))),"-",IF($AL5="-","-",SUM(SUMIF($C$5:$C$34,{1,2},$D$5:$D$34))/($AL5-SUMPRODUCT(($C$5:$C$34={1,2})*($E$5:$E$34="*")))))</f>
        <v>34</v>
      </c>
    </row>
    <row r="6" spans="1:39" ht="17.100000000000001" customHeight="1">
      <c r="A6" s="208"/>
      <c r="B6" s="47"/>
      <c r="C6" s="91"/>
      <c r="D6" s="60"/>
      <c r="E6" s="61"/>
      <c r="F6" s="59"/>
      <c r="G6" s="62"/>
      <c r="H6" s="59"/>
      <c r="I6" s="59"/>
      <c r="J6" s="9"/>
      <c r="K6" s="59"/>
      <c r="L6" s="59"/>
      <c r="M6" s="59"/>
      <c r="N6" s="59"/>
      <c r="O6" s="65"/>
      <c r="P6" s="66"/>
      <c r="Q6" s="66"/>
      <c r="R6" s="9"/>
      <c r="S6" s="59"/>
      <c r="T6" s="59"/>
      <c r="U6" s="59"/>
      <c r="V6" s="58" t="e">
        <f>SUM($D$5:$D6)/(COUNTA($D$5:$D6)-COUNTA($E$5:$E6))</f>
        <v>#DIV/0!</v>
      </c>
      <c r="Z6" s="47"/>
      <c r="AK6" s="81" t="s">
        <v>52</v>
      </c>
      <c r="AL6" s="82">
        <f>IF(COUNTIF($C$5:$C$34,$AK6)=0,"-",COUNTIF($C$5:$C$34,$AK6))</f>
        <v>1</v>
      </c>
      <c r="AM6" s="90">
        <f>IF(ISERROR(IF($AL6="-","-",SUMIF($C$5:$C$34,$AK6,$D$5:$D$34)/($AL6-SUMPRODUCT(($C$5:$C$34=0+$AK6)*($E$5:$E$34="*"))))),"-",IF($AL6="-","-",SUMIF($C$5:$C$34,$AK6,$D$5:$D$34)/($AL6-SUMPRODUCT(($C$5:$C$34=0+$AK6)*($E$5:$E$34="*")))))</f>
        <v>16</v>
      </c>
    </row>
    <row r="7" spans="1:39" ht="17.100000000000001" customHeight="1">
      <c r="A7" s="208"/>
      <c r="B7" s="47"/>
      <c r="C7" s="91"/>
      <c r="D7" s="60"/>
      <c r="E7" s="61"/>
      <c r="F7" s="59"/>
      <c r="G7" s="59"/>
      <c r="H7" s="59"/>
      <c r="I7" s="59"/>
      <c r="J7" s="9"/>
      <c r="K7" s="59"/>
      <c r="L7" s="59"/>
      <c r="M7" s="59"/>
      <c r="N7" s="59"/>
      <c r="O7" s="65"/>
      <c r="P7" s="66"/>
      <c r="Q7" s="66"/>
      <c r="R7" s="9"/>
      <c r="S7" s="59"/>
      <c r="T7" s="59"/>
      <c r="U7" s="59"/>
      <c r="V7" s="58" t="e">
        <f>SUM($D$5:$D7)/(COUNTA($D$5:$D7)-COUNTA($E$5:$E7))</f>
        <v>#DIV/0!</v>
      </c>
      <c r="W7" s="289" t="s">
        <v>51</v>
      </c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11"/>
      <c r="AK7" s="81" t="s">
        <v>50</v>
      </c>
      <c r="AL7" s="82" t="str">
        <f t="shared" ref="AL7:AL14" si="0">IF(COUNTIF($C$5:$C$34,$AK7)=0,"-",COUNTIF($C$5:$C$34,$AK7))</f>
        <v>-</v>
      </c>
      <c r="AM7" s="90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.100000000000001" customHeight="1">
      <c r="A8" s="208"/>
      <c r="B8" s="47"/>
      <c r="C8" s="91"/>
      <c r="D8" s="60"/>
      <c r="E8" s="61"/>
      <c r="F8" s="59"/>
      <c r="G8" s="62"/>
      <c r="H8" s="59"/>
      <c r="I8" s="59"/>
      <c r="J8" s="9"/>
      <c r="K8" s="59"/>
      <c r="L8" s="59"/>
      <c r="M8" s="59"/>
      <c r="N8" s="59"/>
      <c r="O8" s="67"/>
      <c r="P8" s="68"/>
      <c r="Q8" s="68"/>
      <c r="R8" s="9"/>
      <c r="S8" s="59"/>
      <c r="T8" s="59"/>
      <c r="U8" s="59"/>
      <c r="V8" s="58" t="e">
        <f>SUM($D$5:$D8)/(COUNTA($D$5:$D8)-COUNTA($E$5:$E8))</f>
        <v>#DIV/0!</v>
      </c>
      <c r="W8" s="120" t="s">
        <v>16</v>
      </c>
      <c r="X8" s="120" t="s">
        <v>15</v>
      </c>
      <c r="Y8" s="120" t="s">
        <v>14</v>
      </c>
      <c r="Z8" s="120" t="s">
        <v>13</v>
      </c>
      <c r="AA8" s="289" t="s">
        <v>12</v>
      </c>
      <c r="AB8" s="289"/>
      <c r="AC8" s="289" t="s">
        <v>11</v>
      </c>
      <c r="AD8" s="289"/>
      <c r="AE8" s="120" t="s">
        <v>10</v>
      </c>
      <c r="AF8" s="120" t="s">
        <v>69</v>
      </c>
      <c r="AG8" s="120" t="s">
        <v>9</v>
      </c>
      <c r="AH8" s="13"/>
      <c r="AK8" s="81" t="s">
        <v>49</v>
      </c>
      <c r="AL8" s="82" t="str">
        <f t="shared" si="0"/>
        <v>-</v>
      </c>
      <c r="AM8" s="90" t="str">
        <f t="shared" si="1"/>
        <v>-</v>
      </c>
    </row>
    <row r="9" spans="1:39" ht="17.100000000000001" customHeight="1">
      <c r="A9" s="208"/>
      <c r="B9" s="47"/>
      <c r="C9" s="92"/>
      <c r="D9" s="63"/>
      <c r="E9" s="61"/>
      <c r="F9" s="59"/>
      <c r="G9" s="62"/>
      <c r="H9" s="59"/>
      <c r="I9" s="59"/>
      <c r="J9" s="9"/>
      <c r="K9" s="59"/>
      <c r="L9" s="59"/>
      <c r="M9" s="59"/>
      <c r="N9" s="59"/>
      <c r="O9" s="65"/>
      <c r="P9" s="66"/>
      <c r="Q9" s="66"/>
      <c r="R9" s="9"/>
      <c r="S9" s="59"/>
      <c r="T9" s="59"/>
      <c r="U9" s="59"/>
      <c r="V9" s="57" t="e">
        <f>SUM($D$5:$D9)/(COUNTA($D$5:$D9)-COUNTA($E$5:$E9))</f>
        <v>#DIV/0!</v>
      </c>
      <c r="W9" s="85">
        <f t="array" ref="W9">IF(SUM(K5:K34)=0,"-",SUM(INT(K5:K34))+INT(ROUND(SUM(K5:K34-INT(K5:K34)),1)/0.6)+MOD(ROUND(SUM(K5:K34-INT(K5:K34)),1),0.6))</f>
        <v>11</v>
      </c>
      <c r="X9" s="86">
        <f>IF($W$9="-","-",SUM(L5:L34))</f>
        <v>0</v>
      </c>
      <c r="Y9" s="86">
        <f>IF($W$9="-","-",SUM(M5:M34))</f>
        <v>49</v>
      </c>
      <c r="Z9" s="83">
        <f>IF($W$9="-","-",SUM(N5:N34))</f>
        <v>1</v>
      </c>
      <c r="AA9" s="305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1/8(2)</v>
      </c>
      <c r="AB9" s="306"/>
      <c r="AC9" s="303">
        <f>IF($Z$9="-","-",IF($Z$9=0,"-",$Y$9/$Z$9))</f>
        <v>49</v>
      </c>
      <c r="AD9" s="304"/>
      <c r="AE9" s="87">
        <f>IF(ISERROR(ROUND((INT(W9)*6+((W9-INT(W9))*10))/Z9,2)),"-",ROUND((INT(W9)*6+((W9-INT(W9))*10))/Z9,2))</f>
        <v>66</v>
      </c>
      <c r="AF9" s="84">
        <f>IF(ISERROR(ROUND(Y9/(INT(W9)*6+((W9-INT(W9))*10))*6,2)),"-",ROUND(Y9/(INT(W9)*6+((W9-INT(W9))*10))*6,2))</f>
        <v>4.45</v>
      </c>
      <c r="AG9" s="93">
        <f>COUNTIF(N5:N34,"&gt;=5")</f>
        <v>0</v>
      </c>
      <c r="AH9" s="10"/>
      <c r="AK9" s="81" t="s">
        <v>48</v>
      </c>
      <c r="AL9" s="82">
        <f t="shared" si="0"/>
        <v>1</v>
      </c>
      <c r="AM9" s="90">
        <f t="shared" si="1"/>
        <v>0</v>
      </c>
    </row>
    <row r="10" spans="1:39" ht="17.100000000000001" customHeight="1">
      <c r="A10" s="208"/>
      <c r="B10" s="47"/>
      <c r="C10" s="91"/>
      <c r="D10" s="63"/>
      <c r="E10" s="61"/>
      <c r="F10" s="59"/>
      <c r="G10" s="59"/>
      <c r="H10" s="59"/>
      <c r="I10" s="59"/>
      <c r="J10" s="9"/>
      <c r="K10" s="59"/>
      <c r="L10" s="59"/>
      <c r="M10" s="59"/>
      <c r="N10" s="59"/>
      <c r="O10" s="65"/>
      <c r="P10" s="66"/>
      <c r="Q10" s="66"/>
      <c r="R10" s="9"/>
      <c r="S10" s="59"/>
      <c r="T10" s="59"/>
      <c r="U10" s="59"/>
      <c r="V10" s="58" t="e">
        <f>SUM($D$5:$D10)/(COUNTA($D$5:$D10)-COUNTA($E$5:$E10))</f>
        <v>#DIV/0!</v>
      </c>
      <c r="W10" s="12"/>
      <c r="AK10" s="81" t="s">
        <v>47</v>
      </c>
      <c r="AL10" s="82" t="str">
        <f t="shared" si="0"/>
        <v>-</v>
      </c>
      <c r="AM10" s="90" t="str">
        <f t="shared" si="1"/>
        <v>-</v>
      </c>
    </row>
    <row r="11" spans="1:39" ht="17.100000000000001" customHeight="1">
      <c r="A11" s="228"/>
      <c r="B11" s="47"/>
      <c r="C11" s="91"/>
      <c r="D11" s="60"/>
      <c r="E11" s="61"/>
      <c r="F11" s="59"/>
      <c r="G11" s="62"/>
      <c r="H11" s="59"/>
      <c r="I11" s="59"/>
      <c r="J11" s="9"/>
      <c r="K11" s="59"/>
      <c r="L11" s="59"/>
      <c r="M11" s="59"/>
      <c r="N11" s="59"/>
      <c r="O11" s="65"/>
      <c r="P11" s="66"/>
      <c r="Q11" s="66"/>
      <c r="R11" s="9"/>
      <c r="S11" s="59"/>
      <c r="T11" s="59"/>
      <c r="U11" s="59"/>
      <c r="V11" s="58" t="e">
        <f>SUM($D$5:$D11)/(COUNTA($D$5:$D11)-COUNTA($E$5:$E11))</f>
        <v>#DIV/0!</v>
      </c>
      <c r="W11" s="292" t="s">
        <v>46</v>
      </c>
      <c r="X11" s="292"/>
      <c r="Y11" s="292"/>
      <c r="Z11" s="11"/>
      <c r="AA11" s="11"/>
      <c r="AB11" s="11"/>
      <c r="AK11" s="81" t="s">
        <v>45</v>
      </c>
      <c r="AL11" s="82" t="str">
        <f t="shared" si="0"/>
        <v>-</v>
      </c>
      <c r="AM11" s="90" t="str">
        <f t="shared" si="1"/>
        <v>-</v>
      </c>
    </row>
    <row r="12" spans="1:39" ht="17.100000000000001" customHeight="1">
      <c r="A12" s="243"/>
      <c r="B12" s="47"/>
      <c r="C12" s="91"/>
      <c r="D12" s="60"/>
      <c r="E12" s="61"/>
      <c r="F12" s="59"/>
      <c r="G12" s="59"/>
      <c r="H12" s="59"/>
      <c r="I12" s="59"/>
      <c r="J12" s="9"/>
      <c r="K12" s="59"/>
      <c r="L12" s="59"/>
      <c r="M12" s="59"/>
      <c r="N12" s="59"/>
      <c r="O12" s="65"/>
      <c r="P12" s="66"/>
      <c r="Q12" s="66"/>
      <c r="R12" s="9"/>
      <c r="S12" s="59"/>
      <c r="T12" s="59"/>
      <c r="U12" s="59"/>
      <c r="V12" s="58" t="e">
        <f>SUM($D$5:$D12)/(COUNTA($D$5:$D12)-COUNTA($E$5:$E12))</f>
        <v>#DIV/0!</v>
      </c>
      <c r="W12" s="120" t="s">
        <v>8</v>
      </c>
      <c r="X12" s="120" t="s">
        <v>7</v>
      </c>
      <c r="Y12" s="120" t="s">
        <v>6</v>
      </c>
      <c r="Z12" s="47"/>
      <c r="AK12" s="81" t="s">
        <v>44</v>
      </c>
      <c r="AL12" s="82" t="str">
        <f t="shared" si="0"/>
        <v>-</v>
      </c>
      <c r="AM12" s="90" t="str">
        <f t="shared" si="1"/>
        <v>-</v>
      </c>
    </row>
    <row r="13" spans="1:39" ht="17.100000000000001" customHeight="1">
      <c r="A13" s="243"/>
      <c r="B13" s="47"/>
      <c r="C13" s="91"/>
      <c r="D13" s="60"/>
      <c r="E13" s="61"/>
      <c r="F13" s="59"/>
      <c r="G13" s="62"/>
      <c r="H13" s="59"/>
      <c r="I13" s="59"/>
      <c r="J13" s="9"/>
      <c r="K13" s="59"/>
      <c r="L13" s="59"/>
      <c r="M13" s="59"/>
      <c r="N13" s="59"/>
      <c r="O13" s="67"/>
      <c r="P13" s="68"/>
      <c r="Q13" s="68"/>
      <c r="R13" s="9"/>
      <c r="S13" s="59"/>
      <c r="T13" s="59"/>
      <c r="U13" s="59"/>
      <c r="V13" s="57" t="e">
        <f>SUM($D$5:$D13)/(COUNTA($D$5:$D13)-COUNTA($E$5:$E13))</f>
        <v>#DIV/0!</v>
      </c>
      <c r="W13" s="76">
        <f>SUM(S5:S34)</f>
        <v>1</v>
      </c>
      <c r="X13" s="76">
        <f>SUM(T5:T34)</f>
        <v>0</v>
      </c>
      <c r="Y13" s="76">
        <f>SUM(U5:U34)</f>
        <v>0</v>
      </c>
      <c r="Z13" s="10"/>
      <c r="AK13" s="81" t="s">
        <v>43</v>
      </c>
      <c r="AL13" s="82" t="str">
        <f t="shared" si="0"/>
        <v>-</v>
      </c>
      <c r="AM13" s="90" t="str">
        <f t="shared" si="1"/>
        <v>-</v>
      </c>
    </row>
    <row r="14" spans="1:39" ht="17.100000000000001" customHeight="1">
      <c r="A14" s="243"/>
      <c r="B14" s="47"/>
      <c r="C14" s="91"/>
      <c r="D14" s="63"/>
      <c r="E14" s="61"/>
      <c r="F14" s="59"/>
      <c r="G14" s="59"/>
      <c r="H14" s="59"/>
      <c r="I14" s="59"/>
      <c r="J14" s="9"/>
      <c r="K14" s="59"/>
      <c r="L14" s="59"/>
      <c r="M14" s="59"/>
      <c r="N14" s="59"/>
      <c r="O14" s="65"/>
      <c r="P14" s="66"/>
      <c r="Q14" s="66"/>
      <c r="R14" s="9"/>
      <c r="S14" s="59"/>
      <c r="T14" s="59"/>
      <c r="U14" s="59"/>
      <c r="V14" s="58" t="e">
        <f>SUM($D$5:$D14)/(COUNTA($D$5:$D14)-COUNTA($E$5:$E14))</f>
        <v>#DIV/0!</v>
      </c>
      <c r="AK14" s="81" t="s">
        <v>42</v>
      </c>
      <c r="AL14" s="82">
        <f t="shared" si="0"/>
        <v>1</v>
      </c>
      <c r="AM14" s="90">
        <f t="shared" si="1"/>
        <v>0</v>
      </c>
    </row>
    <row r="15" spans="1:39" ht="17.100000000000001" customHeight="1">
      <c r="A15" s="243"/>
      <c r="B15" s="47"/>
      <c r="C15" s="92"/>
      <c r="D15" s="63"/>
      <c r="E15" s="61"/>
      <c r="F15" s="59"/>
      <c r="G15" s="62"/>
      <c r="H15" s="59"/>
      <c r="I15" s="59"/>
      <c r="J15" s="9"/>
      <c r="K15" s="64"/>
      <c r="L15" s="59"/>
      <c r="M15" s="59"/>
      <c r="N15" s="59"/>
      <c r="O15" s="65"/>
      <c r="P15" s="66"/>
      <c r="Q15" s="66"/>
      <c r="R15" s="9"/>
      <c r="S15" s="59"/>
      <c r="T15" s="59"/>
      <c r="U15" s="59"/>
      <c r="V15" s="58" t="e">
        <f>SUM($D$5:$D15)/(COUNTA($D$5:$D15)-COUNTA($E$5:$E15))</f>
        <v>#DIV/0!</v>
      </c>
      <c r="W15" s="289" t="s">
        <v>41</v>
      </c>
      <c r="X15" s="289"/>
      <c r="Y15" s="289"/>
      <c r="Z15" s="289"/>
      <c r="AA15" s="289"/>
      <c r="AB15" s="289"/>
    </row>
    <row r="16" spans="1:39" ht="17.100000000000001" customHeight="1">
      <c r="A16" s="243"/>
      <c r="B16" s="47"/>
      <c r="C16" s="92"/>
      <c r="D16" s="63"/>
      <c r="E16" s="61"/>
      <c r="F16" s="59"/>
      <c r="G16" s="62"/>
      <c r="H16" s="59"/>
      <c r="I16" s="59"/>
      <c r="J16" s="9"/>
      <c r="K16" s="64"/>
      <c r="L16" s="59"/>
      <c r="M16" s="59"/>
      <c r="N16" s="59"/>
      <c r="O16" s="65"/>
      <c r="P16" s="66"/>
      <c r="Q16" s="66"/>
      <c r="R16" s="9"/>
      <c r="S16" s="59"/>
      <c r="T16" s="59"/>
      <c r="U16" s="59"/>
      <c r="V16" s="57" t="e">
        <f>SUM($D$5:$D16)/(COUNTA($D$5:$D16)-COUNTA($E$5:$E16))</f>
        <v>#DIV/0!</v>
      </c>
      <c r="W16" s="293" t="s">
        <v>40</v>
      </c>
      <c r="X16" s="294"/>
      <c r="Y16" s="295"/>
      <c r="Z16" s="76">
        <f>COUNTIF($G$5:$G$34,W16)</f>
        <v>0</v>
      </c>
      <c r="AA16" s="296">
        <f>$Z16/MAX(1,$X$5)</f>
        <v>0</v>
      </c>
      <c r="AB16" s="297"/>
    </row>
    <row r="17" spans="1:34" ht="17.100000000000001" customHeight="1">
      <c r="A17" s="228" t="s">
        <v>217</v>
      </c>
      <c r="B17" s="47">
        <v>3</v>
      </c>
      <c r="C17" s="92">
        <v>3</v>
      </c>
      <c r="D17" s="63">
        <v>16</v>
      </c>
      <c r="E17" s="61"/>
      <c r="F17" s="59"/>
      <c r="G17" s="62" t="s">
        <v>38</v>
      </c>
      <c r="H17" s="59">
        <v>1</v>
      </c>
      <c r="I17" s="59"/>
      <c r="J17" s="9"/>
      <c r="K17" s="64">
        <v>2</v>
      </c>
      <c r="L17" s="59"/>
      <c r="M17" s="59">
        <v>3</v>
      </c>
      <c r="N17" s="59"/>
      <c r="O17" s="65"/>
      <c r="P17" s="66"/>
      <c r="Q17" s="66"/>
      <c r="R17" s="9"/>
      <c r="S17" s="59"/>
      <c r="T17" s="59"/>
      <c r="U17" s="59"/>
      <c r="V17" s="57">
        <f>SUM($D$5:$D17)/(COUNTA($D$5:$D17)-COUNTA($E$5:$E17))</f>
        <v>16</v>
      </c>
      <c r="W17" s="298" t="s">
        <v>39</v>
      </c>
      <c r="X17" s="299"/>
      <c r="Y17" s="300"/>
      <c r="Z17" s="76">
        <f>COUNTIF($G$5:$G$34,W17)</f>
        <v>0</v>
      </c>
      <c r="AA17" s="287">
        <f t="shared" ref="AA17:AA25" si="2">$Z17/MAX(1,$X$5)</f>
        <v>0</v>
      </c>
      <c r="AB17" s="288"/>
      <c r="AG17" s="1"/>
      <c r="AH17" s="1"/>
    </row>
    <row r="18" spans="1:34" ht="17.100000000000001" customHeight="1">
      <c r="A18" s="228" t="s">
        <v>219</v>
      </c>
      <c r="B18" s="47">
        <v>3</v>
      </c>
      <c r="C18" s="92">
        <v>11</v>
      </c>
      <c r="D18" s="63"/>
      <c r="E18" s="61"/>
      <c r="F18" s="59"/>
      <c r="G18" s="62"/>
      <c r="H18" s="59"/>
      <c r="I18" s="59"/>
      <c r="J18" s="9"/>
      <c r="K18" s="64">
        <v>3</v>
      </c>
      <c r="L18" s="59"/>
      <c r="M18" s="59">
        <v>17</v>
      </c>
      <c r="N18" s="59"/>
      <c r="O18" s="65"/>
      <c r="P18" s="66"/>
      <c r="Q18" s="66"/>
      <c r="R18" s="9"/>
      <c r="S18" s="59">
        <v>1</v>
      </c>
      <c r="T18" s="59"/>
      <c r="U18" s="59"/>
      <c r="V18" s="57">
        <f>SUM($D$5:$D18)/(COUNTA($D$5:$D18)-COUNTA($E$5:$E18))</f>
        <v>16</v>
      </c>
      <c r="W18" s="284" t="s">
        <v>90</v>
      </c>
      <c r="X18" s="285"/>
      <c r="Y18" s="286"/>
      <c r="Z18" s="76">
        <f>COUNTIF($G$5:$G$34,W18)</f>
        <v>0</v>
      </c>
      <c r="AA18" s="287">
        <f t="shared" si="2"/>
        <v>0</v>
      </c>
      <c r="AB18" s="288"/>
      <c r="AG18" s="1"/>
      <c r="AH18" s="1"/>
    </row>
    <row r="19" spans="1:34" ht="17.100000000000001" customHeight="1">
      <c r="A19" s="228"/>
      <c r="B19" s="51"/>
      <c r="C19" s="92"/>
      <c r="D19" s="60"/>
      <c r="E19" s="61"/>
      <c r="F19" s="59"/>
      <c r="G19" s="59"/>
      <c r="H19" s="59"/>
      <c r="I19" s="59"/>
      <c r="J19" s="9"/>
      <c r="K19" s="59"/>
      <c r="L19" s="59"/>
      <c r="M19" s="59"/>
      <c r="N19" s="59"/>
      <c r="O19" s="65"/>
      <c r="P19" s="66"/>
      <c r="Q19" s="66"/>
      <c r="R19" s="9"/>
      <c r="S19" s="59"/>
      <c r="T19" s="59"/>
      <c r="U19" s="59"/>
      <c r="V19" s="57">
        <f>SUM($D$5:$D19)/(COUNTA($D$5:$D19)-COUNTA($E$5:$E19))</f>
        <v>16</v>
      </c>
      <c r="W19" s="284" t="s">
        <v>89</v>
      </c>
      <c r="X19" s="285"/>
      <c r="Y19" s="286"/>
      <c r="Z19" s="76">
        <f t="shared" ref="Z19:Z25" si="3">COUNTIF($G$5:$G$34,W19)</f>
        <v>0</v>
      </c>
      <c r="AA19" s="287">
        <f t="shared" si="2"/>
        <v>0</v>
      </c>
      <c r="AB19" s="288"/>
      <c r="AG19" s="1"/>
      <c r="AH19" s="1"/>
    </row>
    <row r="20" spans="1:34" ht="17.100000000000001" customHeight="1">
      <c r="A20" s="228" t="s">
        <v>220</v>
      </c>
      <c r="B20" s="47">
        <v>3</v>
      </c>
      <c r="C20" s="91">
        <v>6</v>
      </c>
      <c r="D20" s="60"/>
      <c r="E20" s="61"/>
      <c r="F20" s="59"/>
      <c r="G20" s="62"/>
      <c r="H20" s="59"/>
      <c r="I20" s="59"/>
      <c r="J20" s="9"/>
      <c r="K20" s="59">
        <v>4</v>
      </c>
      <c r="L20" s="59"/>
      <c r="M20" s="59">
        <v>21</v>
      </c>
      <c r="N20" s="59"/>
      <c r="O20" s="65"/>
      <c r="P20" s="66"/>
      <c r="Q20" s="66"/>
      <c r="R20" s="9"/>
      <c r="S20" s="59"/>
      <c r="T20" s="59"/>
      <c r="U20" s="59"/>
      <c r="V20" s="57">
        <f>SUM($D$5:$D20)/(COUNTA($D$5:$D20)-COUNTA($E$5:$E20))</f>
        <v>16</v>
      </c>
      <c r="W20" s="284" t="s">
        <v>38</v>
      </c>
      <c r="X20" s="285"/>
      <c r="Y20" s="286"/>
      <c r="Z20" s="76">
        <f t="shared" si="3"/>
        <v>1</v>
      </c>
      <c r="AA20" s="287">
        <f t="shared" si="2"/>
        <v>0.5</v>
      </c>
      <c r="AB20" s="288"/>
      <c r="AG20" s="1"/>
      <c r="AH20" s="1"/>
    </row>
    <row r="21" spans="1:34" ht="17.100000000000001" customHeight="1">
      <c r="A21" s="247"/>
      <c r="B21" s="47"/>
      <c r="C21" s="92"/>
      <c r="D21" s="60"/>
      <c r="E21" s="61"/>
      <c r="F21" s="59"/>
      <c r="G21" s="62"/>
      <c r="H21" s="59"/>
      <c r="I21" s="59"/>
      <c r="J21" s="9"/>
      <c r="K21" s="64"/>
      <c r="L21" s="59"/>
      <c r="M21" s="59"/>
      <c r="N21" s="59"/>
      <c r="O21" s="65"/>
      <c r="P21" s="66"/>
      <c r="Q21" s="66"/>
      <c r="R21" s="9"/>
      <c r="S21" s="59"/>
      <c r="T21" s="59"/>
      <c r="U21" s="59"/>
      <c r="V21" s="57">
        <f>SUM($D$5:$D21)/(COUNTA($D$5:$D21)-COUNTA($E$5:$E21))</f>
        <v>16</v>
      </c>
      <c r="W21" s="284" t="s">
        <v>37</v>
      </c>
      <c r="X21" s="285"/>
      <c r="Y21" s="286"/>
      <c r="Z21" s="76">
        <f t="shared" si="3"/>
        <v>0</v>
      </c>
      <c r="AA21" s="287">
        <f t="shared" si="2"/>
        <v>0</v>
      </c>
      <c r="AB21" s="288"/>
      <c r="AG21" s="1"/>
      <c r="AH21" s="1"/>
    </row>
    <row r="22" spans="1:34" ht="17.100000000000001" customHeight="1">
      <c r="A22" s="247" t="s">
        <v>221</v>
      </c>
      <c r="B22" s="47">
        <v>3</v>
      </c>
      <c r="C22" s="91">
        <v>1</v>
      </c>
      <c r="D22" s="60">
        <v>34</v>
      </c>
      <c r="E22" s="61"/>
      <c r="F22" s="59"/>
      <c r="G22" s="59" t="s">
        <v>35</v>
      </c>
      <c r="H22" s="59">
        <v>4</v>
      </c>
      <c r="I22" s="59"/>
      <c r="J22" s="9"/>
      <c r="K22" s="64">
        <v>2</v>
      </c>
      <c r="L22" s="59"/>
      <c r="M22" s="59">
        <v>8</v>
      </c>
      <c r="N22" s="59">
        <v>1</v>
      </c>
      <c r="O22" s="65"/>
      <c r="P22" s="66"/>
      <c r="Q22" s="66"/>
      <c r="R22" s="9"/>
      <c r="S22" s="59"/>
      <c r="T22" s="59"/>
      <c r="U22" s="59"/>
      <c r="V22" s="57">
        <f>SUM($D$5:$D22)/(COUNTA($D$5:$D22)-COUNTA($E$5:$E22))</f>
        <v>25</v>
      </c>
      <c r="W22" s="284" t="s">
        <v>36</v>
      </c>
      <c r="X22" s="285"/>
      <c r="Y22" s="286"/>
      <c r="Z22" s="76">
        <f t="shared" si="3"/>
        <v>0</v>
      </c>
      <c r="AA22" s="287">
        <f t="shared" si="2"/>
        <v>0</v>
      </c>
      <c r="AB22" s="288"/>
      <c r="AG22" s="1"/>
      <c r="AH22" s="1"/>
    </row>
    <row r="23" spans="1:34" ht="17.100000000000001" customHeight="1">
      <c r="A23" s="248"/>
      <c r="B23" s="47"/>
      <c r="C23" s="91"/>
      <c r="D23" s="60"/>
      <c r="E23" s="61"/>
      <c r="F23" s="59"/>
      <c r="G23" s="62"/>
      <c r="H23" s="59"/>
      <c r="I23" s="59"/>
      <c r="J23" s="9"/>
      <c r="K23" s="64"/>
      <c r="L23" s="59"/>
      <c r="M23" s="59"/>
      <c r="N23" s="64"/>
      <c r="O23" s="67"/>
      <c r="P23" s="68"/>
      <c r="Q23" s="68"/>
      <c r="R23" s="9"/>
      <c r="S23" s="59"/>
      <c r="T23" s="59"/>
      <c r="U23" s="59"/>
      <c r="V23" s="57">
        <f>SUM($D$5:$D23)/(COUNTA($D$5:$D23)-COUNTA($E$5:$E23))</f>
        <v>25</v>
      </c>
      <c r="W23" s="284" t="s">
        <v>35</v>
      </c>
      <c r="X23" s="285"/>
      <c r="Y23" s="286"/>
      <c r="Z23" s="76">
        <f t="shared" si="3"/>
        <v>1</v>
      </c>
      <c r="AA23" s="287">
        <f t="shared" si="2"/>
        <v>0.5</v>
      </c>
      <c r="AB23" s="288"/>
      <c r="AG23" s="1"/>
      <c r="AH23" s="1"/>
    </row>
    <row r="24" spans="1:34" ht="17.100000000000001" customHeight="1">
      <c r="A24" s="248"/>
      <c r="B24" s="51"/>
      <c r="C24" s="92"/>
      <c r="D24" s="63"/>
      <c r="E24" s="61"/>
      <c r="F24" s="59"/>
      <c r="G24" s="62"/>
      <c r="H24" s="59"/>
      <c r="I24" s="59"/>
      <c r="J24" s="9"/>
      <c r="K24" s="64"/>
      <c r="L24" s="59"/>
      <c r="M24" s="59"/>
      <c r="N24" s="59"/>
      <c r="O24" s="65"/>
      <c r="P24" s="66"/>
      <c r="Q24" s="66"/>
      <c r="R24" s="25"/>
      <c r="S24" s="62"/>
      <c r="T24" s="62"/>
      <c r="U24" s="62"/>
      <c r="V24" s="57">
        <f>SUM($D$5:$D24)/(COUNTA($D$5:$D24)-COUNTA($E$5:$E24))</f>
        <v>25</v>
      </c>
      <c r="W24" s="284" t="s">
        <v>34</v>
      </c>
      <c r="X24" s="290"/>
      <c r="Y24" s="291"/>
      <c r="Z24" s="76">
        <f t="shared" si="3"/>
        <v>0</v>
      </c>
      <c r="AA24" s="287">
        <f t="shared" si="2"/>
        <v>0</v>
      </c>
      <c r="AB24" s="288"/>
      <c r="AG24" s="1"/>
      <c r="AH24" s="1"/>
    </row>
    <row r="25" spans="1:34" ht="17.100000000000001" customHeight="1">
      <c r="A25" s="248"/>
      <c r="B25" s="47"/>
      <c r="C25" s="91"/>
      <c r="D25" s="63"/>
      <c r="E25" s="61"/>
      <c r="F25" s="59"/>
      <c r="G25" s="62"/>
      <c r="H25" s="59"/>
      <c r="I25" s="59"/>
      <c r="J25" s="9"/>
      <c r="K25" s="64"/>
      <c r="L25" s="59"/>
      <c r="M25" s="59"/>
      <c r="N25" s="59"/>
      <c r="O25" s="65"/>
      <c r="P25" s="66"/>
      <c r="Q25" s="66"/>
      <c r="R25" s="50"/>
      <c r="S25" s="59"/>
      <c r="T25" s="59"/>
      <c r="U25" s="59"/>
      <c r="V25" s="57">
        <f>SUM($D$5:$D25)/(COUNTA($D$5:$D25)-COUNTA($E$5:$E25))</f>
        <v>25</v>
      </c>
      <c r="W25" s="284" t="s">
        <v>33</v>
      </c>
      <c r="X25" s="285"/>
      <c r="Y25" s="286"/>
      <c r="Z25" s="76">
        <f t="shared" si="3"/>
        <v>0</v>
      </c>
      <c r="AA25" s="287">
        <f t="shared" si="2"/>
        <v>0</v>
      </c>
      <c r="AB25" s="288"/>
      <c r="AG25" s="1"/>
      <c r="AH25" s="1"/>
    </row>
    <row r="26" spans="1:34" ht="17.100000000000001" customHeight="1">
      <c r="A26" s="200"/>
      <c r="B26" s="2"/>
      <c r="C26" s="91"/>
      <c r="D26" s="60"/>
      <c r="E26" s="61"/>
      <c r="F26" s="59"/>
      <c r="G26" s="59"/>
      <c r="H26" s="59"/>
      <c r="I26" s="59"/>
      <c r="J26" s="9"/>
      <c r="K26" s="64"/>
      <c r="L26" s="59"/>
      <c r="M26" s="59"/>
      <c r="N26" s="59"/>
      <c r="O26" s="65"/>
      <c r="P26" s="66"/>
      <c r="Q26" s="66"/>
      <c r="R26" s="50"/>
      <c r="S26" s="59"/>
      <c r="T26" s="59"/>
      <c r="U26" s="59"/>
      <c r="V26" s="58">
        <f>SUM($D$5:$D26)/(COUNTA($D$5:$D26)-COUNTA($E$5:$E26))</f>
        <v>25</v>
      </c>
      <c r="W26" s="88"/>
    </row>
    <row r="27" spans="1:34" ht="17.100000000000001" customHeight="1">
      <c r="A27" s="200"/>
      <c r="B27" s="2"/>
      <c r="C27" s="91"/>
      <c r="D27" s="60"/>
      <c r="E27" s="61"/>
      <c r="F27" s="59"/>
      <c r="G27" s="59"/>
      <c r="H27" s="59"/>
      <c r="I27" s="59"/>
      <c r="J27" s="9"/>
      <c r="K27" s="64"/>
      <c r="L27" s="59"/>
      <c r="M27" s="59"/>
      <c r="N27" s="59"/>
      <c r="O27" s="65"/>
      <c r="P27" s="66"/>
      <c r="Q27" s="66"/>
      <c r="R27" s="50"/>
      <c r="S27" s="59"/>
      <c r="T27" s="59"/>
      <c r="U27" s="59"/>
      <c r="V27" s="58">
        <f>SUM($D$5:$D27)/(COUNTA($D$5:$D27)-COUNTA($E$5:$E27))</f>
        <v>25</v>
      </c>
      <c r="W27" s="289" t="s">
        <v>32</v>
      </c>
      <c r="X27" s="289"/>
      <c r="Y27" s="289"/>
      <c r="Z27" s="289"/>
      <c r="AA27" s="289"/>
      <c r="AB27" s="289"/>
      <c r="AC27" s="8"/>
      <c r="AD27" s="8"/>
      <c r="AE27" s="8"/>
      <c r="AG27" s="1"/>
      <c r="AH27" s="1"/>
    </row>
    <row r="28" spans="1:34" ht="17.100000000000001" customHeight="1">
      <c r="A28" s="200"/>
      <c r="B28" s="2"/>
      <c r="C28" s="91"/>
      <c r="D28" s="60"/>
      <c r="E28" s="61"/>
      <c r="F28" s="59"/>
      <c r="G28" s="59"/>
      <c r="H28" s="59"/>
      <c r="I28" s="59"/>
      <c r="J28" s="9"/>
      <c r="K28" s="64"/>
      <c r="L28" s="59"/>
      <c r="M28" s="59"/>
      <c r="N28" s="59"/>
      <c r="O28" s="65"/>
      <c r="P28" s="66"/>
      <c r="Q28" s="66"/>
      <c r="R28" s="50"/>
      <c r="S28" s="59"/>
      <c r="T28" s="59"/>
      <c r="U28" s="59"/>
      <c r="V28" s="57">
        <f>SUM($D$5:$D28)/(COUNTA($D$5:$D28)-COUNTA($E$5:$E28))</f>
        <v>25</v>
      </c>
      <c r="W28" s="69" t="s">
        <v>31</v>
      </c>
      <c r="X28" s="70"/>
      <c r="Y28" s="70"/>
      <c r="Z28" s="71"/>
      <c r="AA28" s="282">
        <f>IF(W5=0,"-",$W$13/$W$5)</f>
        <v>0.25</v>
      </c>
      <c r="AB28" s="283"/>
      <c r="AG28" s="1"/>
      <c r="AH28" s="1"/>
    </row>
    <row r="29" spans="1:34" ht="17.100000000000001" customHeight="1">
      <c r="A29" s="200"/>
      <c r="B29" s="2"/>
      <c r="C29" s="91"/>
      <c r="D29" s="60"/>
      <c r="E29" s="61"/>
      <c r="F29" s="59"/>
      <c r="G29" s="59"/>
      <c r="H29" s="59"/>
      <c r="I29" s="59"/>
      <c r="J29" s="9"/>
      <c r="K29" s="64"/>
      <c r="L29" s="59"/>
      <c r="M29" s="59"/>
      <c r="N29" s="59"/>
      <c r="O29" s="65"/>
      <c r="P29" s="66"/>
      <c r="Q29" s="66"/>
      <c r="R29" s="50"/>
      <c r="S29" s="59"/>
      <c r="T29" s="59"/>
      <c r="U29" s="59"/>
      <c r="V29" s="57">
        <f>SUM($D$5:$D29)/(COUNTA($D$5:$D29)-COUNTA($E$5:$E29))</f>
        <v>25</v>
      </c>
      <c r="W29" s="118" t="s">
        <v>30</v>
      </c>
      <c r="X29" s="119"/>
      <c r="Y29" s="276">
        <v>20</v>
      </c>
      <c r="Z29" s="279"/>
      <c r="AA29" s="280">
        <f>IF(ISERROR(SUMIF(D5:D34,"&gt;="&amp;Y29)/SUMPRODUCT(--(D5:D34&gt;=Y29),--(E5:E34&lt;&gt;"*"))),"-",SUMIF(D5:D34,"&gt;="&amp;Y29)/SUMPRODUCT(--(D5:D34&gt;=Y29),--(E5:E34&lt;&gt;"*")))</f>
        <v>34</v>
      </c>
      <c r="AB29" s="281"/>
      <c r="AG29" s="1"/>
      <c r="AH29" s="1"/>
    </row>
    <row r="30" spans="1:34" ht="17.100000000000001" customHeight="1">
      <c r="A30" s="200"/>
      <c r="B30" s="2"/>
      <c r="C30" s="91"/>
      <c r="D30" s="60"/>
      <c r="E30" s="61"/>
      <c r="F30" s="59"/>
      <c r="G30" s="59"/>
      <c r="H30" s="59"/>
      <c r="I30" s="59"/>
      <c r="J30" s="9"/>
      <c r="K30" s="64"/>
      <c r="L30" s="59"/>
      <c r="M30" s="59"/>
      <c r="N30" s="59"/>
      <c r="O30" s="65"/>
      <c r="P30" s="66"/>
      <c r="Q30" s="66"/>
      <c r="R30" s="50"/>
      <c r="S30" s="59"/>
      <c r="T30" s="59"/>
      <c r="U30" s="59"/>
      <c r="V30" s="57">
        <f>SUM($D$5:$D30)/(COUNTA($D$5:$D30)-COUNTA($E$5:$E30))</f>
        <v>25</v>
      </c>
      <c r="W30" s="274" t="s">
        <v>29</v>
      </c>
      <c r="X30" s="275"/>
      <c r="Y30" s="275"/>
      <c r="Z30" s="276"/>
      <c r="AA30" s="277">
        <f>IF($Z$5="-","-",IF($Z$5=0,"-",($AF$5*4+$AG$5*6)/$Z$5))</f>
        <v>0.4</v>
      </c>
      <c r="AB30" s="278"/>
      <c r="AG30" s="1"/>
      <c r="AH30" s="1"/>
    </row>
    <row r="31" spans="1:34" ht="17.100000000000001" customHeight="1">
      <c r="A31" s="200"/>
      <c r="B31" s="2"/>
      <c r="C31" s="91"/>
      <c r="D31" s="60"/>
      <c r="E31" s="61"/>
      <c r="F31" s="59"/>
      <c r="G31" s="59"/>
      <c r="H31" s="59"/>
      <c r="I31" s="59"/>
      <c r="J31" s="9"/>
      <c r="K31" s="64"/>
      <c r="L31" s="59"/>
      <c r="M31" s="59"/>
      <c r="N31" s="59"/>
      <c r="O31" s="65"/>
      <c r="P31" s="66"/>
      <c r="Q31" s="66"/>
      <c r="R31" s="50"/>
      <c r="S31" s="59"/>
      <c r="T31" s="59"/>
      <c r="U31" s="59"/>
      <c r="V31" s="57">
        <f>SUM($D$5:$D31)/(COUNTA($D$5:$D31)-COUNTA($E$5:$E31))</f>
        <v>25</v>
      </c>
      <c r="W31" s="274" t="s">
        <v>28</v>
      </c>
      <c r="X31" s="275"/>
      <c r="Y31" s="275"/>
      <c r="Z31" s="276"/>
      <c r="AA31" s="277">
        <f>IF(SUM($AF5:$AG5),$AG5/SUM($AF5:$AG5),"-")</f>
        <v>0</v>
      </c>
      <c r="AB31" s="278"/>
      <c r="AG31" s="1"/>
      <c r="AH31" s="1"/>
    </row>
    <row r="32" spans="1:34" ht="17.100000000000001" customHeight="1">
      <c r="A32" s="200"/>
      <c r="B32" s="2"/>
      <c r="C32" s="91"/>
      <c r="D32" s="60"/>
      <c r="E32" s="61"/>
      <c r="F32" s="59"/>
      <c r="G32" s="59"/>
      <c r="H32" s="59"/>
      <c r="I32" s="59"/>
      <c r="J32" s="9"/>
      <c r="K32" s="64"/>
      <c r="L32" s="59"/>
      <c r="M32" s="59"/>
      <c r="N32" s="59"/>
      <c r="O32" s="65"/>
      <c r="P32" s="66"/>
      <c r="Q32" s="66"/>
      <c r="R32" s="50"/>
      <c r="S32" s="59"/>
      <c r="T32" s="59"/>
      <c r="U32" s="59"/>
      <c r="V32" s="57">
        <f>SUM($D$5:$D32)/(COUNTA($D$5:$D32)-COUNTA($E$5:$E32))</f>
        <v>25</v>
      </c>
      <c r="W32" s="274" t="s">
        <v>27</v>
      </c>
      <c r="X32" s="275"/>
      <c r="Y32" s="275"/>
      <c r="Z32" s="276"/>
      <c r="AA32" s="277" t="str">
        <f>IF(SUM($AH5:$AI5),$AI5/SUM($AH5:$AI5),"-")</f>
        <v>-</v>
      </c>
      <c r="AB32" s="278"/>
      <c r="AG32" s="1"/>
      <c r="AH32" s="1"/>
    </row>
    <row r="33" spans="1:34" ht="17.100000000000001" customHeight="1">
      <c r="A33" s="199"/>
      <c r="B33" s="2"/>
      <c r="C33" s="91"/>
      <c r="D33" s="60"/>
      <c r="E33" s="61"/>
      <c r="F33" s="59"/>
      <c r="G33" s="59"/>
      <c r="H33" s="59"/>
      <c r="I33" s="59"/>
      <c r="J33" s="50"/>
      <c r="K33" s="59"/>
      <c r="L33" s="59"/>
      <c r="M33" s="59"/>
      <c r="N33" s="59"/>
      <c r="O33" s="65"/>
      <c r="P33" s="66"/>
      <c r="Q33" s="66"/>
      <c r="R33" s="50"/>
      <c r="S33" s="59"/>
      <c r="T33" s="59"/>
      <c r="U33" s="59"/>
      <c r="V33" s="57">
        <f>SUM($D$5:$D33)/(COUNTA($D$5:$D33)-COUNTA($E$5:$E33))</f>
        <v>25</v>
      </c>
      <c r="W33" s="274" t="s">
        <v>64</v>
      </c>
      <c r="X33" s="275"/>
      <c r="Y33" s="275"/>
      <c r="Z33" s="276"/>
      <c r="AA33" s="74">
        <f>SUMPRODUCT((D5:D34=0)*(D5:D34&lt;&gt;"")*(E5:E34&lt;&gt;"*"))</f>
        <v>0</v>
      </c>
      <c r="AB33" s="75">
        <f>SUMPRODUCT((D5:D34=0)*(D5:D34&lt;&gt;"")*(E5:E34&lt;&gt;"*")*(F5:F34=1))</f>
        <v>0</v>
      </c>
      <c r="AG33" s="1"/>
      <c r="AH33" s="1"/>
    </row>
    <row r="34" spans="1:34" ht="17.100000000000001" customHeight="1">
      <c r="A34" s="199"/>
      <c r="B34" s="2"/>
      <c r="C34" s="91"/>
      <c r="D34" s="60"/>
      <c r="E34" s="61"/>
      <c r="F34" s="59"/>
      <c r="G34" s="59"/>
      <c r="H34" s="59"/>
      <c r="I34" s="59"/>
      <c r="J34" s="50"/>
      <c r="K34" s="59"/>
      <c r="L34" s="59"/>
      <c r="M34" s="59"/>
      <c r="N34" s="59"/>
      <c r="O34" s="65"/>
      <c r="P34" s="66"/>
      <c r="Q34" s="66"/>
      <c r="R34" s="50"/>
      <c r="S34" s="59"/>
      <c r="T34" s="59"/>
      <c r="U34" s="59"/>
      <c r="V34" s="57">
        <f>SUM($D$5:$D34)/(COUNTA($D$5:$D34)-COUNTA($E$5:$E34))</f>
        <v>25</v>
      </c>
      <c r="W34" s="274" t="s">
        <v>65</v>
      </c>
      <c r="X34" s="275"/>
      <c r="Y34" s="275"/>
      <c r="Z34" s="276"/>
      <c r="AA34" s="74">
        <f>SUM(P5:P34)</f>
        <v>0</v>
      </c>
      <c r="AB34" s="75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36" priority="1" operator="greaterThan">
      <formula>0</formula>
    </cfRule>
  </conditionalFormatting>
  <dataValidations count="1">
    <dataValidation type="list" allowBlank="1" showInputMessage="1" showErrorMessage="1" sqref="G5:G34" xr:uid="{00000000-0002-0000-2600-000000000000}">
      <formula1>$W$16:$W$25</formula1>
    </dataValidation>
  </dataValidations>
  <hyperlinks>
    <hyperlink ref="A2" location="'Player Summary'!A1" display="Player Summary" xr:uid="{00000000-0004-0000-26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17" sqref="A17"/>
      <selection pane="topRight" activeCell="A17" sqref="A17"/>
      <selection pane="bottomLeft" activeCell="A17" sqref="A17"/>
      <selection pane="bottomRight" activeCell="B22" sqref="B22"/>
    </sheetView>
  </sheetViews>
  <sheetFormatPr defaultColWidth="8.855468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85546875" style="2" customWidth="1"/>
    <col min="8" max="8" width="2.5703125" style="2" customWidth="1"/>
    <col min="9" max="9" width="2.42578125" style="2" customWidth="1"/>
    <col min="10" max="10" width="2.85546875" style="47" customWidth="1"/>
    <col min="11" max="11" width="5" style="5" customWidth="1"/>
    <col min="12" max="14" width="5" style="2" customWidth="1"/>
    <col min="15" max="15" width="0.5703125" style="2" customWidth="1"/>
    <col min="16" max="18" width="2.85546875" style="2" customWidth="1"/>
    <col min="19" max="21" width="4.42578125" style="2" customWidth="1"/>
    <col min="22" max="22" width="2.85546875" style="1" customWidth="1"/>
    <col min="23" max="25" width="5.5703125" style="1" customWidth="1"/>
    <col min="26" max="26" width="5.570312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5703125" style="1" customWidth="1"/>
    <col min="33" max="34" width="5.5703125" style="2" customWidth="1"/>
    <col min="35" max="35" width="5.5703125" style="1" customWidth="1"/>
    <col min="36" max="36" width="2.85546875" style="1" customWidth="1"/>
    <col min="37" max="38" width="5.5703125" style="1" customWidth="1"/>
    <col min="39" max="39" width="6.85546875" style="1" customWidth="1"/>
    <col min="40" max="256" width="11.42578125" style="1" customWidth="1"/>
    <col min="257" max="16384" width="8.85546875" style="1"/>
  </cols>
  <sheetData>
    <row r="1" spans="1:39" ht="15.75">
      <c r="A1" s="46" t="s">
        <v>104</v>
      </c>
      <c r="D1" s="13" t="s">
        <v>75</v>
      </c>
      <c r="E1" s="13"/>
      <c r="F1" s="13"/>
      <c r="G1" s="209" t="s">
        <v>76</v>
      </c>
      <c r="H1" s="13"/>
      <c r="I1" s="13"/>
      <c r="J1" s="13"/>
      <c r="K1" s="202" t="s">
        <v>77</v>
      </c>
      <c r="L1" s="13"/>
      <c r="M1" s="204" t="s">
        <v>78</v>
      </c>
      <c r="N1" s="20"/>
      <c r="O1" s="47"/>
      <c r="P1" s="47"/>
      <c r="Q1" s="47"/>
      <c r="R1" s="47"/>
      <c r="S1" s="20"/>
      <c r="T1" s="20"/>
      <c r="U1" s="20"/>
      <c r="V1" s="15"/>
      <c r="W1" s="15"/>
      <c r="X1" s="15"/>
      <c r="Y1" s="15"/>
      <c r="Z1" s="47"/>
    </row>
    <row r="2" spans="1:39">
      <c r="A2" s="226" t="s">
        <v>107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7"/>
      <c r="S2" s="47"/>
      <c r="T2" s="47"/>
      <c r="U2" s="47"/>
      <c r="V2" s="15"/>
      <c r="W2" s="15"/>
      <c r="X2" s="15"/>
      <c r="Y2" s="15"/>
      <c r="Z2" s="47"/>
      <c r="AA2" s="15"/>
      <c r="AB2" s="15"/>
      <c r="AC2" s="15"/>
      <c r="AD2" s="15"/>
      <c r="AE2" s="15"/>
      <c r="AF2" s="15"/>
      <c r="AG2" s="47"/>
      <c r="AH2" s="47"/>
      <c r="AI2" s="15"/>
      <c r="AJ2" s="15"/>
    </row>
    <row r="3" spans="1:39">
      <c r="A3" s="255" t="s">
        <v>73</v>
      </c>
      <c r="B3" s="15"/>
      <c r="C3" s="257" t="s">
        <v>63</v>
      </c>
      <c r="D3" s="257"/>
      <c r="E3" s="257"/>
      <c r="F3" s="257"/>
      <c r="G3" s="257"/>
      <c r="H3" s="257"/>
      <c r="I3" s="257"/>
      <c r="J3" s="13"/>
      <c r="K3" s="257" t="s">
        <v>62</v>
      </c>
      <c r="L3" s="257"/>
      <c r="M3" s="257"/>
      <c r="N3" s="257"/>
      <c r="O3" s="301"/>
      <c r="P3" s="257"/>
      <c r="Q3" s="257"/>
      <c r="R3" s="14"/>
      <c r="S3" s="257" t="s">
        <v>61</v>
      </c>
      <c r="T3" s="257"/>
      <c r="U3" s="257"/>
      <c r="V3" s="15"/>
      <c r="W3" s="289" t="s">
        <v>60</v>
      </c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K3" s="289" t="s">
        <v>59</v>
      </c>
      <c r="AL3" s="289"/>
      <c r="AM3" s="289"/>
    </row>
    <row r="4" spans="1:39" ht="17.100000000000001" customHeight="1">
      <c r="A4" s="256"/>
      <c r="B4" s="54" t="s">
        <v>93</v>
      </c>
      <c r="C4" s="52" t="s">
        <v>54</v>
      </c>
      <c r="D4" s="157" t="s">
        <v>21</v>
      </c>
      <c r="E4" s="157" t="s">
        <v>58</v>
      </c>
      <c r="F4" s="157" t="s">
        <v>57</v>
      </c>
      <c r="G4" s="157" t="s">
        <v>71</v>
      </c>
      <c r="H4" s="157">
        <v>4</v>
      </c>
      <c r="I4" s="157">
        <v>6</v>
      </c>
      <c r="J4" s="13"/>
      <c r="K4" s="55" t="s">
        <v>16</v>
      </c>
      <c r="L4" s="157" t="s">
        <v>15</v>
      </c>
      <c r="M4" s="157" t="s">
        <v>14</v>
      </c>
      <c r="N4" s="157" t="s">
        <v>13</v>
      </c>
      <c r="O4" s="56"/>
      <c r="P4" s="52" t="s">
        <v>56</v>
      </c>
      <c r="Q4" s="52" t="s">
        <v>55</v>
      </c>
      <c r="R4" s="13"/>
      <c r="S4" s="157" t="s">
        <v>8</v>
      </c>
      <c r="T4" s="157" t="s">
        <v>7</v>
      </c>
      <c r="U4" s="157" t="s">
        <v>6</v>
      </c>
      <c r="W4" s="156" t="s">
        <v>15</v>
      </c>
      <c r="X4" s="156" t="s">
        <v>23</v>
      </c>
      <c r="Y4" s="156" t="s">
        <v>22</v>
      </c>
      <c r="Z4" s="156" t="s">
        <v>21</v>
      </c>
      <c r="AA4" s="289" t="s">
        <v>20</v>
      </c>
      <c r="AB4" s="289"/>
      <c r="AC4" s="289" t="s">
        <v>11</v>
      </c>
      <c r="AD4" s="289"/>
      <c r="AE4" s="156" t="s">
        <v>10</v>
      </c>
      <c r="AF4" s="156">
        <v>4</v>
      </c>
      <c r="AG4" s="156">
        <v>6</v>
      </c>
      <c r="AH4" s="156" t="s">
        <v>19</v>
      </c>
      <c r="AI4" s="156" t="s">
        <v>18</v>
      </c>
      <c r="AK4" s="156" t="s">
        <v>54</v>
      </c>
      <c r="AL4" s="156" t="s">
        <v>23</v>
      </c>
      <c r="AM4" s="78" t="s">
        <v>11</v>
      </c>
    </row>
    <row r="5" spans="1:39" ht="17.100000000000001" customHeight="1">
      <c r="A5" s="208"/>
      <c r="B5" s="47"/>
      <c r="C5" s="91"/>
      <c r="D5" s="60"/>
      <c r="E5" s="61"/>
      <c r="F5" s="59"/>
      <c r="G5" s="62"/>
      <c r="H5" s="59"/>
      <c r="I5" s="59"/>
      <c r="J5" s="9"/>
      <c r="K5" s="59"/>
      <c r="L5" s="59"/>
      <c r="M5" s="59"/>
      <c r="N5" s="59"/>
      <c r="O5" s="65"/>
      <c r="P5" s="66"/>
      <c r="Q5" s="66"/>
      <c r="R5" s="9"/>
      <c r="S5" s="59"/>
      <c r="T5" s="59"/>
      <c r="U5" s="59"/>
      <c r="V5" s="57" t="e">
        <f>SUM($D$5:$D5)/(COUNTA($D$5:$D5)-COUNTA($E$5:$E5))</f>
        <v>#DIV/0!</v>
      </c>
      <c r="W5" s="76">
        <f>COUNTA(A5:A34)</f>
        <v>4</v>
      </c>
      <c r="X5" s="76">
        <f>COUNTA(D5:D34)</f>
        <v>3</v>
      </c>
      <c r="Y5" s="76">
        <f>COUNTA(E5:E34)</f>
        <v>2</v>
      </c>
      <c r="Z5" s="83">
        <f>IF(X5=0,"-",SUM(D5:D34))</f>
        <v>12</v>
      </c>
      <c r="AA5" s="302" t="str">
        <f t="array" ref="AA5">IF(X5,(MAX(D5:D34)&amp;IF(SUM((D5:D34=MAX(D5:D34))*(E5:E34&lt;&gt;"")),"*","")&amp;"("&amp;MIN(IF(D5:D34&amp;E5:E34=MAX(D5:D34)&amp;IF(SUM((D5:D34=MAX(D5:D34))*(E5:E34&lt;&gt;"")),"*",""),F5:F34))&amp;")"),0)</f>
        <v>8*(0)</v>
      </c>
      <c r="AB5" s="302"/>
      <c r="AC5" s="303">
        <f>IF($X5-$Y5,$Z5/($X5-$Y5),"-")</f>
        <v>12</v>
      </c>
      <c r="AD5" s="304"/>
      <c r="AE5" s="84" t="str">
        <f>IF(SUM($F$5:$F$43),($Z5/(SUM($F$5:$F$43))*100),"-")</f>
        <v>-</v>
      </c>
      <c r="AF5" s="76">
        <f>SUM(H5:H34)</f>
        <v>0</v>
      </c>
      <c r="AG5" s="76">
        <f>SUM(I5:I34)</f>
        <v>0</v>
      </c>
      <c r="AH5" s="76">
        <f>COUNTIF($D$5:$D$34,"&gt;=50")-$AI5</f>
        <v>0</v>
      </c>
      <c r="AI5" s="76">
        <f>COUNTIF(D5:D34,"&gt;=100")</f>
        <v>0</v>
      </c>
      <c r="AK5" s="79" t="s">
        <v>53</v>
      </c>
      <c r="AL5" s="80">
        <f>IF(SUM(COUNTIF($C$5:$C$34,{1,2}))=0,"-",SUM(COUNTIF($C$5:$C$34,{1,2})))</f>
        <v>1</v>
      </c>
      <c r="AM5" s="89">
        <f>IF(ISERROR(IF($AL5="-","-",SUM(SUMIF($C$5:$C$34,{1,2},$D$5:$D$34))/($AL5-SUMPRODUCT(($C$5:$C$34={1,2})*($E$5:$E$34="*"))))),"-",IF($AL5="-","-",SUM(SUMIF($C$5:$C$34,{1,2},$D$5:$D$34))/($AL5-SUMPRODUCT(($C$5:$C$34={1,2})*($E$5:$E$34="*")))))</f>
        <v>0</v>
      </c>
    </row>
    <row r="6" spans="1:39" ht="17.100000000000001" customHeight="1">
      <c r="A6" s="208"/>
      <c r="B6" s="47"/>
      <c r="C6" s="91"/>
      <c r="D6" s="60"/>
      <c r="E6" s="61"/>
      <c r="F6" s="59"/>
      <c r="G6" s="62"/>
      <c r="H6" s="59"/>
      <c r="I6" s="59"/>
      <c r="J6" s="9"/>
      <c r="K6" s="59"/>
      <c r="L6" s="59"/>
      <c r="M6" s="59"/>
      <c r="N6" s="59"/>
      <c r="O6" s="67"/>
      <c r="P6" s="68"/>
      <c r="Q6" s="68"/>
      <c r="R6" s="9"/>
      <c r="S6" s="59"/>
      <c r="T6" s="59"/>
      <c r="U6" s="59"/>
      <c r="V6" s="58" t="e">
        <f>SUM($D$5:$D6)/(COUNTA($D$5:$D6)-COUNTA($E$5:$E6))</f>
        <v>#DIV/0!</v>
      </c>
      <c r="Z6" s="47"/>
      <c r="AK6" s="81" t="s">
        <v>52</v>
      </c>
      <c r="AL6" s="82" t="str">
        <f>IF(COUNTIF($C$5:$C$34,$AK6)=0,"-",COUNTIF($C$5:$C$34,$AK6))</f>
        <v>-</v>
      </c>
      <c r="AM6" s="90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.100000000000001" customHeight="1">
      <c r="A7" s="208"/>
      <c r="B7" s="47"/>
      <c r="C7" s="92"/>
      <c r="D7" s="63"/>
      <c r="E7" s="61"/>
      <c r="F7" s="59"/>
      <c r="G7" s="62"/>
      <c r="H7" s="59"/>
      <c r="I7" s="59"/>
      <c r="J7" s="9"/>
      <c r="K7" s="59"/>
      <c r="L7" s="59"/>
      <c r="M7" s="59"/>
      <c r="N7" s="59"/>
      <c r="O7" s="65"/>
      <c r="P7" s="66"/>
      <c r="Q7" s="66"/>
      <c r="R7" s="9"/>
      <c r="S7" s="59"/>
      <c r="T7" s="59"/>
      <c r="U7" s="59"/>
      <c r="V7" s="58" t="e">
        <f>SUM($D$5:$D7)/(COUNTA($D$5:$D7)-COUNTA($E$5:$E7))</f>
        <v>#DIV/0!</v>
      </c>
      <c r="W7" s="289" t="s">
        <v>51</v>
      </c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11"/>
      <c r="AK7" s="81" t="s">
        <v>50</v>
      </c>
      <c r="AL7" s="82" t="str">
        <f t="shared" ref="AL7:AL14" si="0">IF(COUNTIF($C$5:$C$34,$AK7)=0,"-",COUNTIF($C$5:$C$34,$AK7))</f>
        <v>-</v>
      </c>
      <c r="AM7" s="90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.100000000000001" customHeight="1">
      <c r="A8" s="208"/>
      <c r="B8" s="47"/>
      <c r="C8" s="91"/>
      <c r="D8" s="63"/>
      <c r="E8" s="61"/>
      <c r="F8" s="59"/>
      <c r="G8" s="62"/>
      <c r="H8" s="59"/>
      <c r="I8" s="59"/>
      <c r="J8" s="9"/>
      <c r="K8" s="59"/>
      <c r="L8" s="59"/>
      <c r="M8" s="59"/>
      <c r="N8" s="59"/>
      <c r="O8" s="65"/>
      <c r="P8" s="66"/>
      <c r="Q8" s="66"/>
      <c r="R8" s="9"/>
      <c r="S8" s="59"/>
      <c r="T8" s="59"/>
      <c r="U8" s="59"/>
      <c r="V8" s="58" t="e">
        <f>SUM($D$5:$D8)/(COUNTA($D$5:$D8)-COUNTA($E$5:$E8))</f>
        <v>#DIV/0!</v>
      </c>
      <c r="W8" s="156" t="s">
        <v>16</v>
      </c>
      <c r="X8" s="156" t="s">
        <v>15</v>
      </c>
      <c r="Y8" s="156" t="s">
        <v>14</v>
      </c>
      <c r="Z8" s="156" t="s">
        <v>13</v>
      </c>
      <c r="AA8" s="289" t="s">
        <v>12</v>
      </c>
      <c r="AB8" s="289"/>
      <c r="AC8" s="289" t="s">
        <v>11</v>
      </c>
      <c r="AD8" s="289"/>
      <c r="AE8" s="156" t="s">
        <v>10</v>
      </c>
      <c r="AF8" s="156" t="s">
        <v>69</v>
      </c>
      <c r="AG8" s="156" t="s">
        <v>9</v>
      </c>
      <c r="AH8" s="13"/>
      <c r="AK8" s="81" t="s">
        <v>49</v>
      </c>
      <c r="AL8" s="82">
        <f t="shared" si="0"/>
        <v>1</v>
      </c>
      <c r="AM8" s="90" t="str">
        <f t="shared" si="1"/>
        <v>-</v>
      </c>
    </row>
    <row r="9" spans="1:39" ht="17.100000000000001" customHeight="1">
      <c r="A9" s="208"/>
      <c r="B9" s="47"/>
      <c r="C9" s="91"/>
      <c r="D9" s="63"/>
      <c r="E9" s="61"/>
      <c r="F9" s="59"/>
      <c r="G9" s="62"/>
      <c r="H9" s="59"/>
      <c r="I9" s="59"/>
      <c r="J9" s="9"/>
      <c r="K9" s="59"/>
      <c r="L9" s="59"/>
      <c r="M9" s="59"/>
      <c r="N9" s="59"/>
      <c r="O9" s="65"/>
      <c r="P9" s="66"/>
      <c r="Q9" s="66"/>
      <c r="R9" s="9"/>
      <c r="S9" s="59"/>
      <c r="T9" s="59"/>
      <c r="U9" s="59"/>
      <c r="V9" s="57" t="e">
        <f>SUM($D$5:$D9)/(COUNTA($D$5:$D9)-COUNTA($E$5:$E9))</f>
        <v>#DIV/0!</v>
      </c>
      <c r="W9" s="85" t="str">
        <f t="array" ref="W9">IF(SUM(K5:K34)=0,"-",SUM(INT(K5:K34))+INT(ROUND(SUM(K5:K34-INT(K5:K34)),1)/0.6)+MOD(ROUND(SUM(K5:K34-INT(K5:K34)),1),0.6))</f>
        <v>-</v>
      </c>
      <c r="X9" s="86" t="str">
        <f>IF($W$9="-","-",SUM(L5:L34))</f>
        <v>-</v>
      </c>
      <c r="Y9" s="86" t="str">
        <f>IF($W$9="-","-",SUM(M5:M34))</f>
        <v>-</v>
      </c>
      <c r="Z9" s="83" t="str">
        <f>IF($W$9="-","-",SUM(N5:N34))</f>
        <v>-</v>
      </c>
      <c r="AA9" s="305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306"/>
      <c r="AC9" s="303" t="str">
        <f>IF($Z$9="-","-",IF($Z$9=0,"-",$Y$9/$Z$9))</f>
        <v>-</v>
      </c>
      <c r="AD9" s="304"/>
      <c r="AE9" s="87" t="str">
        <f>IF(ISERROR(ROUND((INT(W9)*6+((W9-INT(W9))*10))/Z9,2)),"-",ROUND((INT(W9)*6+((W9-INT(W9))*10))/Z9,2))</f>
        <v>-</v>
      </c>
      <c r="AF9" s="84" t="str">
        <f>IF(ISERROR(ROUND(Y9/(INT(W9)*6+((W9-INT(W9))*10))*6,2)),"-",ROUND(Y9/(INT(W9)*6+((W9-INT(W9))*10))*6,2))</f>
        <v>-</v>
      </c>
      <c r="AG9" s="93">
        <f>COUNTIF(N5:N34,"&gt;=5")</f>
        <v>0</v>
      </c>
      <c r="AH9" s="10"/>
      <c r="AK9" s="81" t="s">
        <v>48</v>
      </c>
      <c r="AL9" s="82" t="str">
        <f t="shared" si="0"/>
        <v>-</v>
      </c>
      <c r="AM9" s="90" t="str">
        <f t="shared" si="1"/>
        <v>-</v>
      </c>
    </row>
    <row r="10" spans="1:39" ht="17.100000000000001" customHeight="1">
      <c r="A10" s="208"/>
      <c r="B10" s="47"/>
      <c r="C10" s="92"/>
      <c r="D10" s="60"/>
      <c r="E10" s="61"/>
      <c r="F10" s="59"/>
      <c r="G10" s="59"/>
      <c r="H10" s="59"/>
      <c r="I10" s="59"/>
      <c r="J10" s="9"/>
      <c r="K10" s="64"/>
      <c r="L10" s="59"/>
      <c r="M10" s="59"/>
      <c r="N10" s="59"/>
      <c r="O10" s="65"/>
      <c r="P10" s="66"/>
      <c r="Q10" s="66"/>
      <c r="R10" s="9"/>
      <c r="S10" s="59"/>
      <c r="T10" s="59"/>
      <c r="U10" s="59"/>
      <c r="V10" s="58" t="e">
        <f>SUM($D$5:$D10)/(COUNTA($D$5:$D10)-COUNTA($E$5:$E10))</f>
        <v>#DIV/0!</v>
      </c>
      <c r="W10" s="12"/>
      <c r="AK10" s="81" t="s">
        <v>47</v>
      </c>
      <c r="AL10" s="82" t="str">
        <f t="shared" si="0"/>
        <v>-</v>
      </c>
      <c r="AM10" s="90" t="str">
        <f t="shared" si="1"/>
        <v>-</v>
      </c>
    </row>
    <row r="11" spans="1:39" ht="17.100000000000001" customHeight="1">
      <c r="A11" s="228"/>
      <c r="B11" s="47"/>
      <c r="C11" s="91"/>
      <c r="D11" s="60"/>
      <c r="E11" s="61"/>
      <c r="F11" s="59"/>
      <c r="G11" s="62"/>
      <c r="H11" s="59"/>
      <c r="I11" s="59"/>
      <c r="J11" s="9"/>
      <c r="K11" s="59"/>
      <c r="L11" s="59"/>
      <c r="M11" s="59"/>
      <c r="N11" s="59"/>
      <c r="O11" s="65"/>
      <c r="P11" s="66"/>
      <c r="Q11" s="66"/>
      <c r="R11" s="9"/>
      <c r="S11" s="59"/>
      <c r="T11" s="59"/>
      <c r="U11" s="59"/>
      <c r="V11" s="58" t="e">
        <f>SUM($D$5:$D11)/(COUNTA($D$5:$D11)-COUNTA($E$5:$E11))</f>
        <v>#DIV/0!</v>
      </c>
      <c r="W11" s="292" t="s">
        <v>46</v>
      </c>
      <c r="X11" s="292"/>
      <c r="Y11" s="292"/>
      <c r="Z11" s="11"/>
      <c r="AA11" s="11"/>
      <c r="AB11" s="11"/>
      <c r="AK11" s="81" t="s">
        <v>45</v>
      </c>
      <c r="AL11" s="82">
        <f t="shared" si="0"/>
        <v>1</v>
      </c>
      <c r="AM11" s="90">
        <f t="shared" si="1"/>
        <v>0</v>
      </c>
    </row>
    <row r="12" spans="1:39" ht="17.100000000000001" customHeight="1">
      <c r="A12" s="243"/>
      <c r="B12" s="47"/>
      <c r="C12" s="91"/>
      <c r="D12" s="60"/>
      <c r="E12" s="61"/>
      <c r="F12" s="59"/>
      <c r="G12" s="62"/>
      <c r="H12" s="59"/>
      <c r="I12" s="59"/>
      <c r="J12" s="9"/>
      <c r="K12" s="59"/>
      <c r="L12" s="59"/>
      <c r="M12" s="59"/>
      <c r="N12" s="59"/>
      <c r="O12" s="65"/>
      <c r="P12" s="66"/>
      <c r="Q12" s="66"/>
      <c r="R12" s="9"/>
      <c r="S12" s="59"/>
      <c r="T12" s="59"/>
      <c r="U12" s="59"/>
      <c r="V12" s="58" t="e">
        <f>SUM($D$5:$D12)/(COUNTA($D$5:$D12)-COUNTA($E$5:$E12))</f>
        <v>#DIV/0!</v>
      </c>
      <c r="W12" s="156" t="s">
        <v>8</v>
      </c>
      <c r="X12" s="156" t="s">
        <v>7</v>
      </c>
      <c r="Y12" s="156" t="s">
        <v>6</v>
      </c>
      <c r="Z12" s="47"/>
      <c r="AK12" s="81" t="s">
        <v>44</v>
      </c>
      <c r="AL12" s="82" t="str">
        <f t="shared" si="0"/>
        <v>-</v>
      </c>
      <c r="AM12" s="90" t="str">
        <f t="shared" si="1"/>
        <v>-</v>
      </c>
    </row>
    <row r="13" spans="1:39" ht="17.100000000000001" customHeight="1">
      <c r="A13" s="243"/>
      <c r="B13" s="47"/>
      <c r="C13" s="91"/>
      <c r="D13" s="63"/>
      <c r="E13" s="61"/>
      <c r="F13" s="59"/>
      <c r="G13" s="62"/>
      <c r="H13" s="59"/>
      <c r="I13" s="59"/>
      <c r="J13" s="9"/>
      <c r="K13" s="59"/>
      <c r="L13" s="59"/>
      <c r="M13" s="59"/>
      <c r="N13" s="59"/>
      <c r="O13" s="65"/>
      <c r="P13" s="66"/>
      <c r="Q13" s="66"/>
      <c r="R13" s="9"/>
      <c r="S13" s="59"/>
      <c r="T13" s="59"/>
      <c r="U13" s="59"/>
      <c r="V13" s="57" t="e">
        <f>SUM($D$5:$D13)/(COUNTA($D$5:$D13)-COUNTA($E$5:$E13))</f>
        <v>#DIV/0!</v>
      </c>
      <c r="W13" s="76">
        <f>SUM(S5:S34)</f>
        <v>0</v>
      </c>
      <c r="X13" s="76">
        <f>SUM(T5:T34)</f>
        <v>0</v>
      </c>
      <c r="Y13" s="76">
        <f>SUM(U5:U34)</f>
        <v>0</v>
      </c>
      <c r="Z13" s="10"/>
      <c r="AK13" s="81" t="s">
        <v>43</v>
      </c>
      <c r="AL13" s="82">
        <f t="shared" si="0"/>
        <v>1</v>
      </c>
      <c r="AM13" s="90" t="str">
        <f t="shared" si="1"/>
        <v>-</v>
      </c>
    </row>
    <row r="14" spans="1:39" ht="17.100000000000001" customHeight="1">
      <c r="A14" s="243"/>
      <c r="B14" s="47"/>
      <c r="C14" s="91"/>
      <c r="D14" s="63"/>
      <c r="E14" s="61"/>
      <c r="F14" s="59"/>
      <c r="G14" s="62"/>
      <c r="H14" s="59"/>
      <c r="I14" s="59"/>
      <c r="J14" s="9"/>
      <c r="K14" s="59"/>
      <c r="L14" s="59"/>
      <c r="M14" s="59"/>
      <c r="N14" s="59"/>
      <c r="O14" s="65"/>
      <c r="P14" s="66"/>
      <c r="Q14" s="66"/>
      <c r="R14" s="9"/>
      <c r="S14" s="59"/>
      <c r="T14" s="59"/>
      <c r="U14" s="59"/>
      <c r="V14" s="58" t="e">
        <f>SUM($D$5:$D14)/(COUNTA($D$5:$D14)-COUNTA($E$5:$E14))</f>
        <v>#DIV/0!</v>
      </c>
      <c r="AK14" s="81" t="s">
        <v>42</v>
      </c>
      <c r="AL14" s="82" t="str">
        <f t="shared" si="0"/>
        <v>-</v>
      </c>
      <c r="AM14" s="90" t="str">
        <f t="shared" si="1"/>
        <v>-</v>
      </c>
    </row>
    <row r="15" spans="1:39" ht="17.100000000000001" customHeight="1">
      <c r="A15" s="243"/>
      <c r="B15" s="47"/>
      <c r="C15" s="92"/>
      <c r="D15" s="63"/>
      <c r="E15" s="61"/>
      <c r="F15" s="59"/>
      <c r="G15" s="62"/>
      <c r="H15" s="59"/>
      <c r="I15" s="59"/>
      <c r="J15" s="9"/>
      <c r="K15" s="64"/>
      <c r="L15" s="59"/>
      <c r="M15" s="59"/>
      <c r="N15" s="59"/>
      <c r="O15" s="65"/>
      <c r="P15" s="66"/>
      <c r="Q15" s="66"/>
      <c r="R15" s="9"/>
      <c r="S15" s="59"/>
      <c r="T15" s="59"/>
      <c r="U15" s="59"/>
      <c r="V15" s="58" t="e">
        <f>SUM($D$5:$D15)/(COUNTA($D$5:$D15)-COUNTA($E$5:$E15))</f>
        <v>#DIV/0!</v>
      </c>
      <c r="W15" s="289" t="s">
        <v>41</v>
      </c>
      <c r="X15" s="289"/>
      <c r="Y15" s="289"/>
      <c r="Z15" s="289"/>
      <c r="AA15" s="289"/>
      <c r="AB15" s="289"/>
    </row>
    <row r="16" spans="1:39" ht="17.100000000000001" customHeight="1">
      <c r="A16" s="243"/>
      <c r="B16" s="47"/>
      <c r="C16" s="92"/>
      <c r="D16" s="63"/>
      <c r="E16" s="61"/>
      <c r="F16" s="59"/>
      <c r="G16" s="62"/>
      <c r="H16" s="59"/>
      <c r="I16" s="59"/>
      <c r="J16" s="9"/>
      <c r="K16" s="64"/>
      <c r="L16" s="59"/>
      <c r="M16" s="59"/>
      <c r="N16" s="59"/>
      <c r="O16" s="65"/>
      <c r="P16" s="66"/>
      <c r="Q16" s="66"/>
      <c r="R16" s="9"/>
      <c r="S16" s="59"/>
      <c r="T16" s="59"/>
      <c r="U16" s="59"/>
      <c r="V16" s="57" t="e">
        <f>SUM($D$5:$D16)/(COUNTA($D$5:$D16)-COUNTA($E$5:$E16))</f>
        <v>#DIV/0!</v>
      </c>
      <c r="W16" s="293" t="s">
        <v>40</v>
      </c>
      <c r="X16" s="294"/>
      <c r="Y16" s="295"/>
      <c r="Z16" s="76">
        <f>COUNTIF($G$5:$G$34,W16)</f>
        <v>0</v>
      </c>
      <c r="AA16" s="296">
        <f>$Z16/MAX(1,$X$5)</f>
        <v>0</v>
      </c>
      <c r="AB16" s="297"/>
    </row>
    <row r="17" spans="1:34" ht="17.100000000000001" customHeight="1">
      <c r="A17" s="228" t="s">
        <v>217</v>
      </c>
      <c r="B17" s="47">
        <v>3</v>
      </c>
      <c r="C17" s="92">
        <v>5</v>
      </c>
      <c r="D17" s="63">
        <v>8</v>
      </c>
      <c r="E17" s="61" t="s">
        <v>58</v>
      </c>
      <c r="F17" s="59"/>
      <c r="G17" s="62"/>
      <c r="H17" s="59"/>
      <c r="I17" s="59"/>
      <c r="J17" s="9"/>
      <c r="K17" s="64"/>
      <c r="L17" s="59"/>
      <c r="M17" s="59"/>
      <c r="N17" s="59"/>
      <c r="O17" s="65"/>
      <c r="P17" s="66"/>
      <c r="Q17" s="66"/>
      <c r="R17" s="9"/>
      <c r="S17" s="59"/>
      <c r="T17" s="59"/>
      <c r="U17" s="59"/>
      <c r="V17" s="57" t="e">
        <f>SUM($D$5:$D17)/(COUNTA($D$5:$D17)-COUNTA($E$5:$E17))</f>
        <v>#DIV/0!</v>
      </c>
      <c r="W17" s="298" t="s">
        <v>39</v>
      </c>
      <c r="X17" s="299"/>
      <c r="Y17" s="300"/>
      <c r="Z17" s="76">
        <f>COUNTIF($G$5:$G$34,W17)</f>
        <v>0</v>
      </c>
      <c r="AA17" s="287">
        <f t="shared" ref="AA17:AA25" si="2">$Z17/MAX(1,$X$5)</f>
        <v>0</v>
      </c>
      <c r="AB17" s="288"/>
      <c r="AG17" s="1"/>
      <c r="AH17" s="1"/>
    </row>
    <row r="18" spans="1:34" ht="17.100000000000001" customHeight="1">
      <c r="A18" s="228" t="s">
        <v>219</v>
      </c>
      <c r="B18" s="51">
        <v>3</v>
      </c>
      <c r="C18" s="92">
        <v>8</v>
      </c>
      <c r="D18" s="63"/>
      <c r="E18" s="61"/>
      <c r="F18" s="59"/>
      <c r="G18" s="62"/>
      <c r="H18" s="59"/>
      <c r="I18" s="59"/>
      <c r="J18" s="9"/>
      <c r="K18" s="59"/>
      <c r="L18" s="59"/>
      <c r="M18" s="59"/>
      <c r="N18" s="59"/>
      <c r="O18" s="65"/>
      <c r="P18" s="66"/>
      <c r="Q18" s="66"/>
      <c r="R18" s="9"/>
      <c r="S18" s="59"/>
      <c r="T18" s="59"/>
      <c r="U18" s="59"/>
      <c r="V18" s="57" t="e">
        <f>SUM($D$5:$D18)/(COUNTA($D$5:$D18)-COUNTA($E$5:$E18))</f>
        <v>#DIV/0!</v>
      </c>
      <c r="W18" s="284" t="s">
        <v>90</v>
      </c>
      <c r="X18" s="285"/>
      <c r="Y18" s="286"/>
      <c r="Z18" s="76">
        <f>COUNTIF($G$5:$G$34,W18)</f>
        <v>0</v>
      </c>
      <c r="AA18" s="287">
        <f t="shared" si="2"/>
        <v>0</v>
      </c>
      <c r="AB18" s="288"/>
      <c r="AG18" s="1"/>
      <c r="AH18" s="1"/>
    </row>
    <row r="19" spans="1:34" ht="17.100000000000001" customHeight="1">
      <c r="A19" s="228" t="s">
        <v>218</v>
      </c>
      <c r="B19" s="51">
        <v>3</v>
      </c>
      <c r="C19" s="92">
        <v>10</v>
      </c>
      <c r="D19" s="60">
        <v>4</v>
      </c>
      <c r="E19" s="61" t="s">
        <v>58</v>
      </c>
      <c r="F19" s="59"/>
      <c r="G19" s="59"/>
      <c r="H19" s="59"/>
      <c r="I19" s="59"/>
      <c r="J19" s="9"/>
      <c r="K19" s="59"/>
      <c r="L19" s="59"/>
      <c r="M19" s="59"/>
      <c r="N19" s="59"/>
      <c r="O19" s="65"/>
      <c r="P19" s="66"/>
      <c r="Q19" s="66"/>
      <c r="R19" s="9"/>
      <c r="S19" s="59"/>
      <c r="T19" s="59"/>
      <c r="U19" s="59"/>
      <c r="V19" s="57" t="e">
        <f>SUM($D$5:$D19)/(COUNTA($D$5:$D19)-COUNTA($E$5:$E19))</f>
        <v>#DIV/0!</v>
      </c>
      <c r="W19" s="284" t="s">
        <v>89</v>
      </c>
      <c r="X19" s="285"/>
      <c r="Y19" s="286"/>
      <c r="Z19" s="76">
        <f t="shared" ref="Z19:Z25" si="3">COUNTIF($G$5:$G$34,W19)</f>
        <v>0</v>
      </c>
      <c r="AA19" s="287">
        <f t="shared" si="2"/>
        <v>0</v>
      </c>
      <c r="AB19" s="288"/>
      <c r="AG19" s="1"/>
      <c r="AH19" s="1"/>
    </row>
    <row r="20" spans="1:34" ht="17.100000000000001" customHeight="1">
      <c r="A20" s="228"/>
      <c r="B20" s="47"/>
      <c r="C20" s="91"/>
      <c r="D20" s="60"/>
      <c r="E20" s="61"/>
      <c r="F20" s="59"/>
      <c r="G20" s="62"/>
      <c r="H20" s="59"/>
      <c r="I20" s="59"/>
      <c r="J20" s="9"/>
      <c r="K20" s="59"/>
      <c r="L20" s="59"/>
      <c r="M20" s="59"/>
      <c r="N20" s="59"/>
      <c r="O20" s="65"/>
      <c r="P20" s="66"/>
      <c r="Q20" s="66"/>
      <c r="R20" s="9"/>
      <c r="S20" s="59"/>
      <c r="T20" s="59"/>
      <c r="U20" s="59"/>
      <c r="V20" s="57" t="e">
        <f>SUM($D$5:$D20)/(COUNTA($D$5:$D20)-COUNTA($E$5:$E20))</f>
        <v>#DIV/0!</v>
      </c>
      <c r="W20" s="284" t="s">
        <v>38</v>
      </c>
      <c r="X20" s="285"/>
      <c r="Y20" s="286"/>
      <c r="Z20" s="76">
        <f t="shared" si="3"/>
        <v>0</v>
      </c>
      <c r="AA20" s="287">
        <f t="shared" si="2"/>
        <v>0</v>
      </c>
      <c r="AB20" s="288"/>
      <c r="AG20" s="1"/>
      <c r="AH20" s="1"/>
    </row>
    <row r="21" spans="1:34" ht="17.100000000000001" customHeight="1">
      <c r="A21" s="247" t="s">
        <v>222</v>
      </c>
      <c r="B21" s="47">
        <v>3</v>
      </c>
      <c r="C21" s="92">
        <v>1</v>
      </c>
      <c r="D21" s="60">
        <v>0</v>
      </c>
      <c r="E21" s="61"/>
      <c r="F21" s="59"/>
      <c r="G21" s="62"/>
      <c r="H21" s="59"/>
      <c r="I21" s="59"/>
      <c r="J21" s="9"/>
      <c r="K21" s="64"/>
      <c r="L21" s="59"/>
      <c r="M21" s="59"/>
      <c r="N21" s="59"/>
      <c r="O21" s="65"/>
      <c r="P21" s="66"/>
      <c r="Q21" s="66"/>
      <c r="R21" s="9"/>
      <c r="S21" s="59"/>
      <c r="T21" s="59"/>
      <c r="U21" s="59"/>
      <c r="V21" s="57">
        <f>SUM($D$5:$D21)/(COUNTA($D$5:$D21)-COUNTA($E$5:$E21))</f>
        <v>12</v>
      </c>
      <c r="W21" s="284" t="s">
        <v>37</v>
      </c>
      <c r="X21" s="285"/>
      <c r="Y21" s="286"/>
      <c r="Z21" s="76">
        <f t="shared" si="3"/>
        <v>0</v>
      </c>
      <c r="AA21" s="287">
        <f t="shared" si="2"/>
        <v>0</v>
      </c>
      <c r="AB21" s="288"/>
      <c r="AG21" s="1"/>
      <c r="AH21" s="1"/>
    </row>
    <row r="22" spans="1:34" ht="17.100000000000001" customHeight="1">
      <c r="A22" s="247"/>
      <c r="B22" s="47"/>
      <c r="C22" s="91"/>
      <c r="D22" s="60"/>
      <c r="E22" s="61"/>
      <c r="F22" s="59"/>
      <c r="G22" s="59"/>
      <c r="H22" s="59"/>
      <c r="I22" s="59"/>
      <c r="J22" s="9"/>
      <c r="K22" s="64"/>
      <c r="L22" s="59"/>
      <c r="M22" s="59"/>
      <c r="N22" s="59"/>
      <c r="O22" s="65"/>
      <c r="P22" s="66"/>
      <c r="Q22" s="66"/>
      <c r="R22" s="9"/>
      <c r="S22" s="59"/>
      <c r="T22" s="59"/>
      <c r="U22" s="59"/>
      <c r="V22" s="57">
        <f>SUM($D$5:$D22)/(COUNTA($D$5:$D22)-COUNTA($E$5:$E22))</f>
        <v>12</v>
      </c>
      <c r="W22" s="284" t="s">
        <v>36</v>
      </c>
      <c r="X22" s="285"/>
      <c r="Y22" s="286"/>
      <c r="Z22" s="76">
        <f t="shared" si="3"/>
        <v>0</v>
      </c>
      <c r="AA22" s="287">
        <f t="shared" si="2"/>
        <v>0</v>
      </c>
      <c r="AB22" s="288"/>
      <c r="AG22" s="1"/>
      <c r="AH22" s="1"/>
    </row>
    <row r="23" spans="1:34" ht="17.100000000000001" customHeight="1">
      <c r="A23" s="248"/>
      <c r="B23" s="47"/>
      <c r="C23" s="91"/>
      <c r="D23" s="60"/>
      <c r="E23" s="61"/>
      <c r="F23" s="59"/>
      <c r="G23" s="62"/>
      <c r="H23" s="59"/>
      <c r="I23" s="59"/>
      <c r="J23" s="9"/>
      <c r="K23" s="64"/>
      <c r="L23" s="59"/>
      <c r="M23" s="59"/>
      <c r="N23" s="64"/>
      <c r="O23" s="67"/>
      <c r="P23" s="68"/>
      <c r="Q23" s="68"/>
      <c r="R23" s="9"/>
      <c r="S23" s="59"/>
      <c r="T23" s="59"/>
      <c r="U23" s="59"/>
      <c r="V23" s="57">
        <f>SUM($D$5:$D23)/(COUNTA($D$5:$D23)-COUNTA($E$5:$E23))</f>
        <v>12</v>
      </c>
      <c r="W23" s="284" t="s">
        <v>35</v>
      </c>
      <c r="X23" s="285"/>
      <c r="Y23" s="286"/>
      <c r="Z23" s="76">
        <f t="shared" si="3"/>
        <v>0</v>
      </c>
      <c r="AA23" s="287">
        <f t="shared" si="2"/>
        <v>0</v>
      </c>
      <c r="AB23" s="288"/>
      <c r="AG23" s="1"/>
      <c r="AH23" s="1"/>
    </row>
    <row r="24" spans="1:34" ht="17.100000000000001" customHeight="1">
      <c r="A24" s="248"/>
      <c r="B24" s="51"/>
      <c r="C24" s="92"/>
      <c r="D24" s="63"/>
      <c r="E24" s="61"/>
      <c r="F24" s="59"/>
      <c r="G24" s="62"/>
      <c r="H24" s="59"/>
      <c r="I24" s="59"/>
      <c r="J24" s="9"/>
      <c r="K24" s="64"/>
      <c r="L24" s="59"/>
      <c r="M24" s="59"/>
      <c r="N24" s="59"/>
      <c r="O24" s="65"/>
      <c r="P24" s="66"/>
      <c r="Q24" s="66"/>
      <c r="R24" s="25"/>
      <c r="S24" s="62"/>
      <c r="T24" s="62"/>
      <c r="U24" s="62"/>
      <c r="V24" s="57">
        <f>SUM($D$5:$D24)/(COUNTA($D$5:$D24)-COUNTA($E$5:$E24))</f>
        <v>12</v>
      </c>
      <c r="W24" s="284" t="s">
        <v>34</v>
      </c>
      <c r="X24" s="290"/>
      <c r="Y24" s="291"/>
      <c r="Z24" s="76">
        <f t="shared" si="3"/>
        <v>0</v>
      </c>
      <c r="AA24" s="287">
        <f t="shared" si="2"/>
        <v>0</v>
      </c>
      <c r="AB24" s="288"/>
      <c r="AG24" s="1"/>
      <c r="AH24" s="1"/>
    </row>
    <row r="25" spans="1:34" ht="17.100000000000001" customHeight="1">
      <c r="A25" s="248"/>
      <c r="B25" s="47"/>
      <c r="C25" s="91"/>
      <c r="D25" s="63"/>
      <c r="E25" s="61"/>
      <c r="F25" s="59"/>
      <c r="G25" s="62"/>
      <c r="H25" s="59"/>
      <c r="I25" s="59"/>
      <c r="J25" s="9"/>
      <c r="K25" s="64"/>
      <c r="L25" s="59"/>
      <c r="M25" s="59"/>
      <c r="N25" s="59"/>
      <c r="O25" s="65"/>
      <c r="P25" s="66"/>
      <c r="Q25" s="66"/>
      <c r="R25" s="50"/>
      <c r="S25" s="59"/>
      <c r="T25" s="59"/>
      <c r="U25" s="59"/>
      <c r="V25" s="57">
        <f>SUM($D$5:$D25)/(COUNTA($D$5:$D25)-COUNTA($E$5:$E25))</f>
        <v>12</v>
      </c>
      <c r="W25" s="284" t="s">
        <v>33</v>
      </c>
      <c r="X25" s="285"/>
      <c r="Y25" s="286"/>
      <c r="Z25" s="76">
        <f t="shared" si="3"/>
        <v>0</v>
      </c>
      <c r="AA25" s="287">
        <f t="shared" si="2"/>
        <v>0</v>
      </c>
      <c r="AB25" s="288"/>
      <c r="AG25" s="1"/>
      <c r="AH25" s="1"/>
    </row>
    <row r="26" spans="1:34" ht="17.100000000000001" customHeight="1">
      <c r="A26" s="200"/>
      <c r="B26" s="2"/>
      <c r="C26" s="91"/>
      <c r="D26" s="60"/>
      <c r="E26" s="61"/>
      <c r="F26" s="59"/>
      <c r="G26" s="59"/>
      <c r="H26" s="59"/>
      <c r="I26" s="59"/>
      <c r="J26" s="9"/>
      <c r="K26" s="64"/>
      <c r="L26" s="59"/>
      <c r="M26" s="59"/>
      <c r="N26" s="59"/>
      <c r="O26" s="65"/>
      <c r="P26" s="66"/>
      <c r="Q26" s="66"/>
      <c r="R26" s="50"/>
      <c r="S26" s="59"/>
      <c r="T26" s="59"/>
      <c r="U26" s="59"/>
      <c r="V26" s="58">
        <f>SUM($D$5:$D26)/(COUNTA($D$5:$D26)-COUNTA($E$5:$E26))</f>
        <v>12</v>
      </c>
      <c r="W26" s="88"/>
    </row>
    <row r="27" spans="1:34" ht="17.100000000000001" customHeight="1">
      <c r="A27" s="200"/>
      <c r="B27" s="2"/>
      <c r="C27" s="91"/>
      <c r="D27" s="60"/>
      <c r="E27" s="61"/>
      <c r="F27" s="59"/>
      <c r="G27" s="59"/>
      <c r="H27" s="59"/>
      <c r="I27" s="59"/>
      <c r="J27" s="9"/>
      <c r="K27" s="64"/>
      <c r="L27" s="59"/>
      <c r="M27" s="59"/>
      <c r="N27" s="59"/>
      <c r="O27" s="65"/>
      <c r="P27" s="66"/>
      <c r="Q27" s="66"/>
      <c r="R27" s="50"/>
      <c r="S27" s="59"/>
      <c r="T27" s="59"/>
      <c r="U27" s="59"/>
      <c r="V27" s="58">
        <f>SUM($D$5:$D27)/(COUNTA($D$5:$D27)-COUNTA($E$5:$E27))</f>
        <v>12</v>
      </c>
      <c r="W27" s="289" t="s">
        <v>32</v>
      </c>
      <c r="X27" s="289"/>
      <c r="Y27" s="289"/>
      <c r="Z27" s="289"/>
      <c r="AA27" s="289"/>
      <c r="AB27" s="289"/>
      <c r="AC27" s="8"/>
      <c r="AD27" s="8"/>
      <c r="AE27" s="8"/>
      <c r="AG27" s="1"/>
      <c r="AH27" s="1"/>
    </row>
    <row r="28" spans="1:34" ht="17.100000000000001" customHeight="1">
      <c r="A28" s="200"/>
      <c r="B28" s="2"/>
      <c r="C28" s="91"/>
      <c r="D28" s="60"/>
      <c r="E28" s="61"/>
      <c r="F28" s="59"/>
      <c r="G28" s="59"/>
      <c r="H28" s="59"/>
      <c r="I28" s="59"/>
      <c r="J28" s="9"/>
      <c r="K28" s="64"/>
      <c r="L28" s="59"/>
      <c r="M28" s="59"/>
      <c r="N28" s="59"/>
      <c r="O28" s="65"/>
      <c r="P28" s="66"/>
      <c r="Q28" s="66"/>
      <c r="R28" s="50"/>
      <c r="S28" s="59"/>
      <c r="T28" s="59"/>
      <c r="U28" s="59"/>
      <c r="V28" s="57">
        <f>SUM($D$5:$D28)/(COUNTA($D$5:$D28)-COUNTA($E$5:$E28))</f>
        <v>12</v>
      </c>
      <c r="W28" s="69" t="s">
        <v>31</v>
      </c>
      <c r="X28" s="70"/>
      <c r="Y28" s="70"/>
      <c r="Z28" s="71"/>
      <c r="AA28" s="282">
        <f>IF(W5=0,"-",$W$13/$W$5)</f>
        <v>0</v>
      </c>
      <c r="AB28" s="283"/>
      <c r="AG28" s="1"/>
      <c r="AH28" s="1"/>
    </row>
    <row r="29" spans="1:34" ht="17.100000000000001" customHeight="1">
      <c r="A29" s="200"/>
      <c r="B29" s="2"/>
      <c r="C29" s="91"/>
      <c r="D29" s="60"/>
      <c r="E29" s="61"/>
      <c r="F29" s="59"/>
      <c r="G29" s="59"/>
      <c r="H29" s="59"/>
      <c r="I29" s="59"/>
      <c r="J29" s="9"/>
      <c r="K29" s="64"/>
      <c r="L29" s="59"/>
      <c r="M29" s="59"/>
      <c r="N29" s="59"/>
      <c r="O29" s="65"/>
      <c r="P29" s="66"/>
      <c r="Q29" s="66"/>
      <c r="R29" s="50"/>
      <c r="S29" s="59"/>
      <c r="T29" s="59"/>
      <c r="U29" s="59"/>
      <c r="V29" s="57">
        <f>SUM($D$5:$D29)/(COUNTA($D$5:$D29)-COUNTA($E$5:$E29))</f>
        <v>12</v>
      </c>
      <c r="W29" s="154" t="s">
        <v>30</v>
      </c>
      <c r="X29" s="155"/>
      <c r="Y29" s="276">
        <v>20</v>
      </c>
      <c r="Z29" s="279"/>
      <c r="AA29" s="280" t="str">
        <f>IF(ISERROR(SUMIF(D5:D34,"&gt;="&amp;Y29)/SUMPRODUCT(--(D5:D34&gt;=Y29),--(E5:E34&lt;&gt;"*"))),"-",SUMIF(D5:D34,"&gt;="&amp;Y29)/SUMPRODUCT(--(D5:D34&gt;=Y29),--(E5:E34&lt;&gt;"*")))</f>
        <v>-</v>
      </c>
      <c r="AB29" s="281"/>
      <c r="AG29" s="1"/>
      <c r="AH29" s="1"/>
    </row>
    <row r="30" spans="1:34" ht="17.100000000000001" customHeight="1">
      <c r="A30" s="200"/>
      <c r="B30" s="2"/>
      <c r="C30" s="91"/>
      <c r="D30" s="60"/>
      <c r="E30" s="61"/>
      <c r="F30" s="59"/>
      <c r="G30" s="59"/>
      <c r="H30" s="59"/>
      <c r="I30" s="59"/>
      <c r="J30" s="9"/>
      <c r="K30" s="64"/>
      <c r="L30" s="59"/>
      <c r="M30" s="59"/>
      <c r="N30" s="59"/>
      <c r="O30" s="65"/>
      <c r="P30" s="66"/>
      <c r="Q30" s="66"/>
      <c r="R30" s="50"/>
      <c r="S30" s="59"/>
      <c r="T30" s="59"/>
      <c r="U30" s="59"/>
      <c r="V30" s="57">
        <f>SUM($D$5:$D30)/(COUNTA($D$5:$D30)-COUNTA($E$5:$E30))</f>
        <v>12</v>
      </c>
      <c r="W30" s="274" t="s">
        <v>29</v>
      </c>
      <c r="X30" s="275"/>
      <c r="Y30" s="275"/>
      <c r="Z30" s="276"/>
      <c r="AA30" s="277">
        <f>IF($Z$5="-","-",IF($Z$5=0,"-",($AF$5*4+$AG$5*6)/$Z$5))</f>
        <v>0</v>
      </c>
      <c r="AB30" s="278"/>
      <c r="AG30" s="1"/>
      <c r="AH30" s="1"/>
    </row>
    <row r="31" spans="1:34" ht="17.100000000000001" customHeight="1">
      <c r="A31" s="200"/>
      <c r="B31" s="2"/>
      <c r="C31" s="91"/>
      <c r="D31" s="60"/>
      <c r="E31" s="61"/>
      <c r="F31" s="59"/>
      <c r="G31" s="59"/>
      <c r="H31" s="59"/>
      <c r="I31" s="59"/>
      <c r="J31" s="9"/>
      <c r="K31" s="64"/>
      <c r="L31" s="59"/>
      <c r="M31" s="59"/>
      <c r="N31" s="59"/>
      <c r="O31" s="65"/>
      <c r="P31" s="66"/>
      <c r="Q31" s="66"/>
      <c r="R31" s="50"/>
      <c r="S31" s="59"/>
      <c r="T31" s="59"/>
      <c r="U31" s="59"/>
      <c r="V31" s="57">
        <f>SUM($D$5:$D31)/(COUNTA($D$5:$D31)-COUNTA($E$5:$E31))</f>
        <v>12</v>
      </c>
      <c r="W31" s="274" t="s">
        <v>28</v>
      </c>
      <c r="X31" s="275"/>
      <c r="Y31" s="275"/>
      <c r="Z31" s="276"/>
      <c r="AA31" s="277" t="str">
        <f>IF(SUM($AF5:$AG5),$AG5/SUM($AF5:$AG5),"-")</f>
        <v>-</v>
      </c>
      <c r="AB31" s="278"/>
      <c r="AG31" s="1"/>
      <c r="AH31" s="1"/>
    </row>
    <row r="32" spans="1:34" ht="17.100000000000001" customHeight="1">
      <c r="A32" s="200"/>
      <c r="B32" s="2"/>
      <c r="C32" s="91"/>
      <c r="D32" s="60"/>
      <c r="E32" s="61"/>
      <c r="F32" s="59"/>
      <c r="G32" s="59"/>
      <c r="H32" s="59"/>
      <c r="I32" s="59"/>
      <c r="J32" s="9"/>
      <c r="K32" s="64"/>
      <c r="L32" s="59"/>
      <c r="M32" s="59"/>
      <c r="N32" s="59"/>
      <c r="O32" s="65"/>
      <c r="P32" s="66"/>
      <c r="Q32" s="66"/>
      <c r="R32" s="50"/>
      <c r="S32" s="59"/>
      <c r="T32" s="59"/>
      <c r="U32" s="59"/>
      <c r="V32" s="57">
        <f>SUM($D$5:$D32)/(COUNTA($D$5:$D32)-COUNTA($E$5:$E32))</f>
        <v>12</v>
      </c>
      <c r="W32" s="274" t="s">
        <v>27</v>
      </c>
      <c r="X32" s="275"/>
      <c r="Y32" s="275"/>
      <c r="Z32" s="276"/>
      <c r="AA32" s="277" t="str">
        <f>IF(SUM($AH5:$AI5),$AI5/SUM($AH5:$AI5),"-")</f>
        <v>-</v>
      </c>
      <c r="AB32" s="278"/>
      <c r="AG32" s="1"/>
      <c r="AH32" s="1"/>
    </row>
    <row r="33" spans="1:34" ht="17.100000000000001" customHeight="1">
      <c r="A33" s="199"/>
      <c r="B33" s="2"/>
      <c r="C33" s="91"/>
      <c r="D33" s="60"/>
      <c r="E33" s="61"/>
      <c r="F33" s="59"/>
      <c r="G33" s="59"/>
      <c r="H33" s="59"/>
      <c r="I33" s="59"/>
      <c r="J33" s="50"/>
      <c r="K33" s="59"/>
      <c r="L33" s="59"/>
      <c r="M33" s="59"/>
      <c r="N33" s="59"/>
      <c r="O33" s="65"/>
      <c r="P33" s="66"/>
      <c r="Q33" s="66"/>
      <c r="R33" s="50"/>
      <c r="S33" s="59"/>
      <c r="T33" s="59"/>
      <c r="U33" s="59"/>
      <c r="V33" s="57">
        <f>SUM($D$5:$D33)/(COUNTA($D$5:$D33)-COUNTA($E$5:$E33))</f>
        <v>12</v>
      </c>
      <c r="W33" s="274" t="s">
        <v>64</v>
      </c>
      <c r="X33" s="275"/>
      <c r="Y33" s="275"/>
      <c r="Z33" s="276"/>
      <c r="AA33" s="74">
        <f>SUMPRODUCT((D5:D34=0)*(D5:D34&lt;&gt;"")*(E5:E34&lt;&gt;"*"))</f>
        <v>1</v>
      </c>
      <c r="AB33" s="75">
        <f>SUMPRODUCT((D5:D34=0)*(D5:D34&lt;&gt;"")*(E5:E34&lt;&gt;"*")*(F5:F34=1))</f>
        <v>0</v>
      </c>
      <c r="AG33" s="1"/>
      <c r="AH33" s="1"/>
    </row>
    <row r="34" spans="1:34" ht="17.100000000000001" customHeight="1">
      <c r="A34" s="199"/>
      <c r="B34" s="2"/>
      <c r="C34" s="91"/>
      <c r="D34" s="60"/>
      <c r="E34" s="61"/>
      <c r="F34" s="59"/>
      <c r="G34" s="59"/>
      <c r="H34" s="59"/>
      <c r="I34" s="59"/>
      <c r="J34" s="50"/>
      <c r="K34" s="59"/>
      <c r="L34" s="59"/>
      <c r="M34" s="59"/>
      <c r="N34" s="59"/>
      <c r="O34" s="65"/>
      <c r="P34" s="66"/>
      <c r="Q34" s="66"/>
      <c r="R34" s="50"/>
      <c r="S34" s="59"/>
      <c r="T34" s="59"/>
      <c r="U34" s="59"/>
      <c r="V34" s="57">
        <f>SUM($D$5:$D34)/(COUNTA($D$5:$D34)-COUNTA($E$5:$E34))</f>
        <v>12</v>
      </c>
      <c r="W34" s="274" t="s">
        <v>65</v>
      </c>
      <c r="X34" s="275"/>
      <c r="Y34" s="275"/>
      <c r="Z34" s="276"/>
      <c r="AA34" s="74">
        <f>SUM(P5:P34)</f>
        <v>0</v>
      </c>
      <c r="AB34" s="75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35" priority="1" operator="greaterThan">
      <formula>0</formula>
    </cfRule>
  </conditionalFormatting>
  <dataValidations count="1">
    <dataValidation type="list" allowBlank="1" showInputMessage="1" showErrorMessage="1" sqref="G5:G34" xr:uid="{00000000-0002-0000-2700-000000000000}">
      <formula1>$W$16:$W$25</formula1>
    </dataValidation>
  </dataValidations>
  <hyperlinks>
    <hyperlink ref="A2" location="'Player Summary'!A1" display="Player Summary" xr:uid="{00000000-0004-0000-27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17" sqref="A17"/>
      <selection pane="topRight" activeCell="A17" sqref="A17"/>
      <selection pane="bottomLeft" activeCell="A17" sqref="A17"/>
      <selection pane="bottomRight" activeCell="A2" sqref="A2"/>
    </sheetView>
  </sheetViews>
  <sheetFormatPr defaultColWidth="8.855468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85546875" style="2" customWidth="1"/>
    <col min="8" max="8" width="2.5703125" style="2" customWidth="1"/>
    <col min="9" max="9" width="2.42578125" style="2" customWidth="1"/>
    <col min="10" max="10" width="2.85546875" style="47" customWidth="1"/>
    <col min="11" max="11" width="5" style="5" customWidth="1"/>
    <col min="12" max="14" width="5" style="2" customWidth="1"/>
    <col min="15" max="15" width="0.5703125" style="2" customWidth="1"/>
    <col min="16" max="18" width="2.85546875" style="2" customWidth="1"/>
    <col min="19" max="21" width="4.42578125" style="2" customWidth="1"/>
    <col min="22" max="22" width="2.85546875" style="1" customWidth="1"/>
    <col min="23" max="25" width="5.5703125" style="1" customWidth="1"/>
    <col min="26" max="26" width="5.570312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5703125" style="1" customWidth="1"/>
    <col min="33" max="34" width="5.5703125" style="2" customWidth="1"/>
    <col min="35" max="35" width="5.5703125" style="1" customWidth="1"/>
    <col min="36" max="36" width="2.85546875" style="1" customWidth="1"/>
    <col min="37" max="38" width="5.5703125" style="1" customWidth="1"/>
    <col min="39" max="39" width="6.85546875" style="1" customWidth="1"/>
    <col min="40" max="256" width="11.42578125" style="1" customWidth="1"/>
    <col min="257" max="16384" width="8.85546875" style="1"/>
  </cols>
  <sheetData>
    <row r="1" spans="1:39" ht="15.75">
      <c r="A1" s="46" t="s">
        <v>223</v>
      </c>
      <c r="D1" s="13" t="s">
        <v>75</v>
      </c>
      <c r="E1" s="13"/>
      <c r="F1" s="13"/>
      <c r="G1" s="209" t="s">
        <v>76</v>
      </c>
      <c r="H1" s="13"/>
      <c r="I1" s="13"/>
      <c r="J1" s="13"/>
      <c r="K1" s="202" t="s">
        <v>77</v>
      </c>
      <c r="L1" s="13"/>
      <c r="M1" s="204" t="s">
        <v>78</v>
      </c>
      <c r="N1" s="20"/>
      <c r="O1" s="47"/>
      <c r="P1" s="47"/>
      <c r="Q1" s="47"/>
      <c r="R1" s="47"/>
      <c r="S1" s="20"/>
      <c r="T1" s="20"/>
      <c r="U1" s="20"/>
      <c r="V1" s="15"/>
      <c r="W1" s="15"/>
      <c r="X1" s="15"/>
      <c r="Y1" s="15"/>
      <c r="Z1" s="47"/>
    </row>
    <row r="2" spans="1:39">
      <c r="A2" s="226" t="s">
        <v>107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7"/>
      <c r="S2" s="47"/>
      <c r="T2" s="47"/>
      <c r="U2" s="47"/>
      <c r="V2" s="15"/>
      <c r="W2" s="15"/>
      <c r="X2" s="15"/>
      <c r="Y2" s="15"/>
      <c r="Z2" s="47"/>
      <c r="AA2" s="15"/>
      <c r="AB2" s="15"/>
      <c r="AC2" s="15"/>
      <c r="AD2" s="15"/>
      <c r="AE2" s="15"/>
      <c r="AF2" s="15"/>
      <c r="AG2" s="47"/>
      <c r="AH2" s="47"/>
      <c r="AI2" s="15"/>
      <c r="AJ2" s="15"/>
    </row>
    <row r="3" spans="1:39">
      <c r="A3" s="255" t="s">
        <v>73</v>
      </c>
      <c r="B3" s="15"/>
      <c r="C3" s="257" t="s">
        <v>63</v>
      </c>
      <c r="D3" s="257"/>
      <c r="E3" s="257"/>
      <c r="F3" s="257"/>
      <c r="G3" s="257"/>
      <c r="H3" s="257"/>
      <c r="I3" s="257"/>
      <c r="J3" s="13"/>
      <c r="K3" s="257" t="s">
        <v>62</v>
      </c>
      <c r="L3" s="257"/>
      <c r="M3" s="257"/>
      <c r="N3" s="257"/>
      <c r="O3" s="301"/>
      <c r="P3" s="257"/>
      <c r="Q3" s="257"/>
      <c r="R3" s="14"/>
      <c r="S3" s="257" t="s">
        <v>61</v>
      </c>
      <c r="T3" s="257"/>
      <c r="U3" s="257"/>
      <c r="V3" s="15"/>
      <c r="W3" s="289" t="s">
        <v>60</v>
      </c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K3" s="289" t="s">
        <v>59</v>
      </c>
      <c r="AL3" s="289"/>
      <c r="AM3" s="289"/>
    </row>
    <row r="4" spans="1:39" ht="17.100000000000001" customHeight="1">
      <c r="A4" s="256"/>
      <c r="B4" s="54" t="s">
        <v>93</v>
      </c>
      <c r="C4" s="52" t="s">
        <v>54</v>
      </c>
      <c r="D4" s="157" t="s">
        <v>21</v>
      </c>
      <c r="E4" s="157" t="s">
        <v>58</v>
      </c>
      <c r="F4" s="157" t="s">
        <v>57</v>
      </c>
      <c r="G4" s="157" t="s">
        <v>71</v>
      </c>
      <c r="H4" s="157">
        <v>4</v>
      </c>
      <c r="I4" s="157">
        <v>6</v>
      </c>
      <c r="J4" s="13"/>
      <c r="K4" s="55" t="s">
        <v>16</v>
      </c>
      <c r="L4" s="157" t="s">
        <v>15</v>
      </c>
      <c r="M4" s="157" t="s">
        <v>14</v>
      </c>
      <c r="N4" s="157" t="s">
        <v>13</v>
      </c>
      <c r="O4" s="56"/>
      <c r="P4" s="52" t="s">
        <v>56</v>
      </c>
      <c r="Q4" s="52" t="s">
        <v>55</v>
      </c>
      <c r="R4" s="13"/>
      <c r="S4" s="157" t="s">
        <v>8</v>
      </c>
      <c r="T4" s="157" t="s">
        <v>7</v>
      </c>
      <c r="U4" s="157" t="s">
        <v>6</v>
      </c>
      <c r="W4" s="156" t="s">
        <v>15</v>
      </c>
      <c r="X4" s="156" t="s">
        <v>23</v>
      </c>
      <c r="Y4" s="156" t="s">
        <v>22</v>
      </c>
      <c r="Z4" s="156" t="s">
        <v>21</v>
      </c>
      <c r="AA4" s="289" t="s">
        <v>20</v>
      </c>
      <c r="AB4" s="289"/>
      <c r="AC4" s="289" t="s">
        <v>11</v>
      </c>
      <c r="AD4" s="289"/>
      <c r="AE4" s="156" t="s">
        <v>10</v>
      </c>
      <c r="AF4" s="156">
        <v>4</v>
      </c>
      <c r="AG4" s="156">
        <v>6</v>
      </c>
      <c r="AH4" s="156" t="s">
        <v>19</v>
      </c>
      <c r="AI4" s="156" t="s">
        <v>18</v>
      </c>
      <c r="AK4" s="156" t="s">
        <v>54</v>
      </c>
      <c r="AL4" s="156" t="s">
        <v>23</v>
      </c>
      <c r="AM4" s="78" t="s">
        <v>11</v>
      </c>
    </row>
    <row r="5" spans="1:39" ht="17.100000000000001" customHeight="1">
      <c r="A5" s="208"/>
      <c r="B5" s="47"/>
      <c r="C5" s="91"/>
      <c r="D5" s="60"/>
      <c r="E5" s="61"/>
      <c r="F5" s="59"/>
      <c r="G5" s="62"/>
      <c r="H5" s="59"/>
      <c r="I5" s="59"/>
      <c r="J5" s="9"/>
      <c r="K5" s="59"/>
      <c r="L5" s="59"/>
      <c r="M5" s="59"/>
      <c r="N5" s="59"/>
      <c r="O5" s="65"/>
      <c r="P5" s="66"/>
      <c r="Q5" s="66"/>
      <c r="R5" s="9"/>
      <c r="S5" s="59"/>
      <c r="T5" s="59"/>
      <c r="U5" s="59"/>
      <c r="V5" s="57" t="e">
        <f>SUM($D$5:$D5)/(COUNTA($D$5:$D5)-COUNTA($E$5:$E5))</f>
        <v>#DIV/0!</v>
      </c>
      <c r="W5" s="76">
        <f>COUNTA(A5:A34)</f>
        <v>2</v>
      </c>
      <c r="X5" s="76">
        <f>COUNTA(D5:D34)</f>
        <v>1</v>
      </c>
      <c r="Y5" s="76">
        <f>COUNTA(E5:E34)</f>
        <v>0</v>
      </c>
      <c r="Z5" s="83">
        <f>IF(X5=0,"-",SUM(D5:D34))</f>
        <v>3</v>
      </c>
      <c r="AA5" s="302" t="str">
        <f t="array" ref="AA5">IF(X5,(MAX(D5:D34)&amp;IF(SUM((D5:D34=MAX(D5:D34))*(E5:E34&lt;&gt;"")),"*","")&amp;"("&amp;MIN(IF(D5:D34&amp;E5:E34=MAX(D5:D34)&amp;IF(SUM((D5:D34=MAX(D5:D34))*(E5:E34&lt;&gt;"")),"*",""),F5:F34))&amp;")"),0)</f>
        <v>3(0)</v>
      </c>
      <c r="AB5" s="302"/>
      <c r="AC5" s="303">
        <f>IF($X5-$Y5,$Z5/($X5-$Y5),"-")</f>
        <v>3</v>
      </c>
      <c r="AD5" s="304"/>
      <c r="AE5" s="84" t="str">
        <f>IF(SUM($F$5:$F$43),($Z5/(SUM($F$5:$F$43))*100),"-")</f>
        <v>-</v>
      </c>
      <c r="AF5" s="76">
        <f>SUM(H5:H34)</f>
        <v>0</v>
      </c>
      <c r="AG5" s="76">
        <f>SUM(I5:I34)</f>
        <v>0</v>
      </c>
      <c r="AH5" s="76">
        <f>COUNTIF($D$5:$D$34,"&gt;=50")-$AI5</f>
        <v>0</v>
      </c>
      <c r="AI5" s="76">
        <f>COUNTIF(D5:D34,"&gt;=100")</f>
        <v>0</v>
      </c>
      <c r="AK5" s="79" t="s">
        <v>53</v>
      </c>
      <c r="AL5" s="80" t="str">
        <f>IF(SUM(COUNTIF($C$5:$C$34,{1,2}))=0,"-",SUM(COUNTIF($C$5:$C$34,{1,2})))</f>
        <v>-</v>
      </c>
      <c r="AM5" s="89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.100000000000001" customHeight="1">
      <c r="A6" s="208"/>
      <c r="B6" s="47"/>
      <c r="C6" s="91"/>
      <c r="D6" s="60"/>
      <c r="E6" s="61"/>
      <c r="F6" s="59"/>
      <c r="G6" s="59"/>
      <c r="H6" s="59"/>
      <c r="I6" s="59"/>
      <c r="J6" s="9"/>
      <c r="K6" s="59"/>
      <c r="L6" s="59"/>
      <c r="M6" s="59"/>
      <c r="N6" s="59"/>
      <c r="O6" s="67"/>
      <c r="P6" s="68"/>
      <c r="Q6" s="68"/>
      <c r="R6" s="9"/>
      <c r="S6" s="59"/>
      <c r="T6" s="59"/>
      <c r="U6" s="59"/>
      <c r="V6" s="58" t="e">
        <f>SUM($D$5:$D6)/(COUNTA($D$5:$D6)-COUNTA($E$5:$E6))</f>
        <v>#DIV/0!</v>
      </c>
      <c r="Z6" s="47"/>
      <c r="AK6" s="81" t="s">
        <v>52</v>
      </c>
      <c r="AL6" s="82" t="str">
        <f>IF(COUNTIF($C$5:$C$34,$AK6)=0,"-",COUNTIF($C$5:$C$34,$AK6))</f>
        <v>-</v>
      </c>
      <c r="AM6" s="90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.100000000000001" customHeight="1">
      <c r="A7" s="208"/>
      <c r="B7" s="47"/>
      <c r="C7" s="92"/>
      <c r="D7" s="63"/>
      <c r="E7" s="61"/>
      <c r="F7" s="59"/>
      <c r="G7" s="62"/>
      <c r="H7" s="59"/>
      <c r="I7" s="59"/>
      <c r="J7" s="9"/>
      <c r="K7" s="59"/>
      <c r="L7" s="59"/>
      <c r="M7" s="59"/>
      <c r="N7" s="59"/>
      <c r="O7" s="65"/>
      <c r="P7" s="66"/>
      <c r="Q7" s="66"/>
      <c r="R7" s="9"/>
      <c r="S7" s="59"/>
      <c r="T7" s="59"/>
      <c r="U7" s="59"/>
      <c r="V7" s="58" t="e">
        <f>SUM($D$5:$D7)/(COUNTA($D$5:$D7)-COUNTA($E$5:$E7))</f>
        <v>#DIV/0!</v>
      </c>
      <c r="W7" s="289" t="s">
        <v>51</v>
      </c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11"/>
      <c r="AK7" s="81" t="s">
        <v>50</v>
      </c>
      <c r="AL7" s="82" t="str">
        <f t="shared" ref="AL7:AL14" si="0">IF(COUNTIF($C$5:$C$34,$AK7)=0,"-",COUNTIF($C$5:$C$34,$AK7))</f>
        <v>-</v>
      </c>
      <c r="AM7" s="90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.100000000000001" customHeight="1">
      <c r="A8" s="208"/>
      <c r="B8" s="47"/>
      <c r="C8" s="91"/>
      <c r="D8" s="63"/>
      <c r="E8" s="61"/>
      <c r="F8" s="59"/>
      <c r="G8" s="62"/>
      <c r="H8" s="59"/>
      <c r="I8" s="59"/>
      <c r="J8" s="9"/>
      <c r="K8" s="59"/>
      <c r="L8" s="59"/>
      <c r="M8" s="59"/>
      <c r="N8" s="59"/>
      <c r="O8" s="65"/>
      <c r="P8" s="66"/>
      <c r="Q8" s="66"/>
      <c r="R8" s="9"/>
      <c r="S8" s="59"/>
      <c r="T8" s="59"/>
      <c r="U8" s="59"/>
      <c r="V8" s="58" t="e">
        <f>SUM($D$5:$D8)/(COUNTA($D$5:$D8)-COUNTA($E$5:$E8))</f>
        <v>#DIV/0!</v>
      </c>
      <c r="W8" s="156" t="s">
        <v>16</v>
      </c>
      <c r="X8" s="156" t="s">
        <v>15</v>
      </c>
      <c r="Y8" s="156" t="s">
        <v>14</v>
      </c>
      <c r="Z8" s="156" t="s">
        <v>13</v>
      </c>
      <c r="AA8" s="289" t="s">
        <v>12</v>
      </c>
      <c r="AB8" s="289"/>
      <c r="AC8" s="289" t="s">
        <v>11</v>
      </c>
      <c r="AD8" s="289"/>
      <c r="AE8" s="156" t="s">
        <v>10</v>
      </c>
      <c r="AF8" s="156" t="s">
        <v>69</v>
      </c>
      <c r="AG8" s="156" t="s">
        <v>9</v>
      </c>
      <c r="AH8" s="13"/>
      <c r="AK8" s="81" t="s">
        <v>49</v>
      </c>
      <c r="AL8" s="82" t="str">
        <f t="shared" si="0"/>
        <v>-</v>
      </c>
      <c r="AM8" s="90" t="str">
        <f t="shared" si="1"/>
        <v>-</v>
      </c>
    </row>
    <row r="9" spans="1:39" ht="17.100000000000001" customHeight="1">
      <c r="A9" s="228"/>
      <c r="B9" s="47"/>
      <c r="C9" s="91"/>
      <c r="D9" s="60"/>
      <c r="E9" s="61"/>
      <c r="F9" s="59"/>
      <c r="G9" s="62"/>
      <c r="H9" s="59"/>
      <c r="I9" s="59"/>
      <c r="J9" s="9"/>
      <c r="K9" s="64"/>
      <c r="L9" s="59"/>
      <c r="M9" s="59"/>
      <c r="N9" s="59"/>
      <c r="O9" s="65"/>
      <c r="P9" s="66"/>
      <c r="Q9" s="66"/>
      <c r="R9" s="9"/>
      <c r="S9" s="59"/>
      <c r="T9" s="59"/>
      <c r="U9" s="59"/>
      <c r="V9" s="57" t="e">
        <f>SUM($D$5:$D9)/(COUNTA($D$5:$D9)-COUNTA($E$5:$E9))</f>
        <v>#DIV/0!</v>
      </c>
      <c r="W9" s="85">
        <f t="array" ref="W9">IF(SUM(K5:K34)=0,"-",SUM(INT(K5:K34))+INT(ROUND(SUM(K5:K34-INT(K5:K34)),1)/0.6)+MOD(ROUND(SUM(K5:K34-INT(K5:K34)),1),0.6))</f>
        <v>8</v>
      </c>
      <c r="X9" s="86">
        <f>IF($W$9="-","-",SUM(L5:L34))</f>
        <v>0</v>
      </c>
      <c r="Y9" s="86">
        <f>IF($W$9="-","-",SUM(M5:M34))</f>
        <v>55</v>
      </c>
      <c r="Z9" s="83">
        <f>IF($W$9="-","-",SUM(N5:N34))</f>
        <v>2</v>
      </c>
      <c r="AA9" s="305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1/24(4)</v>
      </c>
      <c r="AB9" s="306"/>
      <c r="AC9" s="303">
        <f>IF($Z$9="-","-",IF($Z$9=0,"-",$Y$9/$Z$9))</f>
        <v>27.5</v>
      </c>
      <c r="AD9" s="304"/>
      <c r="AE9" s="87">
        <f>IF(ISERROR(ROUND((INT(W9)*6+((W9-INT(W9))*10))/Z9,2)),"-",ROUND((INT(W9)*6+((W9-INT(W9))*10))/Z9,2))</f>
        <v>24</v>
      </c>
      <c r="AF9" s="84">
        <f>IF(ISERROR(ROUND(Y9/(INT(W9)*6+((W9-INT(W9))*10))*6,2)),"-",ROUND(Y9/(INT(W9)*6+((W9-INT(W9))*10))*6,2))</f>
        <v>6.88</v>
      </c>
      <c r="AG9" s="93">
        <f>COUNTIF(N5:N34,"&gt;=5")</f>
        <v>0</v>
      </c>
      <c r="AH9" s="10"/>
      <c r="AK9" s="81" t="s">
        <v>48</v>
      </c>
      <c r="AL9" s="82" t="str">
        <f t="shared" si="0"/>
        <v>-</v>
      </c>
      <c r="AM9" s="90" t="str">
        <f t="shared" si="1"/>
        <v>-</v>
      </c>
    </row>
    <row r="10" spans="1:39" ht="17.100000000000001" customHeight="1">
      <c r="A10" s="228"/>
      <c r="B10" s="47"/>
      <c r="C10" s="91"/>
      <c r="D10" s="60"/>
      <c r="E10" s="61"/>
      <c r="F10" s="59"/>
      <c r="G10" s="62"/>
      <c r="H10" s="59"/>
      <c r="I10" s="59"/>
      <c r="J10" s="9"/>
      <c r="K10" s="64"/>
      <c r="L10" s="59"/>
      <c r="M10" s="59"/>
      <c r="N10" s="59"/>
      <c r="O10" s="65"/>
      <c r="P10" s="66"/>
      <c r="Q10" s="66"/>
      <c r="R10" s="9"/>
      <c r="S10" s="59"/>
      <c r="T10" s="59"/>
      <c r="U10" s="59"/>
      <c r="V10" s="58" t="e">
        <f>SUM($D$5:$D10)/(COUNTA($D$5:$D10)-COUNTA($E$5:$E10))</f>
        <v>#DIV/0!</v>
      </c>
      <c r="W10" s="12"/>
      <c r="AK10" s="81" t="s">
        <v>47</v>
      </c>
      <c r="AL10" s="82">
        <f t="shared" si="0"/>
        <v>2</v>
      </c>
      <c r="AM10" s="90">
        <f t="shared" si="1"/>
        <v>1.5</v>
      </c>
    </row>
    <row r="11" spans="1:39" ht="17.100000000000001" customHeight="1">
      <c r="A11" s="228"/>
      <c r="B11" s="47"/>
      <c r="C11" s="91"/>
      <c r="D11" s="60"/>
      <c r="E11" s="61"/>
      <c r="F11" s="59"/>
      <c r="G11" s="62"/>
      <c r="H11" s="59"/>
      <c r="I11" s="59"/>
      <c r="J11" s="9"/>
      <c r="K11" s="64"/>
      <c r="L11" s="59"/>
      <c r="M11" s="59"/>
      <c r="N11" s="59"/>
      <c r="O11" s="65"/>
      <c r="P11" s="66"/>
      <c r="Q11" s="66"/>
      <c r="R11" s="9"/>
      <c r="S11" s="59"/>
      <c r="T11" s="59"/>
      <c r="U11" s="59"/>
      <c r="V11" s="58" t="e">
        <f>SUM($D$5:$D11)/(COUNTA($D$5:$D11)-COUNTA($E$5:$E11))</f>
        <v>#DIV/0!</v>
      </c>
      <c r="W11" s="292" t="s">
        <v>46</v>
      </c>
      <c r="X11" s="292"/>
      <c r="Y11" s="292"/>
      <c r="Z11" s="11"/>
      <c r="AA11" s="11"/>
      <c r="AB11" s="11"/>
      <c r="AK11" s="81" t="s">
        <v>45</v>
      </c>
      <c r="AL11" s="82" t="str">
        <f t="shared" si="0"/>
        <v>-</v>
      </c>
      <c r="AM11" s="90" t="str">
        <f t="shared" si="1"/>
        <v>-</v>
      </c>
    </row>
    <row r="12" spans="1:39" ht="17.100000000000001" customHeight="1">
      <c r="A12" s="243"/>
      <c r="B12" s="47"/>
      <c r="C12" s="91"/>
      <c r="D12" s="63"/>
      <c r="E12" s="61"/>
      <c r="F12" s="59"/>
      <c r="G12" s="62"/>
      <c r="H12" s="59"/>
      <c r="I12" s="59"/>
      <c r="J12" s="9"/>
      <c r="K12" s="64"/>
      <c r="L12" s="59"/>
      <c r="M12" s="59"/>
      <c r="N12" s="59"/>
      <c r="O12" s="65"/>
      <c r="P12" s="66"/>
      <c r="Q12" s="66"/>
      <c r="R12" s="9"/>
      <c r="S12" s="59"/>
      <c r="T12" s="59"/>
      <c r="U12" s="59"/>
      <c r="V12" s="58" t="e">
        <f>SUM($D$5:$D12)/(COUNTA($D$5:$D12)-COUNTA($E$5:$E12))</f>
        <v>#DIV/0!</v>
      </c>
      <c r="W12" s="156" t="s">
        <v>8</v>
      </c>
      <c r="X12" s="156" t="s">
        <v>7</v>
      </c>
      <c r="Y12" s="156" t="s">
        <v>6</v>
      </c>
      <c r="Z12" s="47"/>
      <c r="AK12" s="81" t="s">
        <v>44</v>
      </c>
      <c r="AL12" s="82" t="str">
        <f t="shared" si="0"/>
        <v>-</v>
      </c>
      <c r="AM12" s="90" t="str">
        <f t="shared" si="1"/>
        <v>-</v>
      </c>
    </row>
    <row r="13" spans="1:39" ht="17.100000000000001" customHeight="1">
      <c r="A13" s="243"/>
      <c r="B13" s="47"/>
      <c r="C13" s="92"/>
      <c r="D13" s="60"/>
      <c r="E13" s="61"/>
      <c r="F13" s="59"/>
      <c r="G13" s="59"/>
      <c r="H13" s="59"/>
      <c r="I13" s="59"/>
      <c r="J13" s="9"/>
      <c r="K13" s="64"/>
      <c r="L13" s="59"/>
      <c r="M13" s="59"/>
      <c r="N13" s="59"/>
      <c r="O13" s="65"/>
      <c r="P13" s="66"/>
      <c r="Q13" s="66"/>
      <c r="R13" s="9"/>
      <c r="S13" s="59"/>
      <c r="T13" s="59"/>
      <c r="U13" s="59"/>
      <c r="V13" s="57" t="e">
        <f>SUM($D$5:$D13)/(COUNTA($D$5:$D13)-COUNTA($E$5:$E13))</f>
        <v>#DIV/0!</v>
      </c>
      <c r="W13" s="76">
        <f>SUM(S5:S34)</f>
        <v>0</v>
      </c>
      <c r="X13" s="76">
        <f>SUM(T5:T34)</f>
        <v>0</v>
      </c>
      <c r="Y13" s="76">
        <f>SUM(U5:U34)</f>
        <v>0</v>
      </c>
      <c r="Z13" s="10"/>
      <c r="AK13" s="81" t="s">
        <v>43</v>
      </c>
      <c r="AL13" s="82" t="str">
        <f t="shared" si="0"/>
        <v>-</v>
      </c>
      <c r="AM13" s="90" t="str">
        <f t="shared" si="1"/>
        <v>-</v>
      </c>
    </row>
    <row r="14" spans="1:39" ht="17.100000000000001" customHeight="1">
      <c r="A14" s="243"/>
      <c r="B14" s="47"/>
      <c r="C14" s="92"/>
      <c r="D14" s="63"/>
      <c r="E14" s="61"/>
      <c r="F14" s="59"/>
      <c r="G14" s="62"/>
      <c r="H14" s="59"/>
      <c r="I14" s="59"/>
      <c r="J14" s="9"/>
      <c r="K14" s="64"/>
      <c r="L14" s="59"/>
      <c r="M14" s="59"/>
      <c r="N14" s="59"/>
      <c r="O14" s="65"/>
      <c r="P14" s="66"/>
      <c r="Q14" s="66"/>
      <c r="R14" s="9"/>
      <c r="S14" s="59"/>
      <c r="T14" s="59"/>
      <c r="U14" s="59"/>
      <c r="V14" s="58" t="e">
        <f>SUM($D$5:$D14)/(COUNTA($D$5:$D14)-COUNTA($E$5:$E14))</f>
        <v>#DIV/0!</v>
      </c>
      <c r="AK14" s="81" t="s">
        <v>42</v>
      </c>
      <c r="AL14" s="82" t="str">
        <f t="shared" si="0"/>
        <v>-</v>
      </c>
      <c r="AM14" s="90" t="str">
        <f t="shared" si="1"/>
        <v>-</v>
      </c>
    </row>
    <row r="15" spans="1:39" ht="17.100000000000001" customHeight="1">
      <c r="A15" s="243"/>
      <c r="B15" s="47"/>
      <c r="C15" s="92"/>
      <c r="D15" s="63"/>
      <c r="E15" s="61"/>
      <c r="F15" s="59"/>
      <c r="G15" s="62"/>
      <c r="H15" s="59"/>
      <c r="I15" s="59"/>
      <c r="J15" s="9"/>
      <c r="K15" s="64"/>
      <c r="L15" s="59"/>
      <c r="M15" s="59"/>
      <c r="N15" s="59"/>
      <c r="O15" s="65"/>
      <c r="P15" s="66"/>
      <c r="Q15" s="66"/>
      <c r="R15" s="9"/>
      <c r="S15" s="59"/>
      <c r="T15" s="59"/>
      <c r="U15" s="59"/>
      <c r="V15" s="58" t="e">
        <f>SUM($D$5:$D15)/(COUNTA($D$5:$D15)-COUNTA($E$5:$E15))</f>
        <v>#DIV/0!</v>
      </c>
      <c r="W15" s="289" t="s">
        <v>41</v>
      </c>
      <c r="X15" s="289"/>
      <c r="Y15" s="289"/>
      <c r="Z15" s="289"/>
      <c r="AA15" s="289"/>
      <c r="AB15" s="289"/>
    </row>
    <row r="16" spans="1:39" ht="17.100000000000001" customHeight="1">
      <c r="A16" s="243"/>
      <c r="B16" s="47"/>
      <c r="C16" s="92"/>
      <c r="D16" s="63"/>
      <c r="E16" s="61"/>
      <c r="F16" s="59"/>
      <c r="G16" s="62"/>
      <c r="H16" s="59"/>
      <c r="I16" s="59"/>
      <c r="J16" s="9"/>
      <c r="K16" s="64"/>
      <c r="L16" s="59"/>
      <c r="M16" s="59"/>
      <c r="N16" s="59"/>
      <c r="O16" s="65"/>
      <c r="P16" s="66"/>
      <c r="Q16" s="66"/>
      <c r="R16" s="9"/>
      <c r="S16" s="59"/>
      <c r="T16" s="59"/>
      <c r="U16" s="59"/>
      <c r="V16" s="57" t="e">
        <f>SUM($D$5:$D16)/(COUNTA($D$5:$D16)-COUNTA($E$5:$E16))</f>
        <v>#DIV/0!</v>
      </c>
      <c r="W16" s="293" t="s">
        <v>40</v>
      </c>
      <c r="X16" s="294"/>
      <c r="Y16" s="295"/>
      <c r="Z16" s="76">
        <f>COUNTIF($G$5:$G$34,W16)</f>
        <v>0</v>
      </c>
      <c r="AA16" s="296">
        <f>$Z16/MAX(1,$X$5)</f>
        <v>0</v>
      </c>
      <c r="AB16" s="297"/>
    </row>
    <row r="17" spans="1:34" ht="17.100000000000001" customHeight="1">
      <c r="A17" s="228" t="s">
        <v>217</v>
      </c>
      <c r="B17" s="51">
        <v>3</v>
      </c>
      <c r="C17" s="92">
        <v>7</v>
      </c>
      <c r="D17" s="63"/>
      <c r="E17" s="61"/>
      <c r="F17" s="59"/>
      <c r="G17" s="62"/>
      <c r="H17" s="59"/>
      <c r="I17" s="59"/>
      <c r="J17" s="9"/>
      <c r="K17" s="59">
        <v>4</v>
      </c>
      <c r="L17" s="59"/>
      <c r="M17" s="59">
        <v>24</v>
      </c>
      <c r="N17" s="59">
        <v>1</v>
      </c>
      <c r="O17" s="65"/>
      <c r="P17" s="66"/>
      <c r="Q17" s="66"/>
      <c r="R17" s="9"/>
      <c r="S17" s="59"/>
      <c r="T17" s="59"/>
      <c r="U17" s="59"/>
      <c r="V17" s="57" t="e">
        <f>SUM($D$5:$D17)/(COUNTA($D$5:$D17)-COUNTA($E$5:$E17))</f>
        <v>#DIV/0!</v>
      </c>
      <c r="W17" s="298" t="s">
        <v>39</v>
      </c>
      <c r="X17" s="299"/>
      <c r="Y17" s="300"/>
      <c r="Z17" s="76">
        <f>COUNTIF($G$5:$G$34,W17)</f>
        <v>0</v>
      </c>
      <c r="AA17" s="287">
        <f t="shared" ref="AA17:AA25" si="2">$Z17/MAX(1,$X$5)</f>
        <v>0</v>
      </c>
      <c r="AB17" s="288"/>
      <c r="AG17" s="1"/>
      <c r="AH17" s="1"/>
    </row>
    <row r="18" spans="1:34" ht="17.100000000000001" customHeight="1">
      <c r="A18" s="228"/>
      <c r="B18" s="51"/>
      <c r="C18" s="92"/>
      <c r="D18" s="63"/>
      <c r="E18" s="61"/>
      <c r="F18" s="59"/>
      <c r="G18" s="62"/>
      <c r="H18" s="59"/>
      <c r="I18" s="59"/>
      <c r="J18" s="9"/>
      <c r="K18" s="59"/>
      <c r="L18" s="59"/>
      <c r="M18" s="59"/>
      <c r="N18" s="59"/>
      <c r="O18" s="65"/>
      <c r="P18" s="66"/>
      <c r="Q18" s="66"/>
      <c r="R18" s="9"/>
      <c r="S18" s="59"/>
      <c r="T18" s="59"/>
      <c r="U18" s="59"/>
      <c r="V18" s="57" t="e">
        <f>SUM($D$5:$D18)/(COUNTA($D$5:$D18)-COUNTA($E$5:$E18))</f>
        <v>#DIV/0!</v>
      </c>
      <c r="W18" s="284" t="s">
        <v>90</v>
      </c>
      <c r="X18" s="285"/>
      <c r="Y18" s="286"/>
      <c r="Z18" s="76">
        <f>COUNTIF($G$5:$G$34,W18)</f>
        <v>0</v>
      </c>
      <c r="AA18" s="287">
        <f t="shared" si="2"/>
        <v>0</v>
      </c>
      <c r="AB18" s="288"/>
      <c r="AG18" s="1"/>
      <c r="AH18" s="1"/>
    </row>
    <row r="19" spans="1:34" ht="17.100000000000001" customHeight="1">
      <c r="A19" s="228" t="s">
        <v>218</v>
      </c>
      <c r="B19" s="51">
        <v>3</v>
      </c>
      <c r="C19" s="92">
        <v>7</v>
      </c>
      <c r="D19" s="60">
        <v>3</v>
      </c>
      <c r="E19" s="61"/>
      <c r="F19" s="59"/>
      <c r="G19" s="59" t="s">
        <v>38</v>
      </c>
      <c r="H19" s="59"/>
      <c r="I19" s="59"/>
      <c r="J19" s="9"/>
      <c r="K19" s="59">
        <v>4</v>
      </c>
      <c r="L19" s="59"/>
      <c r="M19" s="59">
        <v>31</v>
      </c>
      <c r="N19" s="59">
        <v>1</v>
      </c>
      <c r="O19" s="65"/>
      <c r="P19" s="66"/>
      <c r="Q19" s="66"/>
      <c r="R19" s="9"/>
      <c r="S19" s="59"/>
      <c r="T19" s="59"/>
      <c r="U19" s="59"/>
      <c r="V19" s="57">
        <f>SUM($D$5:$D19)/(COUNTA($D$5:$D19)-COUNTA($E$5:$E19))</f>
        <v>3</v>
      </c>
      <c r="W19" s="284" t="s">
        <v>89</v>
      </c>
      <c r="X19" s="285"/>
      <c r="Y19" s="286"/>
      <c r="Z19" s="76">
        <f t="shared" ref="Z19:Z25" si="3">COUNTIF($G$5:$G$34,W19)</f>
        <v>0</v>
      </c>
      <c r="AA19" s="287">
        <f t="shared" si="2"/>
        <v>0</v>
      </c>
      <c r="AB19" s="288"/>
      <c r="AG19" s="1"/>
      <c r="AH19" s="1"/>
    </row>
    <row r="20" spans="1:34" ht="17.100000000000001" customHeight="1">
      <c r="A20" s="228"/>
      <c r="B20" s="47"/>
      <c r="C20" s="91"/>
      <c r="D20" s="60"/>
      <c r="E20" s="61"/>
      <c r="F20" s="59"/>
      <c r="G20" s="62"/>
      <c r="H20" s="59"/>
      <c r="I20" s="59"/>
      <c r="J20" s="9"/>
      <c r="K20" s="59"/>
      <c r="L20" s="59"/>
      <c r="M20" s="59"/>
      <c r="N20" s="59"/>
      <c r="O20" s="65"/>
      <c r="P20" s="66"/>
      <c r="Q20" s="66"/>
      <c r="R20" s="9"/>
      <c r="S20" s="59"/>
      <c r="T20" s="59"/>
      <c r="U20" s="59"/>
      <c r="V20" s="57">
        <f>SUM($D$5:$D20)/(COUNTA($D$5:$D20)-COUNTA($E$5:$E20))</f>
        <v>3</v>
      </c>
      <c r="W20" s="284" t="s">
        <v>38</v>
      </c>
      <c r="X20" s="285"/>
      <c r="Y20" s="286"/>
      <c r="Z20" s="76">
        <f t="shared" si="3"/>
        <v>1</v>
      </c>
      <c r="AA20" s="287">
        <f t="shared" si="2"/>
        <v>1</v>
      </c>
      <c r="AB20" s="288"/>
      <c r="AG20" s="1"/>
      <c r="AH20" s="1"/>
    </row>
    <row r="21" spans="1:34" ht="17.100000000000001" customHeight="1">
      <c r="A21" s="247"/>
      <c r="B21" s="47"/>
      <c r="C21" s="92"/>
      <c r="D21" s="60"/>
      <c r="E21" s="61"/>
      <c r="F21" s="59"/>
      <c r="G21" s="62"/>
      <c r="H21" s="59"/>
      <c r="I21" s="59"/>
      <c r="J21" s="9"/>
      <c r="K21" s="64"/>
      <c r="L21" s="59"/>
      <c r="M21" s="59"/>
      <c r="N21" s="59"/>
      <c r="O21" s="65"/>
      <c r="P21" s="66"/>
      <c r="Q21" s="66"/>
      <c r="R21" s="9"/>
      <c r="S21" s="59"/>
      <c r="T21" s="59"/>
      <c r="U21" s="59"/>
      <c r="V21" s="57">
        <f>SUM($D$5:$D21)/(COUNTA($D$5:$D21)-COUNTA($E$5:$E21))</f>
        <v>3</v>
      </c>
      <c r="W21" s="284" t="s">
        <v>37</v>
      </c>
      <c r="X21" s="285"/>
      <c r="Y21" s="286"/>
      <c r="Z21" s="76">
        <f t="shared" si="3"/>
        <v>0</v>
      </c>
      <c r="AA21" s="287">
        <f t="shared" si="2"/>
        <v>0</v>
      </c>
      <c r="AB21" s="288"/>
      <c r="AG21" s="1"/>
      <c r="AH21" s="1"/>
    </row>
    <row r="22" spans="1:34" ht="17.100000000000001" customHeight="1">
      <c r="A22" s="247"/>
      <c r="B22" s="47"/>
      <c r="C22" s="91"/>
      <c r="D22" s="60"/>
      <c r="E22" s="61"/>
      <c r="F22" s="59"/>
      <c r="G22" s="59"/>
      <c r="H22" s="59"/>
      <c r="I22" s="59"/>
      <c r="J22" s="9"/>
      <c r="K22" s="64"/>
      <c r="L22" s="59"/>
      <c r="M22" s="59"/>
      <c r="N22" s="59"/>
      <c r="O22" s="65"/>
      <c r="P22" s="66"/>
      <c r="Q22" s="66"/>
      <c r="R22" s="9"/>
      <c r="S22" s="59"/>
      <c r="T22" s="59"/>
      <c r="U22" s="59"/>
      <c r="V22" s="57">
        <f>SUM($D$5:$D22)/(COUNTA($D$5:$D22)-COUNTA($E$5:$E22))</f>
        <v>3</v>
      </c>
      <c r="W22" s="284" t="s">
        <v>36</v>
      </c>
      <c r="X22" s="285"/>
      <c r="Y22" s="286"/>
      <c r="Z22" s="76">
        <f t="shared" si="3"/>
        <v>0</v>
      </c>
      <c r="AA22" s="287">
        <f t="shared" si="2"/>
        <v>0</v>
      </c>
      <c r="AB22" s="288"/>
      <c r="AG22" s="1"/>
      <c r="AH22" s="1"/>
    </row>
    <row r="23" spans="1:34" ht="17.100000000000001" customHeight="1">
      <c r="A23" s="248"/>
      <c r="B23" s="47"/>
      <c r="C23" s="91"/>
      <c r="D23" s="60"/>
      <c r="E23" s="61"/>
      <c r="F23" s="59"/>
      <c r="G23" s="62"/>
      <c r="H23" s="59"/>
      <c r="I23" s="59"/>
      <c r="J23" s="9"/>
      <c r="K23" s="64"/>
      <c r="L23" s="59"/>
      <c r="M23" s="59"/>
      <c r="N23" s="64"/>
      <c r="O23" s="67"/>
      <c r="P23" s="68"/>
      <c r="Q23" s="68"/>
      <c r="R23" s="9"/>
      <c r="S23" s="59"/>
      <c r="T23" s="59"/>
      <c r="U23" s="59"/>
      <c r="V23" s="57">
        <f>SUM($D$5:$D23)/(COUNTA($D$5:$D23)-COUNTA($E$5:$E23))</f>
        <v>3</v>
      </c>
      <c r="W23" s="284" t="s">
        <v>35</v>
      </c>
      <c r="X23" s="285"/>
      <c r="Y23" s="286"/>
      <c r="Z23" s="76">
        <f t="shared" si="3"/>
        <v>0</v>
      </c>
      <c r="AA23" s="287">
        <f t="shared" si="2"/>
        <v>0</v>
      </c>
      <c r="AB23" s="288"/>
      <c r="AG23" s="1"/>
      <c r="AH23" s="1"/>
    </row>
    <row r="24" spans="1:34" ht="17.100000000000001" customHeight="1">
      <c r="A24" s="248"/>
      <c r="B24" s="51"/>
      <c r="C24" s="92"/>
      <c r="D24" s="63"/>
      <c r="E24" s="61"/>
      <c r="F24" s="59"/>
      <c r="G24" s="62"/>
      <c r="H24" s="59"/>
      <c r="I24" s="59"/>
      <c r="J24" s="9"/>
      <c r="K24" s="64"/>
      <c r="L24" s="59"/>
      <c r="M24" s="59"/>
      <c r="N24" s="59"/>
      <c r="O24" s="65"/>
      <c r="P24" s="66"/>
      <c r="Q24" s="66"/>
      <c r="R24" s="25"/>
      <c r="S24" s="62"/>
      <c r="T24" s="62"/>
      <c r="U24" s="62"/>
      <c r="V24" s="57">
        <f>SUM($D$5:$D24)/(COUNTA($D$5:$D24)-COUNTA($E$5:$E24))</f>
        <v>3</v>
      </c>
      <c r="W24" s="284" t="s">
        <v>34</v>
      </c>
      <c r="X24" s="290"/>
      <c r="Y24" s="291"/>
      <c r="Z24" s="76">
        <f t="shared" si="3"/>
        <v>0</v>
      </c>
      <c r="AA24" s="287">
        <f t="shared" si="2"/>
        <v>0</v>
      </c>
      <c r="AB24" s="288"/>
      <c r="AG24" s="1"/>
      <c r="AH24" s="1"/>
    </row>
    <row r="25" spans="1:34" ht="17.100000000000001" customHeight="1">
      <c r="A25" s="248"/>
      <c r="B25" s="47"/>
      <c r="C25" s="91"/>
      <c r="D25" s="63"/>
      <c r="E25" s="61"/>
      <c r="F25" s="59"/>
      <c r="G25" s="62"/>
      <c r="H25" s="59"/>
      <c r="I25" s="59"/>
      <c r="J25" s="9"/>
      <c r="K25" s="64"/>
      <c r="L25" s="59"/>
      <c r="M25" s="59"/>
      <c r="N25" s="59"/>
      <c r="O25" s="65"/>
      <c r="P25" s="66"/>
      <c r="Q25" s="66"/>
      <c r="R25" s="50"/>
      <c r="S25" s="59"/>
      <c r="T25" s="59"/>
      <c r="U25" s="59"/>
      <c r="V25" s="57">
        <f>SUM($D$5:$D25)/(COUNTA($D$5:$D25)-COUNTA($E$5:$E25))</f>
        <v>3</v>
      </c>
      <c r="W25" s="284" t="s">
        <v>33</v>
      </c>
      <c r="X25" s="285"/>
      <c r="Y25" s="286"/>
      <c r="Z25" s="76">
        <f t="shared" si="3"/>
        <v>0</v>
      </c>
      <c r="AA25" s="287">
        <f t="shared" si="2"/>
        <v>0</v>
      </c>
      <c r="AB25" s="288"/>
      <c r="AG25" s="1"/>
      <c r="AH25" s="1"/>
    </row>
    <row r="26" spans="1:34" ht="17.100000000000001" customHeight="1">
      <c r="A26" s="200"/>
      <c r="B26" s="2"/>
      <c r="C26" s="91"/>
      <c r="D26" s="60"/>
      <c r="E26" s="61"/>
      <c r="F26" s="59"/>
      <c r="G26" s="59"/>
      <c r="H26" s="59"/>
      <c r="I26" s="59"/>
      <c r="J26" s="9"/>
      <c r="K26" s="64"/>
      <c r="L26" s="59"/>
      <c r="M26" s="59"/>
      <c r="N26" s="59"/>
      <c r="O26" s="65"/>
      <c r="P26" s="66"/>
      <c r="Q26" s="66"/>
      <c r="R26" s="50"/>
      <c r="S26" s="59"/>
      <c r="T26" s="59"/>
      <c r="U26" s="59"/>
      <c r="V26" s="58">
        <f>SUM($D$5:$D26)/(COUNTA($D$5:$D26)-COUNTA($E$5:$E26))</f>
        <v>3</v>
      </c>
      <c r="W26" s="88"/>
    </row>
    <row r="27" spans="1:34" ht="17.100000000000001" customHeight="1">
      <c r="A27" s="200"/>
      <c r="B27" s="2"/>
      <c r="C27" s="91"/>
      <c r="D27" s="60"/>
      <c r="E27" s="61"/>
      <c r="F27" s="59"/>
      <c r="G27" s="59"/>
      <c r="H27" s="59"/>
      <c r="I27" s="59"/>
      <c r="J27" s="9"/>
      <c r="K27" s="64"/>
      <c r="L27" s="59"/>
      <c r="M27" s="59"/>
      <c r="N27" s="59"/>
      <c r="O27" s="65"/>
      <c r="P27" s="66"/>
      <c r="Q27" s="66"/>
      <c r="R27" s="50"/>
      <c r="S27" s="59"/>
      <c r="T27" s="59"/>
      <c r="U27" s="59"/>
      <c r="V27" s="58">
        <f>SUM($D$5:$D27)/(COUNTA($D$5:$D27)-COUNTA($E$5:$E27))</f>
        <v>3</v>
      </c>
      <c r="W27" s="289" t="s">
        <v>32</v>
      </c>
      <c r="X27" s="289"/>
      <c r="Y27" s="289"/>
      <c r="Z27" s="289"/>
      <c r="AA27" s="289"/>
      <c r="AB27" s="289"/>
      <c r="AC27" s="8"/>
      <c r="AD27" s="8"/>
      <c r="AE27" s="8"/>
      <c r="AG27" s="1"/>
      <c r="AH27" s="1"/>
    </row>
    <row r="28" spans="1:34" ht="17.100000000000001" customHeight="1">
      <c r="A28" s="200"/>
      <c r="B28" s="2"/>
      <c r="C28" s="91"/>
      <c r="D28" s="60"/>
      <c r="E28" s="61"/>
      <c r="F28" s="59"/>
      <c r="G28" s="59"/>
      <c r="H28" s="59"/>
      <c r="I28" s="59"/>
      <c r="J28" s="9"/>
      <c r="K28" s="64"/>
      <c r="L28" s="59"/>
      <c r="M28" s="59"/>
      <c r="N28" s="59"/>
      <c r="O28" s="65"/>
      <c r="P28" s="66"/>
      <c r="Q28" s="66"/>
      <c r="R28" s="50"/>
      <c r="S28" s="59"/>
      <c r="T28" s="59"/>
      <c r="U28" s="59"/>
      <c r="V28" s="57">
        <f>SUM($D$5:$D28)/(COUNTA($D$5:$D28)-COUNTA($E$5:$E28))</f>
        <v>3</v>
      </c>
      <c r="W28" s="69" t="s">
        <v>31</v>
      </c>
      <c r="X28" s="70"/>
      <c r="Y28" s="70"/>
      <c r="Z28" s="71"/>
      <c r="AA28" s="282">
        <f>IF(W5=0,"-",$W$13/$W$5)</f>
        <v>0</v>
      </c>
      <c r="AB28" s="283"/>
      <c r="AG28" s="1"/>
      <c r="AH28" s="1"/>
    </row>
    <row r="29" spans="1:34" ht="17.100000000000001" customHeight="1">
      <c r="A29" s="200"/>
      <c r="B29" s="2"/>
      <c r="C29" s="91"/>
      <c r="D29" s="60"/>
      <c r="E29" s="61"/>
      <c r="F29" s="59"/>
      <c r="G29" s="59"/>
      <c r="H29" s="59"/>
      <c r="I29" s="59"/>
      <c r="J29" s="9"/>
      <c r="K29" s="64"/>
      <c r="L29" s="59"/>
      <c r="M29" s="59"/>
      <c r="N29" s="59"/>
      <c r="O29" s="65"/>
      <c r="P29" s="66"/>
      <c r="Q29" s="66"/>
      <c r="R29" s="50"/>
      <c r="S29" s="59"/>
      <c r="T29" s="59"/>
      <c r="U29" s="59"/>
      <c r="V29" s="57">
        <f>SUM($D$5:$D29)/(COUNTA($D$5:$D29)-COUNTA($E$5:$E29))</f>
        <v>3</v>
      </c>
      <c r="W29" s="154" t="s">
        <v>30</v>
      </c>
      <c r="X29" s="155"/>
      <c r="Y29" s="276">
        <v>20</v>
      </c>
      <c r="Z29" s="279"/>
      <c r="AA29" s="280" t="str">
        <f>IF(ISERROR(SUMIF(D5:D34,"&gt;="&amp;Y29)/SUMPRODUCT(--(D5:D34&gt;=Y29),--(E5:E34&lt;&gt;"*"))),"-",SUMIF(D5:D34,"&gt;="&amp;Y29)/SUMPRODUCT(--(D5:D34&gt;=Y29),--(E5:E34&lt;&gt;"*")))</f>
        <v>-</v>
      </c>
      <c r="AB29" s="281"/>
      <c r="AG29" s="1"/>
      <c r="AH29" s="1"/>
    </row>
    <row r="30" spans="1:34" ht="17.100000000000001" customHeight="1">
      <c r="A30" s="200"/>
      <c r="B30" s="2"/>
      <c r="C30" s="91"/>
      <c r="D30" s="60"/>
      <c r="E30" s="61"/>
      <c r="F30" s="59"/>
      <c r="G30" s="59"/>
      <c r="H30" s="59"/>
      <c r="I30" s="59"/>
      <c r="J30" s="9"/>
      <c r="K30" s="64"/>
      <c r="L30" s="59"/>
      <c r="M30" s="59"/>
      <c r="N30" s="59"/>
      <c r="O30" s="65"/>
      <c r="P30" s="66"/>
      <c r="Q30" s="66"/>
      <c r="R30" s="50"/>
      <c r="S30" s="59"/>
      <c r="T30" s="59"/>
      <c r="U30" s="59"/>
      <c r="V30" s="57">
        <f>SUM($D$5:$D30)/(COUNTA($D$5:$D30)-COUNTA($E$5:$E30))</f>
        <v>3</v>
      </c>
      <c r="W30" s="274" t="s">
        <v>29</v>
      </c>
      <c r="X30" s="275"/>
      <c r="Y30" s="275"/>
      <c r="Z30" s="276"/>
      <c r="AA30" s="277">
        <f>IF($Z$5="-","-",IF($Z$5=0,"-",($AF$5*4+$AG$5*6)/$Z$5))</f>
        <v>0</v>
      </c>
      <c r="AB30" s="278"/>
      <c r="AG30" s="1"/>
      <c r="AH30" s="1"/>
    </row>
    <row r="31" spans="1:34" ht="17.100000000000001" customHeight="1">
      <c r="A31" s="200"/>
      <c r="B31" s="2"/>
      <c r="C31" s="91"/>
      <c r="D31" s="60"/>
      <c r="E31" s="61"/>
      <c r="F31" s="59"/>
      <c r="G31" s="59"/>
      <c r="H31" s="59"/>
      <c r="I31" s="59"/>
      <c r="J31" s="9"/>
      <c r="K31" s="64"/>
      <c r="L31" s="59"/>
      <c r="M31" s="59"/>
      <c r="N31" s="59"/>
      <c r="O31" s="65"/>
      <c r="P31" s="66"/>
      <c r="Q31" s="66"/>
      <c r="R31" s="50"/>
      <c r="S31" s="59"/>
      <c r="T31" s="59"/>
      <c r="U31" s="59"/>
      <c r="V31" s="57">
        <f>SUM($D$5:$D31)/(COUNTA($D$5:$D31)-COUNTA($E$5:$E31))</f>
        <v>3</v>
      </c>
      <c r="W31" s="274" t="s">
        <v>28</v>
      </c>
      <c r="X31" s="275"/>
      <c r="Y31" s="275"/>
      <c r="Z31" s="276"/>
      <c r="AA31" s="277" t="str">
        <f>IF(SUM($AF5:$AG5),$AG5/SUM($AF5:$AG5),"-")</f>
        <v>-</v>
      </c>
      <c r="AB31" s="278"/>
      <c r="AG31" s="1"/>
      <c r="AH31" s="1"/>
    </row>
    <row r="32" spans="1:34" ht="17.100000000000001" customHeight="1">
      <c r="A32" s="200"/>
      <c r="B32" s="2"/>
      <c r="C32" s="91"/>
      <c r="D32" s="60"/>
      <c r="E32" s="61"/>
      <c r="F32" s="59"/>
      <c r="G32" s="59"/>
      <c r="H32" s="59"/>
      <c r="I32" s="59"/>
      <c r="J32" s="9"/>
      <c r="K32" s="64"/>
      <c r="L32" s="59"/>
      <c r="M32" s="59"/>
      <c r="N32" s="59"/>
      <c r="O32" s="65"/>
      <c r="P32" s="66"/>
      <c r="Q32" s="66"/>
      <c r="R32" s="50"/>
      <c r="S32" s="59"/>
      <c r="T32" s="59"/>
      <c r="U32" s="59"/>
      <c r="V32" s="57">
        <f>SUM($D$5:$D32)/(COUNTA($D$5:$D32)-COUNTA($E$5:$E32))</f>
        <v>3</v>
      </c>
      <c r="W32" s="274" t="s">
        <v>27</v>
      </c>
      <c r="X32" s="275"/>
      <c r="Y32" s="275"/>
      <c r="Z32" s="276"/>
      <c r="AA32" s="277" t="str">
        <f>IF(SUM($AH5:$AI5),$AI5/SUM($AH5:$AI5),"-")</f>
        <v>-</v>
      </c>
      <c r="AB32" s="278"/>
      <c r="AG32" s="1"/>
      <c r="AH32" s="1"/>
    </row>
    <row r="33" spans="1:34" ht="17.100000000000001" customHeight="1">
      <c r="A33" s="199"/>
      <c r="B33" s="2"/>
      <c r="C33" s="91"/>
      <c r="D33" s="60"/>
      <c r="E33" s="61"/>
      <c r="F33" s="59"/>
      <c r="G33" s="59"/>
      <c r="H33" s="59"/>
      <c r="I33" s="59"/>
      <c r="J33" s="50"/>
      <c r="K33" s="59"/>
      <c r="L33" s="59"/>
      <c r="M33" s="59"/>
      <c r="N33" s="59"/>
      <c r="O33" s="65"/>
      <c r="P33" s="66"/>
      <c r="Q33" s="66"/>
      <c r="R33" s="50"/>
      <c r="S33" s="59"/>
      <c r="T33" s="59"/>
      <c r="U33" s="59"/>
      <c r="V33" s="57">
        <f>SUM($D$5:$D33)/(COUNTA($D$5:$D33)-COUNTA($E$5:$E33))</f>
        <v>3</v>
      </c>
      <c r="W33" s="274" t="s">
        <v>64</v>
      </c>
      <c r="X33" s="275"/>
      <c r="Y33" s="275"/>
      <c r="Z33" s="276"/>
      <c r="AA33" s="74">
        <f>SUMPRODUCT((D5:D34=0)*(D5:D34&lt;&gt;"")*(E5:E34&lt;&gt;"*"))</f>
        <v>0</v>
      </c>
      <c r="AB33" s="75">
        <f>SUMPRODUCT((D5:D34=0)*(D5:D34&lt;&gt;"")*(E5:E34&lt;&gt;"*")*(F5:F34=1))</f>
        <v>0</v>
      </c>
      <c r="AG33" s="1"/>
      <c r="AH33" s="1"/>
    </row>
    <row r="34" spans="1:34" ht="17.100000000000001" customHeight="1">
      <c r="A34" s="199"/>
      <c r="B34" s="2"/>
      <c r="C34" s="91"/>
      <c r="D34" s="60"/>
      <c r="E34" s="61"/>
      <c r="F34" s="59"/>
      <c r="G34" s="59"/>
      <c r="H34" s="59"/>
      <c r="I34" s="59"/>
      <c r="J34" s="50"/>
      <c r="K34" s="59"/>
      <c r="L34" s="59"/>
      <c r="M34" s="59"/>
      <c r="N34" s="59"/>
      <c r="O34" s="65"/>
      <c r="P34" s="66"/>
      <c r="Q34" s="66"/>
      <c r="R34" s="50"/>
      <c r="S34" s="59"/>
      <c r="T34" s="59"/>
      <c r="U34" s="59"/>
      <c r="V34" s="57">
        <f>SUM($D$5:$D34)/(COUNTA($D$5:$D34)-COUNTA($E$5:$E34))</f>
        <v>3</v>
      </c>
      <c r="W34" s="274" t="s">
        <v>65</v>
      </c>
      <c r="X34" s="275"/>
      <c r="Y34" s="275"/>
      <c r="Z34" s="276"/>
      <c r="AA34" s="74">
        <f>SUM(P5:P34)</f>
        <v>0</v>
      </c>
      <c r="AB34" s="75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34" priority="1" operator="greaterThan">
      <formula>0</formula>
    </cfRule>
  </conditionalFormatting>
  <dataValidations count="1">
    <dataValidation type="list" allowBlank="1" showInputMessage="1" showErrorMessage="1" sqref="G5:G34" xr:uid="{00000000-0002-0000-2800-000000000000}">
      <formula1>$W$16:$W$25</formula1>
    </dataValidation>
  </dataValidations>
  <hyperlinks>
    <hyperlink ref="A2" location="'Player Summary'!A1" display="Player Summary" xr:uid="{00000000-0004-0000-28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17" sqref="A17"/>
      <selection pane="topRight" activeCell="A17" sqref="A17"/>
      <selection pane="bottomLeft" activeCell="A17" sqref="A17"/>
      <selection pane="bottomRight" activeCell="A2" sqref="A2"/>
    </sheetView>
  </sheetViews>
  <sheetFormatPr defaultColWidth="8.855468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85546875" style="2" customWidth="1"/>
    <col min="8" max="8" width="2.5703125" style="2" customWidth="1"/>
    <col min="9" max="9" width="2.42578125" style="2" customWidth="1"/>
    <col min="10" max="10" width="2.85546875" style="47" customWidth="1"/>
    <col min="11" max="11" width="5" style="5" customWidth="1"/>
    <col min="12" max="14" width="5" style="2" customWidth="1"/>
    <col min="15" max="15" width="0.5703125" style="2" customWidth="1"/>
    <col min="16" max="18" width="2.85546875" style="2" customWidth="1"/>
    <col min="19" max="21" width="4.42578125" style="2" customWidth="1"/>
    <col min="22" max="22" width="2.85546875" style="1" customWidth="1"/>
    <col min="23" max="25" width="5.5703125" style="1" customWidth="1"/>
    <col min="26" max="26" width="5.570312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5703125" style="1" customWidth="1"/>
    <col min="33" max="34" width="5.5703125" style="2" customWidth="1"/>
    <col min="35" max="35" width="5.5703125" style="1" customWidth="1"/>
    <col min="36" max="36" width="2.85546875" style="1" customWidth="1"/>
    <col min="37" max="38" width="5.5703125" style="1" customWidth="1"/>
    <col min="39" max="39" width="6.85546875" style="1" customWidth="1"/>
    <col min="40" max="256" width="11.42578125" style="1" customWidth="1"/>
    <col min="257" max="16384" width="8.85546875" style="1"/>
  </cols>
  <sheetData>
    <row r="1" spans="1:39" ht="15.75">
      <c r="A1" s="46" t="s">
        <v>108</v>
      </c>
      <c r="D1" s="13" t="s">
        <v>75</v>
      </c>
      <c r="E1" s="13"/>
      <c r="F1" s="13"/>
      <c r="G1" s="209" t="s">
        <v>76</v>
      </c>
      <c r="H1" s="13"/>
      <c r="I1" s="13"/>
      <c r="J1" s="13"/>
      <c r="K1" s="202" t="s">
        <v>77</v>
      </c>
      <c r="L1" s="13"/>
      <c r="M1" s="204" t="s">
        <v>78</v>
      </c>
      <c r="N1" s="20"/>
      <c r="O1" s="47"/>
      <c r="P1" s="47"/>
      <c r="Q1" s="47"/>
      <c r="R1" s="47"/>
      <c r="S1" s="20"/>
      <c r="T1" s="20"/>
      <c r="U1" s="20"/>
      <c r="V1" s="15"/>
      <c r="W1" s="15"/>
      <c r="X1" s="15"/>
      <c r="Y1" s="15"/>
      <c r="Z1" s="47"/>
    </row>
    <row r="2" spans="1:39">
      <c r="A2" s="226" t="s">
        <v>107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7"/>
      <c r="S2" s="47"/>
      <c r="T2" s="47"/>
      <c r="U2" s="47"/>
      <c r="V2" s="15"/>
      <c r="W2" s="15"/>
      <c r="X2" s="15"/>
      <c r="Y2" s="15"/>
      <c r="Z2" s="47"/>
      <c r="AA2" s="15"/>
      <c r="AB2" s="15"/>
      <c r="AC2" s="15"/>
      <c r="AD2" s="15"/>
      <c r="AE2" s="15"/>
      <c r="AF2" s="15"/>
      <c r="AG2" s="47"/>
      <c r="AH2" s="47"/>
      <c r="AI2" s="15"/>
      <c r="AJ2" s="15"/>
    </row>
    <row r="3" spans="1:39">
      <c r="A3" s="255" t="s">
        <v>73</v>
      </c>
      <c r="B3" s="15"/>
      <c r="C3" s="257" t="s">
        <v>63</v>
      </c>
      <c r="D3" s="257"/>
      <c r="E3" s="257"/>
      <c r="F3" s="257"/>
      <c r="G3" s="257"/>
      <c r="H3" s="257"/>
      <c r="I3" s="257"/>
      <c r="J3" s="13"/>
      <c r="K3" s="257" t="s">
        <v>62</v>
      </c>
      <c r="L3" s="257"/>
      <c r="M3" s="257"/>
      <c r="N3" s="257"/>
      <c r="O3" s="301"/>
      <c r="P3" s="257"/>
      <c r="Q3" s="257"/>
      <c r="R3" s="14"/>
      <c r="S3" s="257" t="s">
        <v>61</v>
      </c>
      <c r="T3" s="257"/>
      <c r="U3" s="257"/>
      <c r="V3" s="15"/>
      <c r="W3" s="289" t="s">
        <v>60</v>
      </c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K3" s="289" t="s">
        <v>59</v>
      </c>
      <c r="AL3" s="289"/>
      <c r="AM3" s="289"/>
    </row>
    <row r="4" spans="1:39" ht="17.100000000000001" customHeight="1">
      <c r="A4" s="256"/>
      <c r="B4" s="54" t="s">
        <v>93</v>
      </c>
      <c r="C4" s="52" t="s">
        <v>54</v>
      </c>
      <c r="D4" s="127" t="s">
        <v>21</v>
      </c>
      <c r="E4" s="127" t="s">
        <v>58</v>
      </c>
      <c r="F4" s="127" t="s">
        <v>57</v>
      </c>
      <c r="G4" s="127" t="s">
        <v>71</v>
      </c>
      <c r="H4" s="127">
        <v>4</v>
      </c>
      <c r="I4" s="127">
        <v>6</v>
      </c>
      <c r="J4" s="13"/>
      <c r="K4" s="55" t="s">
        <v>16</v>
      </c>
      <c r="L4" s="127" t="s">
        <v>15</v>
      </c>
      <c r="M4" s="127" t="s">
        <v>14</v>
      </c>
      <c r="N4" s="127" t="s">
        <v>13</v>
      </c>
      <c r="O4" s="56"/>
      <c r="P4" s="52" t="s">
        <v>56</v>
      </c>
      <c r="Q4" s="52" t="s">
        <v>55</v>
      </c>
      <c r="R4" s="13"/>
      <c r="S4" s="127" t="s">
        <v>8</v>
      </c>
      <c r="T4" s="127" t="s">
        <v>7</v>
      </c>
      <c r="U4" s="127" t="s">
        <v>6</v>
      </c>
      <c r="W4" s="126" t="s">
        <v>15</v>
      </c>
      <c r="X4" s="126" t="s">
        <v>23</v>
      </c>
      <c r="Y4" s="126" t="s">
        <v>22</v>
      </c>
      <c r="Z4" s="126" t="s">
        <v>21</v>
      </c>
      <c r="AA4" s="289" t="s">
        <v>20</v>
      </c>
      <c r="AB4" s="289"/>
      <c r="AC4" s="289" t="s">
        <v>11</v>
      </c>
      <c r="AD4" s="289"/>
      <c r="AE4" s="126" t="s">
        <v>10</v>
      </c>
      <c r="AF4" s="126">
        <v>4</v>
      </c>
      <c r="AG4" s="126">
        <v>6</v>
      </c>
      <c r="AH4" s="126" t="s">
        <v>19</v>
      </c>
      <c r="AI4" s="126" t="s">
        <v>18</v>
      </c>
      <c r="AK4" s="126" t="s">
        <v>54</v>
      </c>
      <c r="AL4" s="126" t="s">
        <v>23</v>
      </c>
      <c r="AM4" s="78" t="s">
        <v>11</v>
      </c>
    </row>
    <row r="5" spans="1:39" ht="17.100000000000001" customHeight="1">
      <c r="A5" s="208"/>
      <c r="B5" s="47"/>
      <c r="C5" s="91"/>
      <c r="D5" s="60"/>
      <c r="E5" s="61"/>
      <c r="F5" s="59"/>
      <c r="G5" s="62"/>
      <c r="H5" s="59"/>
      <c r="I5" s="59"/>
      <c r="J5" s="9"/>
      <c r="K5" s="59"/>
      <c r="L5" s="59"/>
      <c r="M5" s="59"/>
      <c r="N5" s="59"/>
      <c r="O5" s="65"/>
      <c r="P5" s="66"/>
      <c r="Q5" s="66"/>
      <c r="R5" s="9"/>
      <c r="S5" s="59"/>
      <c r="T5" s="59"/>
      <c r="U5" s="59"/>
      <c r="V5" s="57" t="e">
        <f>SUM($D$5:$D5)/(COUNTA($D$5:$D5)-COUNTA($E$5:$E5))</f>
        <v>#DIV/0!</v>
      </c>
      <c r="W5" s="76">
        <f>COUNTA(A5:A34)</f>
        <v>4</v>
      </c>
      <c r="X5" s="76">
        <f>COUNTA(D5:D34)</f>
        <v>1</v>
      </c>
      <c r="Y5" s="76">
        <f>COUNTA(E5:E34)</f>
        <v>0</v>
      </c>
      <c r="Z5" s="83">
        <f>IF(X5=0,"-",SUM(D5:D34))</f>
        <v>0</v>
      </c>
      <c r="AA5" s="302" t="str">
        <f t="array" ref="AA5">IF(X5,(MAX(D5:D34)&amp;IF(SUM((D5:D34=MAX(D5:D34))*(E5:E34&lt;&gt;"")),"*","")&amp;"("&amp;MIN(IF(D5:D34&amp;E5:E34=MAX(D5:D34)&amp;IF(SUM((D5:D34=MAX(D5:D34))*(E5:E34&lt;&gt;"")),"*",""),F5:F34))&amp;")"),0)</f>
        <v>0(0)</v>
      </c>
      <c r="AB5" s="302"/>
      <c r="AC5" s="303">
        <f>IF($X5-$Y5,$Z5/($X5-$Y5),"-")</f>
        <v>0</v>
      </c>
      <c r="AD5" s="304"/>
      <c r="AE5" s="84" t="str">
        <f>IF(SUM($F$5:$F$43),($Z5/(SUM($F$5:$F$43))*100),"-")</f>
        <v>-</v>
      </c>
      <c r="AF5" s="76">
        <f>SUM(H5:H34)</f>
        <v>0</v>
      </c>
      <c r="AG5" s="76">
        <f>SUM(I5:I34)</f>
        <v>0</v>
      </c>
      <c r="AH5" s="76">
        <f>COUNTIF($D$5:$D$34,"&gt;=50")-$AI5</f>
        <v>0</v>
      </c>
      <c r="AI5" s="76">
        <f>COUNTIF(D5:D34,"&gt;=100")</f>
        <v>0</v>
      </c>
      <c r="AK5" s="79" t="s">
        <v>53</v>
      </c>
      <c r="AL5" s="80" t="str">
        <f>IF(SUM(COUNTIF($C$5:$C$34,{1,2}))=0,"-",SUM(COUNTIF($C$5:$C$34,{1,2})))</f>
        <v>-</v>
      </c>
      <c r="AM5" s="89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.100000000000001" customHeight="1">
      <c r="A6" s="208"/>
      <c r="B6" s="47"/>
      <c r="C6" s="91"/>
      <c r="D6" s="60"/>
      <c r="E6" s="61"/>
      <c r="F6" s="59"/>
      <c r="G6" s="59"/>
      <c r="H6" s="59"/>
      <c r="I6" s="59"/>
      <c r="J6" s="9"/>
      <c r="K6" s="59"/>
      <c r="L6" s="59"/>
      <c r="M6" s="59"/>
      <c r="N6" s="59"/>
      <c r="O6" s="65"/>
      <c r="P6" s="66"/>
      <c r="Q6" s="66"/>
      <c r="R6" s="9"/>
      <c r="S6" s="59"/>
      <c r="T6" s="59"/>
      <c r="U6" s="59"/>
      <c r="V6" s="58" t="e">
        <f>SUM($D$5:$D6)/(COUNTA($D$5:$D6)-COUNTA($E$5:$E6))</f>
        <v>#DIV/0!</v>
      </c>
      <c r="Z6" s="47"/>
      <c r="AK6" s="81" t="s">
        <v>52</v>
      </c>
      <c r="AL6" s="82" t="str">
        <f>IF(COUNTIF($C$5:$C$34,$AK6)=0,"-",COUNTIF($C$5:$C$34,$AK6))</f>
        <v>-</v>
      </c>
      <c r="AM6" s="90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.100000000000001" customHeight="1">
      <c r="A7" s="208"/>
      <c r="B7" s="47"/>
      <c r="C7" s="91"/>
      <c r="D7" s="60"/>
      <c r="E7" s="61"/>
      <c r="F7" s="59"/>
      <c r="G7" s="59"/>
      <c r="H7" s="59"/>
      <c r="I7" s="59"/>
      <c r="J7" s="9"/>
      <c r="K7" s="59"/>
      <c r="L7" s="59"/>
      <c r="M7" s="59"/>
      <c r="N7" s="59"/>
      <c r="O7" s="65"/>
      <c r="P7" s="66"/>
      <c r="Q7" s="66"/>
      <c r="R7" s="9"/>
      <c r="S7" s="59"/>
      <c r="T7" s="59"/>
      <c r="U7" s="59"/>
      <c r="V7" s="58" t="e">
        <f>SUM($D$5:$D7)/(COUNTA($D$5:$D7)-COUNTA($E$5:$E7))</f>
        <v>#DIV/0!</v>
      </c>
      <c r="W7" s="289" t="s">
        <v>51</v>
      </c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11"/>
      <c r="AK7" s="81" t="s">
        <v>50</v>
      </c>
      <c r="AL7" s="82" t="str">
        <f t="shared" ref="AL7:AL14" si="0">IF(COUNTIF($C$5:$C$34,$AK7)=0,"-",COUNTIF($C$5:$C$34,$AK7))</f>
        <v>-</v>
      </c>
      <c r="AM7" s="90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.100000000000001" customHeight="1">
      <c r="A8" s="208"/>
      <c r="B8" s="47"/>
      <c r="C8" s="91"/>
      <c r="D8" s="60"/>
      <c r="E8" s="61"/>
      <c r="F8" s="59"/>
      <c r="G8" s="62"/>
      <c r="H8" s="59"/>
      <c r="I8" s="59"/>
      <c r="J8" s="9"/>
      <c r="K8" s="59"/>
      <c r="L8" s="59"/>
      <c r="M8" s="59"/>
      <c r="N8" s="59"/>
      <c r="O8" s="65"/>
      <c r="P8" s="66"/>
      <c r="Q8" s="66"/>
      <c r="R8" s="9"/>
      <c r="S8" s="59"/>
      <c r="T8" s="59"/>
      <c r="U8" s="59"/>
      <c r="V8" s="58" t="e">
        <f>SUM($D$5:$D8)/(COUNTA($D$5:$D8)-COUNTA($E$5:$E8))</f>
        <v>#DIV/0!</v>
      </c>
      <c r="W8" s="126" t="s">
        <v>16</v>
      </c>
      <c r="X8" s="126" t="s">
        <v>15</v>
      </c>
      <c r="Y8" s="126" t="s">
        <v>14</v>
      </c>
      <c r="Z8" s="126" t="s">
        <v>13</v>
      </c>
      <c r="AA8" s="289" t="s">
        <v>12</v>
      </c>
      <c r="AB8" s="289"/>
      <c r="AC8" s="289" t="s">
        <v>11</v>
      </c>
      <c r="AD8" s="289"/>
      <c r="AE8" s="126" t="s">
        <v>10</v>
      </c>
      <c r="AF8" s="126" t="s">
        <v>69</v>
      </c>
      <c r="AG8" s="126" t="s">
        <v>9</v>
      </c>
      <c r="AH8" s="13"/>
      <c r="AK8" s="81" t="s">
        <v>49</v>
      </c>
      <c r="AL8" s="82" t="str">
        <f t="shared" si="0"/>
        <v>-</v>
      </c>
      <c r="AM8" s="90" t="str">
        <f t="shared" si="1"/>
        <v>-</v>
      </c>
    </row>
    <row r="9" spans="1:39" ht="17.100000000000001" customHeight="1">
      <c r="A9" s="208"/>
      <c r="B9" s="51"/>
      <c r="C9" s="92"/>
      <c r="D9" s="63"/>
      <c r="E9" s="61"/>
      <c r="F9" s="59"/>
      <c r="G9" s="62"/>
      <c r="H9" s="59"/>
      <c r="I9" s="59"/>
      <c r="J9" s="9"/>
      <c r="K9" s="59"/>
      <c r="L9" s="59"/>
      <c r="M9" s="59"/>
      <c r="N9" s="59"/>
      <c r="O9" s="65"/>
      <c r="P9" s="66"/>
      <c r="Q9" s="66"/>
      <c r="R9" s="9"/>
      <c r="S9" s="59"/>
      <c r="T9" s="59"/>
      <c r="U9" s="59"/>
      <c r="V9" s="57" t="e">
        <f>SUM($D$5:$D9)/(COUNTA($D$5:$D9)-COUNTA($E$5:$E9))</f>
        <v>#DIV/0!</v>
      </c>
      <c r="W9" s="85">
        <f t="array" ref="W9">IF(SUM(K5:K34)=0,"-",SUM(INT(K5:K34))+INT(ROUND(SUM(K5:K34-INT(K5:K34)),1)/0.6)+MOD(ROUND(SUM(K5:K34-INT(K5:K34)),1),0.6))</f>
        <v>8</v>
      </c>
      <c r="X9" s="86">
        <f>IF($W$9="-","-",SUM(L5:L34))</f>
        <v>0</v>
      </c>
      <c r="Y9" s="86">
        <f>IF($W$9="-","-",SUM(M5:M34))</f>
        <v>64</v>
      </c>
      <c r="Z9" s="83">
        <f>IF($W$9="-","-",SUM(N5:N34))</f>
        <v>1</v>
      </c>
      <c r="AA9" s="305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1/21(2)</v>
      </c>
      <c r="AB9" s="306"/>
      <c r="AC9" s="303">
        <f>IF($Z$9="-","-",IF($Z$9=0,"-",$Y$9/$Z$9))</f>
        <v>64</v>
      </c>
      <c r="AD9" s="304"/>
      <c r="AE9" s="87">
        <f>IF(ISERROR(ROUND((INT(W9)*6+((W9-INT(W9))*10))/Z9,2)),"-",ROUND((INT(W9)*6+((W9-INT(W9))*10))/Z9,2))</f>
        <v>48</v>
      </c>
      <c r="AF9" s="84">
        <f>IF(ISERROR(ROUND(Y9/(INT(W9)*6+((W9-INT(W9))*10))*6,2)),"-",ROUND(Y9/(INT(W9)*6+((W9-INT(W9))*10))*6,2))</f>
        <v>8</v>
      </c>
      <c r="AG9" s="93">
        <f>COUNTIF(N5:N34,"&gt;=5")</f>
        <v>0</v>
      </c>
      <c r="AH9" s="10"/>
      <c r="AK9" s="81" t="s">
        <v>48</v>
      </c>
      <c r="AL9" s="82" t="str">
        <f t="shared" si="0"/>
        <v>-</v>
      </c>
      <c r="AM9" s="90" t="str">
        <f t="shared" si="1"/>
        <v>-</v>
      </c>
    </row>
    <row r="10" spans="1:39" ht="17.100000000000001" customHeight="1">
      <c r="A10" s="208"/>
      <c r="B10" s="47"/>
      <c r="C10" s="91"/>
      <c r="D10" s="63"/>
      <c r="E10" s="61"/>
      <c r="F10" s="59"/>
      <c r="G10" s="62"/>
      <c r="H10" s="59"/>
      <c r="I10" s="59"/>
      <c r="J10" s="9"/>
      <c r="K10" s="59"/>
      <c r="L10" s="59"/>
      <c r="M10" s="59"/>
      <c r="N10" s="59"/>
      <c r="O10" s="65"/>
      <c r="P10" s="66"/>
      <c r="Q10" s="66"/>
      <c r="R10" s="9"/>
      <c r="S10" s="59"/>
      <c r="T10" s="59"/>
      <c r="U10" s="59"/>
      <c r="V10" s="58" t="e">
        <f>SUM($D$5:$D10)/(COUNTA($D$5:$D10)-COUNTA($E$5:$E10))</f>
        <v>#DIV/0!</v>
      </c>
      <c r="W10" s="12"/>
      <c r="AK10" s="81" t="s">
        <v>47</v>
      </c>
      <c r="AL10" s="82" t="str">
        <f t="shared" si="0"/>
        <v>-</v>
      </c>
      <c r="AM10" s="90" t="str">
        <f t="shared" si="1"/>
        <v>-</v>
      </c>
    </row>
    <row r="11" spans="1:39" ht="17.100000000000001" customHeight="1">
      <c r="A11" s="208"/>
      <c r="B11" s="47"/>
      <c r="C11" s="91"/>
      <c r="D11" s="63"/>
      <c r="E11" s="61"/>
      <c r="F11" s="59"/>
      <c r="G11" s="59"/>
      <c r="H11" s="59"/>
      <c r="I11" s="59"/>
      <c r="J11" s="9"/>
      <c r="K11" s="59"/>
      <c r="L11" s="59"/>
      <c r="M11" s="59"/>
      <c r="N11" s="59"/>
      <c r="O11" s="65"/>
      <c r="P11" s="66"/>
      <c r="Q11" s="66"/>
      <c r="R11" s="9"/>
      <c r="S11" s="59"/>
      <c r="T11" s="59"/>
      <c r="U11" s="59"/>
      <c r="V11" s="58" t="e">
        <f>SUM($D$5:$D11)/(COUNTA($D$5:$D11)-COUNTA($E$5:$E11))</f>
        <v>#DIV/0!</v>
      </c>
      <c r="W11" s="292" t="s">
        <v>46</v>
      </c>
      <c r="X11" s="292"/>
      <c r="Y11" s="292"/>
      <c r="Z11" s="11"/>
      <c r="AA11" s="11"/>
      <c r="AB11" s="11"/>
      <c r="AK11" s="81" t="s">
        <v>45</v>
      </c>
      <c r="AL11" s="82">
        <f t="shared" si="0"/>
        <v>1</v>
      </c>
      <c r="AM11" s="90">
        <f t="shared" si="1"/>
        <v>0</v>
      </c>
    </row>
    <row r="12" spans="1:39" ht="17.100000000000001" customHeight="1">
      <c r="A12" s="243"/>
      <c r="B12" s="47"/>
      <c r="C12" s="91"/>
      <c r="D12" s="63"/>
      <c r="E12" s="61"/>
      <c r="F12" s="59"/>
      <c r="G12" s="62"/>
      <c r="H12" s="59"/>
      <c r="I12" s="59"/>
      <c r="J12" s="9"/>
      <c r="K12" s="59"/>
      <c r="L12" s="59"/>
      <c r="M12" s="59"/>
      <c r="N12" s="59"/>
      <c r="O12" s="65"/>
      <c r="P12" s="66"/>
      <c r="Q12" s="66"/>
      <c r="R12" s="9"/>
      <c r="S12" s="59"/>
      <c r="T12" s="59"/>
      <c r="U12" s="59"/>
      <c r="V12" s="58" t="e">
        <f>SUM($D$5:$D12)/(COUNTA($D$5:$D12)-COUNTA($E$5:$E12))</f>
        <v>#DIV/0!</v>
      </c>
      <c r="W12" s="126" t="s">
        <v>8</v>
      </c>
      <c r="X12" s="126" t="s">
        <v>7</v>
      </c>
      <c r="Y12" s="126" t="s">
        <v>6</v>
      </c>
      <c r="Z12" s="47"/>
      <c r="AK12" s="81" t="s">
        <v>44</v>
      </c>
      <c r="AL12" s="82">
        <f t="shared" si="0"/>
        <v>3</v>
      </c>
      <c r="AM12" s="90">
        <f t="shared" si="1"/>
        <v>0</v>
      </c>
    </row>
    <row r="13" spans="1:39" ht="17.100000000000001" customHeight="1">
      <c r="A13" s="243"/>
      <c r="B13" s="47"/>
      <c r="C13" s="91"/>
      <c r="D13" s="63"/>
      <c r="E13" s="61"/>
      <c r="F13" s="59"/>
      <c r="G13" s="62"/>
      <c r="H13" s="59"/>
      <c r="I13" s="59"/>
      <c r="J13" s="9"/>
      <c r="K13" s="59"/>
      <c r="L13" s="59"/>
      <c r="M13" s="59"/>
      <c r="N13" s="59"/>
      <c r="O13" s="65"/>
      <c r="P13" s="66"/>
      <c r="Q13" s="66"/>
      <c r="R13" s="9"/>
      <c r="S13" s="59"/>
      <c r="T13" s="59"/>
      <c r="U13" s="59"/>
      <c r="V13" s="57" t="e">
        <f>SUM($D$5:$D13)/(COUNTA($D$5:$D13)-COUNTA($E$5:$E13))</f>
        <v>#DIV/0!</v>
      </c>
      <c r="W13" s="76">
        <f>SUM(S5:S34)</f>
        <v>0</v>
      </c>
      <c r="X13" s="76">
        <f>SUM(T5:T34)</f>
        <v>0</v>
      </c>
      <c r="Y13" s="76">
        <f>SUM(U5:U34)</f>
        <v>0</v>
      </c>
      <c r="Z13" s="10"/>
      <c r="AK13" s="81" t="s">
        <v>43</v>
      </c>
      <c r="AL13" s="82" t="str">
        <f t="shared" si="0"/>
        <v>-</v>
      </c>
      <c r="AM13" s="90" t="str">
        <f t="shared" si="1"/>
        <v>-</v>
      </c>
    </row>
    <row r="14" spans="1:39" ht="17.100000000000001" customHeight="1">
      <c r="A14" s="243"/>
      <c r="B14" s="51"/>
      <c r="C14" s="92"/>
      <c r="D14" s="60"/>
      <c r="E14" s="61"/>
      <c r="F14" s="59"/>
      <c r="G14" s="59"/>
      <c r="H14" s="59"/>
      <c r="I14" s="59"/>
      <c r="J14" s="9"/>
      <c r="K14" s="59"/>
      <c r="L14" s="59"/>
      <c r="M14" s="59"/>
      <c r="N14" s="59"/>
      <c r="O14" s="65"/>
      <c r="P14" s="66"/>
      <c r="Q14" s="66"/>
      <c r="R14" s="9"/>
      <c r="S14" s="59"/>
      <c r="T14" s="59"/>
      <c r="U14" s="59"/>
      <c r="V14" s="58" t="e">
        <f>SUM($D$5:$D14)/(COUNTA($D$5:$D14)-COUNTA($E$5:$E14))</f>
        <v>#DIV/0!</v>
      </c>
      <c r="AK14" s="81" t="s">
        <v>42</v>
      </c>
      <c r="AL14" s="82" t="str">
        <f t="shared" si="0"/>
        <v>-</v>
      </c>
      <c r="AM14" s="90" t="str">
        <f t="shared" si="1"/>
        <v>-</v>
      </c>
    </row>
    <row r="15" spans="1:39" ht="17.100000000000001" customHeight="1">
      <c r="A15" s="243"/>
      <c r="B15" s="51"/>
      <c r="C15" s="92"/>
      <c r="D15" s="63"/>
      <c r="E15" s="61"/>
      <c r="F15" s="59"/>
      <c r="G15" s="62"/>
      <c r="H15" s="59"/>
      <c r="I15" s="59"/>
      <c r="J15" s="9"/>
      <c r="K15" s="59"/>
      <c r="L15" s="59"/>
      <c r="M15" s="59"/>
      <c r="N15" s="59"/>
      <c r="O15" s="65"/>
      <c r="P15" s="66"/>
      <c r="Q15" s="66"/>
      <c r="R15" s="9"/>
      <c r="S15" s="59"/>
      <c r="T15" s="59"/>
      <c r="U15" s="59"/>
      <c r="V15" s="58" t="e">
        <f>SUM($D$5:$D15)/(COUNTA($D$5:$D15)-COUNTA($E$5:$E15))</f>
        <v>#DIV/0!</v>
      </c>
      <c r="W15" s="289" t="s">
        <v>41</v>
      </c>
      <c r="X15" s="289"/>
      <c r="Y15" s="289"/>
      <c r="Z15" s="289"/>
      <c r="AA15" s="289"/>
      <c r="AB15" s="289"/>
    </row>
    <row r="16" spans="1:39" ht="17.100000000000001" customHeight="1">
      <c r="A16" s="243"/>
      <c r="B16" s="51"/>
      <c r="C16" s="92"/>
      <c r="D16" s="63"/>
      <c r="E16" s="61"/>
      <c r="F16" s="59"/>
      <c r="G16" s="62"/>
      <c r="H16" s="59"/>
      <c r="I16" s="59"/>
      <c r="J16" s="9"/>
      <c r="K16" s="59"/>
      <c r="L16" s="59"/>
      <c r="M16" s="59"/>
      <c r="N16" s="59"/>
      <c r="O16" s="65"/>
      <c r="P16" s="66"/>
      <c r="Q16" s="66"/>
      <c r="R16" s="9"/>
      <c r="S16" s="59"/>
      <c r="T16" s="59"/>
      <c r="U16" s="59"/>
      <c r="V16" s="57" t="e">
        <f>SUM($D$5:$D16)/(COUNTA($D$5:$D16)-COUNTA($E$5:$E16))</f>
        <v>#DIV/0!</v>
      </c>
      <c r="W16" s="293" t="s">
        <v>40</v>
      </c>
      <c r="X16" s="294"/>
      <c r="Y16" s="295"/>
      <c r="Z16" s="76">
        <f>COUNTIF($G$5:$G$34,W16)</f>
        <v>0</v>
      </c>
      <c r="AA16" s="296">
        <f>$Z16/MAX(1,$X$5)</f>
        <v>0</v>
      </c>
      <c r="AB16" s="297"/>
    </row>
    <row r="17" spans="1:34" ht="17.100000000000001" customHeight="1">
      <c r="A17" s="228" t="s">
        <v>217</v>
      </c>
      <c r="B17" s="51">
        <v>3</v>
      </c>
      <c r="C17" s="92">
        <v>9</v>
      </c>
      <c r="D17" s="63"/>
      <c r="E17" s="61"/>
      <c r="F17" s="59"/>
      <c r="G17" s="62"/>
      <c r="H17" s="59"/>
      <c r="I17" s="59"/>
      <c r="J17" s="9"/>
      <c r="K17" s="59">
        <v>2</v>
      </c>
      <c r="L17" s="59"/>
      <c r="M17" s="59">
        <v>21</v>
      </c>
      <c r="N17" s="59">
        <v>1</v>
      </c>
      <c r="O17" s="65"/>
      <c r="P17" s="66"/>
      <c r="Q17" s="66"/>
      <c r="R17" s="9"/>
      <c r="S17" s="59"/>
      <c r="T17" s="59"/>
      <c r="U17" s="59"/>
      <c r="V17" s="57" t="e">
        <f>SUM($D$5:$D17)/(COUNTA($D$5:$D17)-COUNTA($E$5:$E17))</f>
        <v>#DIV/0!</v>
      </c>
      <c r="W17" s="298" t="s">
        <v>39</v>
      </c>
      <c r="X17" s="299"/>
      <c r="Y17" s="300"/>
      <c r="Z17" s="76">
        <f>COUNTIF($G$5:$G$34,W17)</f>
        <v>0</v>
      </c>
      <c r="AA17" s="287">
        <f t="shared" ref="AA17:AA25" si="2">$Z17/MAX(1,$X$5)</f>
        <v>0</v>
      </c>
      <c r="AB17" s="288"/>
      <c r="AG17" s="1"/>
      <c r="AH17" s="1"/>
    </row>
    <row r="18" spans="1:34" ht="17.100000000000001" customHeight="1">
      <c r="A18" s="228" t="s">
        <v>219</v>
      </c>
      <c r="B18" s="51">
        <v>3</v>
      </c>
      <c r="C18" s="92">
        <v>9</v>
      </c>
      <c r="D18" s="63"/>
      <c r="E18" s="61"/>
      <c r="F18" s="59"/>
      <c r="G18" s="62"/>
      <c r="H18" s="59"/>
      <c r="I18" s="59"/>
      <c r="J18" s="9"/>
      <c r="K18" s="59">
        <v>3</v>
      </c>
      <c r="L18" s="59"/>
      <c r="M18" s="59">
        <v>24</v>
      </c>
      <c r="N18" s="59"/>
      <c r="O18" s="65"/>
      <c r="P18" s="66"/>
      <c r="Q18" s="66"/>
      <c r="R18" s="9"/>
      <c r="S18" s="59"/>
      <c r="T18" s="59"/>
      <c r="U18" s="59"/>
      <c r="V18" s="57" t="e">
        <f>SUM($D$5:$D18)/(COUNTA($D$5:$D18)-COUNTA($E$5:$E18))</f>
        <v>#DIV/0!</v>
      </c>
      <c r="W18" s="284" t="s">
        <v>90</v>
      </c>
      <c r="X18" s="285"/>
      <c r="Y18" s="286"/>
      <c r="Z18" s="76">
        <f>COUNTIF($G$5:$G$34,W18)</f>
        <v>0</v>
      </c>
      <c r="AA18" s="287">
        <f t="shared" si="2"/>
        <v>0</v>
      </c>
      <c r="AB18" s="288"/>
      <c r="AG18" s="1"/>
      <c r="AH18" s="1"/>
    </row>
    <row r="19" spans="1:34" ht="17.100000000000001" customHeight="1">
      <c r="A19" s="228" t="s">
        <v>218</v>
      </c>
      <c r="B19" s="51">
        <v>3</v>
      </c>
      <c r="C19" s="92">
        <v>8</v>
      </c>
      <c r="D19" s="60">
        <v>0</v>
      </c>
      <c r="E19" s="61"/>
      <c r="F19" s="59"/>
      <c r="G19" s="59" t="s">
        <v>89</v>
      </c>
      <c r="H19" s="59"/>
      <c r="I19" s="59"/>
      <c r="J19" s="9"/>
      <c r="K19" s="59"/>
      <c r="L19" s="59"/>
      <c r="M19" s="59"/>
      <c r="N19" s="59"/>
      <c r="O19" s="65"/>
      <c r="P19" s="66"/>
      <c r="Q19" s="66"/>
      <c r="R19" s="9"/>
      <c r="S19" s="59"/>
      <c r="T19" s="59"/>
      <c r="U19" s="59"/>
      <c r="V19" s="57">
        <f>SUM($D$5:$D19)/(COUNTA($D$5:$D19)-COUNTA($E$5:$E19))</f>
        <v>0</v>
      </c>
      <c r="W19" s="284" t="s">
        <v>89</v>
      </c>
      <c r="X19" s="285"/>
      <c r="Y19" s="286"/>
      <c r="Z19" s="76">
        <f t="shared" ref="Z19:Z25" si="3">COUNTIF($G$5:$G$34,W19)</f>
        <v>1</v>
      </c>
      <c r="AA19" s="287">
        <f t="shared" si="2"/>
        <v>1</v>
      </c>
      <c r="AB19" s="288"/>
      <c r="AG19" s="1"/>
      <c r="AH19" s="1"/>
    </row>
    <row r="20" spans="1:34" ht="17.100000000000001" customHeight="1">
      <c r="A20" s="228" t="s">
        <v>220</v>
      </c>
      <c r="B20" s="47">
        <v>3</v>
      </c>
      <c r="C20" s="91">
        <v>9</v>
      </c>
      <c r="D20" s="60"/>
      <c r="E20" s="61"/>
      <c r="F20" s="59"/>
      <c r="G20" s="62"/>
      <c r="H20" s="59"/>
      <c r="I20" s="59"/>
      <c r="J20" s="9"/>
      <c r="K20" s="59">
        <v>3</v>
      </c>
      <c r="L20" s="59"/>
      <c r="M20" s="59">
        <v>19</v>
      </c>
      <c r="N20" s="59"/>
      <c r="O20" s="65"/>
      <c r="P20" s="66"/>
      <c r="Q20" s="66"/>
      <c r="R20" s="9"/>
      <c r="S20" s="59"/>
      <c r="T20" s="59"/>
      <c r="U20" s="59"/>
      <c r="V20" s="57">
        <f>SUM($D$5:$D20)/(COUNTA($D$5:$D20)-COUNTA($E$5:$E20))</f>
        <v>0</v>
      </c>
      <c r="W20" s="284" t="s">
        <v>38</v>
      </c>
      <c r="X20" s="285"/>
      <c r="Y20" s="286"/>
      <c r="Z20" s="76">
        <f t="shared" si="3"/>
        <v>0</v>
      </c>
      <c r="AA20" s="287">
        <f t="shared" si="2"/>
        <v>0</v>
      </c>
      <c r="AB20" s="288"/>
      <c r="AG20" s="1"/>
      <c r="AH20" s="1"/>
    </row>
    <row r="21" spans="1:34" ht="17.100000000000001" customHeight="1">
      <c r="A21" s="247"/>
      <c r="B21" s="47"/>
      <c r="C21" s="92"/>
      <c r="D21" s="60"/>
      <c r="E21" s="61"/>
      <c r="F21" s="59"/>
      <c r="G21" s="62"/>
      <c r="H21" s="59"/>
      <c r="I21" s="59"/>
      <c r="J21" s="9"/>
      <c r="K21" s="64"/>
      <c r="L21" s="59"/>
      <c r="M21" s="59"/>
      <c r="N21" s="59"/>
      <c r="O21" s="65"/>
      <c r="P21" s="66"/>
      <c r="Q21" s="66"/>
      <c r="R21" s="9"/>
      <c r="S21" s="59"/>
      <c r="T21" s="59"/>
      <c r="U21" s="59"/>
      <c r="V21" s="57">
        <f>SUM($D$5:$D21)/(COUNTA($D$5:$D21)-COUNTA($E$5:$E21))</f>
        <v>0</v>
      </c>
      <c r="W21" s="284" t="s">
        <v>37</v>
      </c>
      <c r="X21" s="285"/>
      <c r="Y21" s="286"/>
      <c r="Z21" s="76">
        <f t="shared" si="3"/>
        <v>0</v>
      </c>
      <c r="AA21" s="287">
        <f t="shared" si="2"/>
        <v>0</v>
      </c>
      <c r="AB21" s="288"/>
      <c r="AG21" s="1"/>
      <c r="AH21" s="1"/>
    </row>
    <row r="22" spans="1:34" ht="17.100000000000001" customHeight="1">
      <c r="A22" s="247"/>
      <c r="B22" s="47"/>
      <c r="C22" s="91"/>
      <c r="D22" s="60"/>
      <c r="E22" s="61"/>
      <c r="F22" s="59"/>
      <c r="G22" s="59"/>
      <c r="H22" s="59"/>
      <c r="I22" s="59"/>
      <c r="J22" s="9"/>
      <c r="K22" s="64"/>
      <c r="L22" s="59"/>
      <c r="M22" s="59"/>
      <c r="N22" s="59"/>
      <c r="O22" s="65"/>
      <c r="P22" s="66"/>
      <c r="Q22" s="66"/>
      <c r="R22" s="9"/>
      <c r="S22" s="59"/>
      <c r="T22" s="59"/>
      <c r="U22" s="59"/>
      <c r="V22" s="57">
        <f>SUM($D$5:$D22)/(COUNTA($D$5:$D22)-COUNTA($E$5:$E22))</f>
        <v>0</v>
      </c>
      <c r="W22" s="284" t="s">
        <v>36</v>
      </c>
      <c r="X22" s="285"/>
      <c r="Y22" s="286"/>
      <c r="Z22" s="76">
        <f t="shared" si="3"/>
        <v>0</v>
      </c>
      <c r="AA22" s="287">
        <f t="shared" si="2"/>
        <v>0</v>
      </c>
      <c r="AB22" s="288"/>
      <c r="AG22" s="1"/>
      <c r="AH22" s="1"/>
    </row>
    <row r="23" spans="1:34" ht="17.100000000000001" customHeight="1">
      <c r="A23" s="248"/>
      <c r="B23" s="47"/>
      <c r="C23" s="91"/>
      <c r="D23" s="60"/>
      <c r="E23" s="61"/>
      <c r="F23" s="59"/>
      <c r="G23" s="62"/>
      <c r="H23" s="59"/>
      <c r="I23" s="59"/>
      <c r="J23" s="9"/>
      <c r="K23" s="64"/>
      <c r="L23" s="59"/>
      <c r="M23" s="59"/>
      <c r="N23" s="64"/>
      <c r="O23" s="67"/>
      <c r="P23" s="68"/>
      <c r="Q23" s="68"/>
      <c r="R23" s="9"/>
      <c r="S23" s="59"/>
      <c r="T23" s="59"/>
      <c r="U23" s="59"/>
      <c r="V23" s="57">
        <f>SUM($D$5:$D23)/(COUNTA($D$5:$D23)-COUNTA($E$5:$E23))</f>
        <v>0</v>
      </c>
      <c r="W23" s="284" t="s">
        <v>35</v>
      </c>
      <c r="X23" s="285"/>
      <c r="Y23" s="286"/>
      <c r="Z23" s="76">
        <f t="shared" si="3"/>
        <v>0</v>
      </c>
      <c r="AA23" s="287">
        <f t="shared" si="2"/>
        <v>0</v>
      </c>
      <c r="AB23" s="288"/>
      <c r="AG23" s="1"/>
      <c r="AH23" s="1"/>
    </row>
    <row r="24" spans="1:34" ht="17.100000000000001" customHeight="1">
      <c r="A24" s="248"/>
      <c r="B24" s="51"/>
      <c r="C24" s="92"/>
      <c r="D24" s="63"/>
      <c r="E24" s="61"/>
      <c r="F24" s="59"/>
      <c r="G24" s="62"/>
      <c r="H24" s="59"/>
      <c r="I24" s="59"/>
      <c r="J24" s="9"/>
      <c r="K24" s="64"/>
      <c r="L24" s="59"/>
      <c r="M24" s="59"/>
      <c r="N24" s="59"/>
      <c r="O24" s="65"/>
      <c r="P24" s="66"/>
      <c r="Q24" s="66"/>
      <c r="R24" s="25"/>
      <c r="S24" s="62"/>
      <c r="T24" s="62"/>
      <c r="U24" s="62"/>
      <c r="V24" s="57">
        <f>SUM($D$5:$D24)/(COUNTA($D$5:$D24)-COUNTA($E$5:$E24))</f>
        <v>0</v>
      </c>
      <c r="W24" s="284" t="s">
        <v>34</v>
      </c>
      <c r="X24" s="290"/>
      <c r="Y24" s="291"/>
      <c r="Z24" s="76">
        <f t="shared" si="3"/>
        <v>0</v>
      </c>
      <c r="AA24" s="287">
        <f t="shared" si="2"/>
        <v>0</v>
      </c>
      <c r="AB24" s="288"/>
      <c r="AG24" s="1"/>
      <c r="AH24" s="1"/>
    </row>
    <row r="25" spans="1:34" ht="17.100000000000001" customHeight="1">
      <c r="A25" s="248"/>
      <c r="B25" s="47"/>
      <c r="C25" s="91"/>
      <c r="D25" s="63"/>
      <c r="E25" s="61"/>
      <c r="F25" s="59"/>
      <c r="G25" s="62"/>
      <c r="H25" s="59"/>
      <c r="I25" s="59"/>
      <c r="J25" s="9"/>
      <c r="K25" s="64"/>
      <c r="L25" s="59"/>
      <c r="M25" s="59"/>
      <c r="N25" s="59"/>
      <c r="O25" s="65"/>
      <c r="P25" s="66"/>
      <c r="Q25" s="66"/>
      <c r="R25" s="50"/>
      <c r="S25" s="59"/>
      <c r="T25" s="59"/>
      <c r="U25" s="59"/>
      <c r="V25" s="57">
        <f>SUM($D$5:$D25)/(COUNTA($D$5:$D25)-COUNTA($E$5:$E25))</f>
        <v>0</v>
      </c>
      <c r="W25" s="284" t="s">
        <v>33</v>
      </c>
      <c r="X25" s="285"/>
      <c r="Y25" s="286"/>
      <c r="Z25" s="76">
        <f t="shared" si="3"/>
        <v>0</v>
      </c>
      <c r="AA25" s="287">
        <f t="shared" si="2"/>
        <v>0</v>
      </c>
      <c r="AB25" s="288"/>
      <c r="AG25" s="1"/>
      <c r="AH25" s="1"/>
    </row>
    <row r="26" spans="1:34" ht="17.100000000000001" customHeight="1">
      <c r="A26" s="200"/>
      <c r="B26" s="2"/>
      <c r="C26" s="91"/>
      <c r="D26" s="60"/>
      <c r="E26" s="61"/>
      <c r="F26" s="59"/>
      <c r="G26" s="59"/>
      <c r="H26" s="59"/>
      <c r="I26" s="59"/>
      <c r="J26" s="9"/>
      <c r="K26" s="64"/>
      <c r="L26" s="59"/>
      <c r="M26" s="59"/>
      <c r="N26" s="59"/>
      <c r="O26" s="65"/>
      <c r="P26" s="66"/>
      <c r="Q26" s="66"/>
      <c r="R26" s="50"/>
      <c r="S26" s="59"/>
      <c r="T26" s="59"/>
      <c r="U26" s="59"/>
      <c r="V26" s="58">
        <f>SUM($D$5:$D26)/(COUNTA($D$5:$D26)-COUNTA($E$5:$E26))</f>
        <v>0</v>
      </c>
      <c r="W26" s="88"/>
    </row>
    <row r="27" spans="1:34" ht="17.100000000000001" customHeight="1">
      <c r="A27" s="200"/>
      <c r="B27" s="2"/>
      <c r="C27" s="91"/>
      <c r="D27" s="60"/>
      <c r="E27" s="61"/>
      <c r="F27" s="59"/>
      <c r="G27" s="59"/>
      <c r="H27" s="59"/>
      <c r="I27" s="59"/>
      <c r="J27" s="9"/>
      <c r="K27" s="64"/>
      <c r="L27" s="59"/>
      <c r="M27" s="59"/>
      <c r="N27" s="59"/>
      <c r="O27" s="65"/>
      <c r="P27" s="66"/>
      <c r="Q27" s="66"/>
      <c r="R27" s="50"/>
      <c r="S27" s="59"/>
      <c r="T27" s="59"/>
      <c r="U27" s="59"/>
      <c r="V27" s="58">
        <f>SUM($D$5:$D27)/(COUNTA($D$5:$D27)-COUNTA($E$5:$E27))</f>
        <v>0</v>
      </c>
      <c r="W27" s="289" t="s">
        <v>32</v>
      </c>
      <c r="X27" s="289"/>
      <c r="Y27" s="289"/>
      <c r="Z27" s="289"/>
      <c r="AA27" s="289"/>
      <c r="AB27" s="289"/>
      <c r="AC27" s="8"/>
      <c r="AD27" s="8"/>
      <c r="AE27" s="8"/>
      <c r="AG27" s="1"/>
      <c r="AH27" s="1"/>
    </row>
    <row r="28" spans="1:34" ht="17.100000000000001" customHeight="1">
      <c r="A28" s="200"/>
      <c r="B28" s="2"/>
      <c r="C28" s="91"/>
      <c r="D28" s="60"/>
      <c r="E28" s="61"/>
      <c r="F28" s="59"/>
      <c r="G28" s="59"/>
      <c r="H28" s="59"/>
      <c r="I28" s="59"/>
      <c r="J28" s="9"/>
      <c r="K28" s="64"/>
      <c r="L28" s="59"/>
      <c r="M28" s="59"/>
      <c r="N28" s="59"/>
      <c r="O28" s="65"/>
      <c r="P28" s="66"/>
      <c r="Q28" s="66"/>
      <c r="R28" s="50"/>
      <c r="S28" s="59"/>
      <c r="T28" s="59"/>
      <c r="U28" s="59"/>
      <c r="V28" s="57">
        <f>SUM($D$5:$D28)/(COUNTA($D$5:$D28)-COUNTA($E$5:$E28))</f>
        <v>0</v>
      </c>
      <c r="W28" s="69" t="s">
        <v>31</v>
      </c>
      <c r="X28" s="70"/>
      <c r="Y28" s="70"/>
      <c r="Z28" s="71"/>
      <c r="AA28" s="282">
        <f>IF(W5=0,"-",$W$13/$W$5)</f>
        <v>0</v>
      </c>
      <c r="AB28" s="283"/>
      <c r="AG28" s="1"/>
      <c r="AH28" s="1"/>
    </row>
    <row r="29" spans="1:34" ht="17.100000000000001" customHeight="1">
      <c r="A29" s="200"/>
      <c r="B29" s="2"/>
      <c r="C29" s="91"/>
      <c r="D29" s="60"/>
      <c r="E29" s="61"/>
      <c r="F29" s="59"/>
      <c r="G29" s="59"/>
      <c r="H29" s="59"/>
      <c r="I29" s="59"/>
      <c r="J29" s="9"/>
      <c r="K29" s="64"/>
      <c r="L29" s="59"/>
      <c r="M29" s="59"/>
      <c r="N29" s="59"/>
      <c r="O29" s="65"/>
      <c r="P29" s="66"/>
      <c r="Q29" s="66"/>
      <c r="R29" s="50"/>
      <c r="S29" s="59"/>
      <c r="T29" s="59"/>
      <c r="U29" s="59"/>
      <c r="V29" s="57">
        <f>SUM($D$5:$D29)/(COUNTA($D$5:$D29)-COUNTA($E$5:$E29))</f>
        <v>0</v>
      </c>
      <c r="W29" s="128" t="s">
        <v>30</v>
      </c>
      <c r="X29" s="129"/>
      <c r="Y29" s="276">
        <v>20</v>
      </c>
      <c r="Z29" s="279"/>
      <c r="AA29" s="280" t="str">
        <f>IF(ISERROR(SUMIF(D5:D34,"&gt;="&amp;Y29)/SUMPRODUCT(--(D5:D34&gt;=Y29),--(E5:E34&lt;&gt;"*"))),"-",SUMIF(D5:D34,"&gt;="&amp;Y29)/SUMPRODUCT(--(D5:D34&gt;=Y29),--(E5:E34&lt;&gt;"*")))</f>
        <v>-</v>
      </c>
      <c r="AB29" s="281"/>
      <c r="AG29" s="1"/>
      <c r="AH29" s="1"/>
    </row>
    <row r="30" spans="1:34" ht="17.100000000000001" customHeight="1">
      <c r="A30" s="200"/>
      <c r="B30" s="2"/>
      <c r="C30" s="91"/>
      <c r="D30" s="60"/>
      <c r="E30" s="61"/>
      <c r="F30" s="59"/>
      <c r="G30" s="59"/>
      <c r="H30" s="59"/>
      <c r="I30" s="59"/>
      <c r="J30" s="9"/>
      <c r="K30" s="64"/>
      <c r="L30" s="59"/>
      <c r="M30" s="59"/>
      <c r="N30" s="59"/>
      <c r="O30" s="65"/>
      <c r="P30" s="66"/>
      <c r="Q30" s="66"/>
      <c r="R30" s="50"/>
      <c r="S30" s="59"/>
      <c r="T30" s="59"/>
      <c r="U30" s="59"/>
      <c r="V30" s="57">
        <f>SUM($D$5:$D30)/(COUNTA($D$5:$D30)-COUNTA($E$5:$E30))</f>
        <v>0</v>
      </c>
      <c r="W30" s="274" t="s">
        <v>29</v>
      </c>
      <c r="X30" s="275"/>
      <c r="Y30" s="275"/>
      <c r="Z30" s="276"/>
      <c r="AA30" s="277" t="str">
        <f>IF($Z$5="-","-",IF($Z$5=0,"-",($AF$5*4+$AG$5*6)/$Z$5))</f>
        <v>-</v>
      </c>
      <c r="AB30" s="278"/>
      <c r="AG30" s="1"/>
      <c r="AH30" s="1"/>
    </row>
    <row r="31" spans="1:34" ht="17.100000000000001" customHeight="1">
      <c r="A31" s="200"/>
      <c r="B31" s="2"/>
      <c r="C31" s="91"/>
      <c r="D31" s="60"/>
      <c r="E31" s="61"/>
      <c r="F31" s="59"/>
      <c r="G31" s="59"/>
      <c r="H31" s="59"/>
      <c r="I31" s="59"/>
      <c r="J31" s="9"/>
      <c r="K31" s="64"/>
      <c r="L31" s="59"/>
      <c r="M31" s="59"/>
      <c r="N31" s="59"/>
      <c r="O31" s="65"/>
      <c r="P31" s="66"/>
      <c r="Q31" s="66"/>
      <c r="R31" s="50"/>
      <c r="S31" s="59"/>
      <c r="T31" s="59"/>
      <c r="U31" s="59"/>
      <c r="V31" s="57">
        <f>SUM($D$5:$D31)/(COUNTA($D$5:$D31)-COUNTA($E$5:$E31))</f>
        <v>0</v>
      </c>
      <c r="W31" s="274" t="s">
        <v>28</v>
      </c>
      <c r="X31" s="275"/>
      <c r="Y31" s="275"/>
      <c r="Z31" s="276"/>
      <c r="AA31" s="277" t="str">
        <f>IF(SUM($AF5:$AG5),$AG5/SUM($AF5:$AG5),"-")</f>
        <v>-</v>
      </c>
      <c r="AB31" s="278"/>
      <c r="AG31" s="1"/>
      <c r="AH31" s="1"/>
    </row>
    <row r="32" spans="1:34" ht="17.100000000000001" customHeight="1">
      <c r="A32" s="200"/>
      <c r="B32" s="2"/>
      <c r="C32" s="91"/>
      <c r="D32" s="60"/>
      <c r="E32" s="61"/>
      <c r="F32" s="59"/>
      <c r="G32" s="59"/>
      <c r="H32" s="59"/>
      <c r="I32" s="59"/>
      <c r="J32" s="9"/>
      <c r="K32" s="64"/>
      <c r="L32" s="59"/>
      <c r="M32" s="59"/>
      <c r="N32" s="59"/>
      <c r="O32" s="65"/>
      <c r="P32" s="66"/>
      <c r="Q32" s="66"/>
      <c r="R32" s="50"/>
      <c r="S32" s="59"/>
      <c r="T32" s="59"/>
      <c r="U32" s="59"/>
      <c r="V32" s="57">
        <f>SUM($D$5:$D32)/(COUNTA($D$5:$D32)-COUNTA($E$5:$E32))</f>
        <v>0</v>
      </c>
      <c r="W32" s="274" t="s">
        <v>27</v>
      </c>
      <c r="X32" s="275"/>
      <c r="Y32" s="275"/>
      <c r="Z32" s="276"/>
      <c r="AA32" s="277" t="str">
        <f>IF(SUM($AH5:$AI5),$AI5/SUM($AH5:$AI5),"-")</f>
        <v>-</v>
      </c>
      <c r="AB32" s="278"/>
      <c r="AG32" s="1"/>
      <c r="AH32" s="1"/>
    </row>
    <row r="33" spans="1:34" ht="17.100000000000001" customHeight="1">
      <c r="A33" s="199"/>
      <c r="B33" s="2"/>
      <c r="C33" s="91"/>
      <c r="D33" s="60"/>
      <c r="E33" s="61"/>
      <c r="F33" s="59"/>
      <c r="G33" s="59"/>
      <c r="H33" s="59"/>
      <c r="I33" s="59"/>
      <c r="J33" s="50"/>
      <c r="K33" s="59"/>
      <c r="L33" s="59"/>
      <c r="M33" s="59"/>
      <c r="N33" s="59"/>
      <c r="O33" s="65"/>
      <c r="P33" s="66"/>
      <c r="Q33" s="66"/>
      <c r="R33" s="50"/>
      <c r="S33" s="59"/>
      <c r="T33" s="59"/>
      <c r="U33" s="59"/>
      <c r="V33" s="57">
        <f>SUM($D$5:$D33)/(COUNTA($D$5:$D33)-COUNTA($E$5:$E33))</f>
        <v>0</v>
      </c>
      <c r="W33" s="274" t="s">
        <v>64</v>
      </c>
      <c r="X33" s="275"/>
      <c r="Y33" s="275"/>
      <c r="Z33" s="276"/>
      <c r="AA33" s="74">
        <f>SUMPRODUCT((D5:D34=0)*(D5:D34&lt;&gt;"")*(E5:E34&lt;&gt;"*"))</f>
        <v>1</v>
      </c>
      <c r="AB33" s="75">
        <f>SUMPRODUCT((D5:D34=0)*(D5:D34&lt;&gt;"")*(E5:E34&lt;&gt;"*")*(F5:F34=1))</f>
        <v>0</v>
      </c>
      <c r="AG33" s="1"/>
      <c r="AH33" s="1"/>
    </row>
    <row r="34" spans="1:34" ht="17.100000000000001" customHeight="1">
      <c r="A34" s="199"/>
      <c r="B34" s="2"/>
      <c r="C34" s="91"/>
      <c r="D34" s="60"/>
      <c r="E34" s="61"/>
      <c r="F34" s="59"/>
      <c r="G34" s="59"/>
      <c r="H34" s="59"/>
      <c r="I34" s="59"/>
      <c r="J34" s="50"/>
      <c r="K34" s="59"/>
      <c r="L34" s="59"/>
      <c r="M34" s="59"/>
      <c r="N34" s="59"/>
      <c r="O34" s="65"/>
      <c r="P34" s="66"/>
      <c r="Q34" s="66"/>
      <c r="R34" s="50"/>
      <c r="S34" s="59"/>
      <c r="T34" s="59"/>
      <c r="U34" s="59"/>
      <c r="V34" s="57">
        <f>SUM($D$5:$D34)/(COUNTA($D$5:$D34)-COUNTA($E$5:$E34))</f>
        <v>0</v>
      </c>
      <c r="W34" s="274" t="s">
        <v>65</v>
      </c>
      <c r="X34" s="275"/>
      <c r="Y34" s="275"/>
      <c r="Z34" s="276"/>
      <c r="AA34" s="74">
        <f>SUM(P5:P34)</f>
        <v>0</v>
      </c>
      <c r="AB34" s="75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33" priority="1" operator="greaterThan">
      <formula>0</formula>
    </cfRule>
  </conditionalFormatting>
  <dataValidations count="1">
    <dataValidation type="list" allowBlank="1" showInputMessage="1" showErrorMessage="1" sqref="G5:G34" xr:uid="{00000000-0002-0000-2900-000000000000}">
      <formula1>$W$16:$W$25</formula1>
    </dataValidation>
  </dataValidations>
  <hyperlinks>
    <hyperlink ref="A2" location="'Player Summary'!A1" display="Player Summary" xr:uid="{00000000-0004-0000-29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17" sqref="A17"/>
      <selection pane="topRight" activeCell="A17" sqref="A17"/>
      <selection pane="bottomLeft" activeCell="A17" sqref="A17"/>
      <selection pane="bottomRight" activeCell="B23" sqref="B23"/>
    </sheetView>
  </sheetViews>
  <sheetFormatPr defaultColWidth="8.855468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85546875" style="2" customWidth="1"/>
    <col min="8" max="8" width="2.5703125" style="2" customWidth="1"/>
    <col min="9" max="9" width="2.42578125" style="2" customWidth="1"/>
    <col min="10" max="10" width="2.85546875" style="47" customWidth="1"/>
    <col min="11" max="11" width="5" style="5" customWidth="1"/>
    <col min="12" max="14" width="5" style="2" customWidth="1"/>
    <col min="15" max="15" width="0.5703125" style="2" customWidth="1"/>
    <col min="16" max="18" width="2.85546875" style="2" customWidth="1"/>
    <col min="19" max="21" width="4.42578125" style="2" customWidth="1"/>
    <col min="22" max="22" width="2.85546875" style="1" customWidth="1"/>
    <col min="23" max="25" width="5.5703125" style="1" customWidth="1"/>
    <col min="26" max="26" width="5.570312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5703125" style="1" customWidth="1"/>
    <col min="33" max="34" width="5.5703125" style="2" customWidth="1"/>
    <col min="35" max="35" width="5.5703125" style="1" customWidth="1"/>
    <col min="36" max="36" width="2.85546875" style="1" customWidth="1"/>
    <col min="37" max="38" width="5.5703125" style="1" customWidth="1"/>
    <col min="39" max="39" width="6.85546875" style="1" customWidth="1"/>
    <col min="40" max="256" width="11.42578125" style="1" customWidth="1"/>
    <col min="257" max="16384" width="8.85546875" style="1"/>
  </cols>
  <sheetData>
    <row r="1" spans="1:39" ht="15.75">
      <c r="A1" s="46" t="s">
        <v>109</v>
      </c>
      <c r="D1" s="13" t="s">
        <v>75</v>
      </c>
      <c r="E1" s="13"/>
      <c r="F1" s="13"/>
      <c r="G1" s="209" t="s">
        <v>76</v>
      </c>
      <c r="H1" s="13"/>
      <c r="I1" s="13"/>
      <c r="J1" s="13"/>
      <c r="K1" s="202" t="s">
        <v>77</v>
      </c>
      <c r="L1" s="13"/>
      <c r="M1" s="204" t="s">
        <v>78</v>
      </c>
      <c r="N1" s="20"/>
      <c r="O1" s="47"/>
      <c r="P1" s="47"/>
      <c r="Q1" s="47"/>
      <c r="R1" s="47"/>
      <c r="S1" s="20"/>
      <c r="T1" s="20"/>
      <c r="U1" s="20"/>
      <c r="V1" s="15"/>
      <c r="W1" s="15"/>
      <c r="X1" s="15"/>
      <c r="Y1" s="15"/>
      <c r="Z1" s="47"/>
    </row>
    <row r="2" spans="1:39">
      <c r="A2" s="226" t="s">
        <v>107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7"/>
      <c r="S2" s="47"/>
      <c r="T2" s="47"/>
      <c r="U2" s="47"/>
      <c r="V2" s="15"/>
      <c r="W2" s="15"/>
      <c r="X2" s="15"/>
      <c r="Y2" s="15"/>
      <c r="Z2" s="47"/>
      <c r="AA2" s="15"/>
      <c r="AB2" s="15"/>
      <c r="AC2" s="15"/>
      <c r="AD2" s="15"/>
      <c r="AE2" s="15"/>
      <c r="AF2" s="15"/>
      <c r="AG2" s="47"/>
      <c r="AH2" s="47"/>
      <c r="AI2" s="15"/>
      <c r="AJ2" s="15"/>
    </row>
    <row r="3" spans="1:39">
      <c r="A3" s="255" t="s">
        <v>73</v>
      </c>
      <c r="B3" s="15"/>
      <c r="C3" s="257" t="s">
        <v>63</v>
      </c>
      <c r="D3" s="257"/>
      <c r="E3" s="257"/>
      <c r="F3" s="257"/>
      <c r="G3" s="257"/>
      <c r="H3" s="257"/>
      <c r="I3" s="257"/>
      <c r="J3" s="13"/>
      <c r="K3" s="257" t="s">
        <v>62</v>
      </c>
      <c r="L3" s="257"/>
      <c r="M3" s="257"/>
      <c r="N3" s="257"/>
      <c r="O3" s="301"/>
      <c r="P3" s="257"/>
      <c r="Q3" s="257"/>
      <c r="R3" s="14"/>
      <c r="S3" s="257" t="s">
        <v>61</v>
      </c>
      <c r="T3" s="257"/>
      <c r="U3" s="257"/>
      <c r="V3" s="15"/>
      <c r="W3" s="289" t="s">
        <v>60</v>
      </c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K3" s="289" t="s">
        <v>59</v>
      </c>
      <c r="AL3" s="289"/>
      <c r="AM3" s="289"/>
    </row>
    <row r="4" spans="1:39" ht="17.100000000000001" customHeight="1">
      <c r="A4" s="256"/>
      <c r="B4" s="54" t="s">
        <v>93</v>
      </c>
      <c r="C4" s="52" t="s">
        <v>54</v>
      </c>
      <c r="D4" s="189" t="s">
        <v>21</v>
      </c>
      <c r="E4" s="189" t="s">
        <v>58</v>
      </c>
      <c r="F4" s="189" t="s">
        <v>57</v>
      </c>
      <c r="G4" s="189" t="s">
        <v>71</v>
      </c>
      <c r="H4" s="189">
        <v>4</v>
      </c>
      <c r="I4" s="189">
        <v>6</v>
      </c>
      <c r="J4" s="13"/>
      <c r="K4" s="55" t="s">
        <v>16</v>
      </c>
      <c r="L4" s="189" t="s">
        <v>15</v>
      </c>
      <c r="M4" s="189" t="s">
        <v>14</v>
      </c>
      <c r="N4" s="189" t="s">
        <v>13</v>
      </c>
      <c r="O4" s="56"/>
      <c r="P4" s="52" t="s">
        <v>56</v>
      </c>
      <c r="Q4" s="52" t="s">
        <v>55</v>
      </c>
      <c r="R4" s="13"/>
      <c r="S4" s="189" t="s">
        <v>8</v>
      </c>
      <c r="T4" s="189" t="s">
        <v>7</v>
      </c>
      <c r="U4" s="189" t="s">
        <v>6</v>
      </c>
      <c r="W4" s="188" t="s">
        <v>15</v>
      </c>
      <c r="X4" s="188" t="s">
        <v>23</v>
      </c>
      <c r="Y4" s="188" t="s">
        <v>22</v>
      </c>
      <c r="Z4" s="188" t="s">
        <v>21</v>
      </c>
      <c r="AA4" s="289" t="s">
        <v>20</v>
      </c>
      <c r="AB4" s="289"/>
      <c r="AC4" s="289" t="s">
        <v>11</v>
      </c>
      <c r="AD4" s="289"/>
      <c r="AE4" s="188" t="s">
        <v>10</v>
      </c>
      <c r="AF4" s="188">
        <v>4</v>
      </c>
      <c r="AG4" s="188">
        <v>6</v>
      </c>
      <c r="AH4" s="188" t="s">
        <v>19</v>
      </c>
      <c r="AI4" s="188" t="s">
        <v>18</v>
      </c>
      <c r="AK4" s="188" t="s">
        <v>54</v>
      </c>
      <c r="AL4" s="188" t="s">
        <v>23</v>
      </c>
      <c r="AM4" s="78" t="s">
        <v>11</v>
      </c>
    </row>
    <row r="5" spans="1:39" ht="17.100000000000001" customHeight="1">
      <c r="A5" s="208"/>
      <c r="B5" s="47"/>
      <c r="C5" s="91"/>
      <c r="D5" s="60"/>
      <c r="E5" s="61"/>
      <c r="F5" s="59"/>
      <c r="G5" s="62"/>
      <c r="H5" s="59"/>
      <c r="I5" s="59"/>
      <c r="J5" s="9"/>
      <c r="K5" s="59"/>
      <c r="L5" s="59"/>
      <c r="M5" s="59"/>
      <c r="N5" s="59"/>
      <c r="O5" s="65"/>
      <c r="P5" s="66"/>
      <c r="Q5" s="66"/>
      <c r="R5" s="9"/>
      <c r="S5" s="59"/>
      <c r="T5" s="59"/>
      <c r="U5" s="59"/>
      <c r="V5" s="57" t="e">
        <f>SUM($D$5:$D5)/(COUNTA($D$5:$D5)-COUNTA($E$5:$E5))</f>
        <v>#DIV/0!</v>
      </c>
      <c r="W5" s="76">
        <f>COUNTA(A5:A34)</f>
        <v>3</v>
      </c>
      <c r="X5" s="76">
        <f>COUNTA(D5:D34)</f>
        <v>1</v>
      </c>
      <c r="Y5" s="76">
        <f>COUNTA(E5:E34)</f>
        <v>0</v>
      </c>
      <c r="Z5" s="83">
        <f>IF(X5=0,"-",SUM(D5:D34))</f>
        <v>3</v>
      </c>
      <c r="AA5" s="302" t="str">
        <f t="array" ref="AA5">IF(X5,(MAX(D5:D34)&amp;IF(SUM((D5:D34=MAX(D5:D34))*(E5:E34&lt;&gt;"")),"*","")&amp;"("&amp;MIN(IF(D5:D34&amp;E5:E34=MAX(D5:D34)&amp;IF(SUM((D5:D34=MAX(D5:D34))*(E5:E34&lt;&gt;"")),"*",""),F5:F34))&amp;")"),0)</f>
        <v>3(0)</v>
      </c>
      <c r="AB5" s="302"/>
      <c r="AC5" s="303">
        <f>IF($X5-$Y5,$Z5/($X5-$Y5),"-")</f>
        <v>3</v>
      </c>
      <c r="AD5" s="304"/>
      <c r="AE5" s="84" t="str">
        <f>IF(SUM($F$5:$F$43),($Z5/(SUM($F$5:$F$43))*100),"-")</f>
        <v>-</v>
      </c>
      <c r="AF5" s="76">
        <f>SUM(H5:H34)</f>
        <v>0</v>
      </c>
      <c r="AG5" s="76">
        <f>SUM(I5:I34)</f>
        <v>0</v>
      </c>
      <c r="AH5" s="76">
        <f>COUNTIF($D$5:$D$34,"&gt;=50")-$AI5</f>
        <v>0</v>
      </c>
      <c r="AI5" s="76">
        <f>COUNTIF(D5:D34,"&gt;=100")</f>
        <v>0</v>
      </c>
      <c r="AK5" s="79" t="s">
        <v>53</v>
      </c>
      <c r="AL5" s="80" t="str">
        <f>IF(SUM(COUNTIF($C$5:$C$34,{1,2}))=0,"-",SUM(COUNTIF($C$5:$C$34,{1,2})))</f>
        <v>-</v>
      </c>
      <c r="AM5" s="89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.100000000000001" customHeight="1">
      <c r="A6" s="208"/>
      <c r="B6" s="47"/>
      <c r="C6" s="91"/>
      <c r="D6" s="60"/>
      <c r="E6" s="61"/>
      <c r="F6" s="59"/>
      <c r="G6" s="62"/>
      <c r="H6" s="59"/>
      <c r="I6" s="59"/>
      <c r="J6" s="9"/>
      <c r="K6" s="59"/>
      <c r="L6" s="59"/>
      <c r="M6" s="59"/>
      <c r="N6" s="59"/>
      <c r="O6" s="65"/>
      <c r="P6" s="66"/>
      <c r="Q6" s="66"/>
      <c r="R6" s="9"/>
      <c r="S6" s="59"/>
      <c r="T6" s="59"/>
      <c r="U6" s="59"/>
      <c r="V6" s="58" t="e">
        <f>SUM($D$5:$D6)/(COUNTA($D$5:$D6)-COUNTA($E$5:$E6))</f>
        <v>#DIV/0!</v>
      </c>
      <c r="Z6" s="47"/>
      <c r="AK6" s="81" t="s">
        <v>52</v>
      </c>
      <c r="AL6" s="82" t="str">
        <f>IF(COUNTIF($C$5:$C$34,$AK6)=0,"-",COUNTIF($C$5:$C$34,$AK6))</f>
        <v>-</v>
      </c>
      <c r="AM6" s="90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.100000000000001" customHeight="1">
      <c r="A7" s="208"/>
      <c r="B7" s="47"/>
      <c r="C7" s="91"/>
      <c r="D7" s="60"/>
      <c r="E7" s="61"/>
      <c r="F7" s="59"/>
      <c r="G7" s="59"/>
      <c r="H7" s="59"/>
      <c r="I7" s="59"/>
      <c r="J7" s="9"/>
      <c r="K7" s="59"/>
      <c r="L7" s="59"/>
      <c r="M7" s="59"/>
      <c r="N7" s="59"/>
      <c r="O7" s="65"/>
      <c r="P7" s="66"/>
      <c r="Q7" s="66"/>
      <c r="R7" s="9"/>
      <c r="S7" s="59"/>
      <c r="T7" s="59"/>
      <c r="U7" s="59"/>
      <c r="V7" s="58" t="e">
        <f>SUM($D$5:$D7)/(COUNTA($D$5:$D7)-COUNTA($E$5:$E7))</f>
        <v>#DIV/0!</v>
      </c>
      <c r="W7" s="289" t="s">
        <v>51</v>
      </c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11"/>
      <c r="AK7" s="81" t="s">
        <v>50</v>
      </c>
      <c r="AL7" s="82">
        <f t="shared" ref="AL7:AL14" si="0">IF(COUNTIF($C$5:$C$34,$AK7)=0,"-",COUNTIF($C$5:$C$34,$AK7))</f>
        <v>1</v>
      </c>
      <c r="AM7" s="90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3</v>
      </c>
    </row>
    <row r="8" spans="1:39" ht="17.100000000000001" customHeight="1">
      <c r="A8" s="208"/>
      <c r="B8" s="47"/>
      <c r="C8" s="91"/>
      <c r="D8" s="60"/>
      <c r="E8" s="61"/>
      <c r="F8" s="59"/>
      <c r="G8" s="62"/>
      <c r="H8" s="59"/>
      <c r="I8" s="59"/>
      <c r="J8" s="9"/>
      <c r="K8" s="59"/>
      <c r="L8" s="59"/>
      <c r="M8" s="59"/>
      <c r="N8" s="59"/>
      <c r="O8" s="65"/>
      <c r="P8" s="66"/>
      <c r="Q8" s="66"/>
      <c r="R8" s="9"/>
      <c r="S8" s="59"/>
      <c r="T8" s="59"/>
      <c r="U8" s="59"/>
      <c r="V8" s="58" t="e">
        <f>SUM($D$5:$D8)/(COUNTA($D$5:$D8)-COUNTA($E$5:$E8))</f>
        <v>#DIV/0!</v>
      </c>
      <c r="W8" s="188" t="s">
        <v>16</v>
      </c>
      <c r="X8" s="188" t="s">
        <v>15</v>
      </c>
      <c r="Y8" s="188" t="s">
        <v>14</v>
      </c>
      <c r="Z8" s="188" t="s">
        <v>13</v>
      </c>
      <c r="AA8" s="289" t="s">
        <v>12</v>
      </c>
      <c r="AB8" s="289"/>
      <c r="AC8" s="289" t="s">
        <v>11</v>
      </c>
      <c r="AD8" s="289"/>
      <c r="AE8" s="188" t="s">
        <v>10</v>
      </c>
      <c r="AF8" s="188" t="s">
        <v>69</v>
      </c>
      <c r="AG8" s="188" t="s">
        <v>9</v>
      </c>
      <c r="AH8" s="13"/>
      <c r="AK8" s="81" t="s">
        <v>49</v>
      </c>
      <c r="AL8" s="82" t="str">
        <f t="shared" si="0"/>
        <v>-</v>
      </c>
      <c r="AM8" s="90" t="str">
        <f t="shared" si="1"/>
        <v>-</v>
      </c>
    </row>
    <row r="9" spans="1:39" ht="17.100000000000001" customHeight="1">
      <c r="A9" s="208"/>
      <c r="B9" s="51"/>
      <c r="C9" s="92"/>
      <c r="D9" s="63"/>
      <c r="E9" s="61"/>
      <c r="F9" s="59"/>
      <c r="G9" s="62"/>
      <c r="H9" s="59"/>
      <c r="I9" s="59"/>
      <c r="J9" s="9"/>
      <c r="K9" s="59"/>
      <c r="L9" s="59"/>
      <c r="M9" s="59"/>
      <c r="N9" s="59"/>
      <c r="O9" s="65"/>
      <c r="P9" s="66"/>
      <c r="Q9" s="66"/>
      <c r="R9" s="9"/>
      <c r="S9" s="59"/>
      <c r="T9" s="59"/>
      <c r="U9" s="59"/>
      <c r="V9" s="57" t="e">
        <f>SUM($D$5:$D9)/(COUNTA($D$5:$D9)-COUNTA($E$5:$E9))</f>
        <v>#DIV/0!</v>
      </c>
      <c r="W9" s="85" t="str">
        <f t="array" ref="W9">IF(SUM(K5:K34)=0,"-",SUM(INT(K5:K34))+INT(ROUND(SUM(K5:K34-INT(K5:K34)),1)/0.6)+MOD(ROUND(SUM(K5:K34-INT(K5:K34)),1),0.6))</f>
        <v>-</v>
      </c>
      <c r="X9" s="86" t="str">
        <f>IF($W$9="-","-",SUM(L5:L34))</f>
        <v>-</v>
      </c>
      <c r="Y9" s="86" t="str">
        <f>IF($W$9="-","-",SUM(M5:M34))</f>
        <v>-</v>
      </c>
      <c r="Z9" s="83" t="str">
        <f>IF($W$9="-","-",SUM(N5:N34))</f>
        <v>-</v>
      </c>
      <c r="AA9" s="305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306"/>
      <c r="AC9" s="303" t="str">
        <f>IF($Z$9="-","-",IF($Z$9=0,"-",$Y$9/$Z$9))</f>
        <v>-</v>
      </c>
      <c r="AD9" s="304"/>
      <c r="AE9" s="87" t="str">
        <f>IF(ISERROR(ROUND((INT(W9)*6+((W9-INT(W9))*10))/Z9,2)),"-",ROUND((INT(W9)*6+((W9-INT(W9))*10))/Z9,2))</f>
        <v>-</v>
      </c>
      <c r="AF9" s="84" t="str">
        <f>IF(ISERROR(ROUND(Y9/(INT(W9)*6+((W9-INT(W9))*10))*6,2)),"-",ROUND(Y9/(INT(W9)*6+((W9-INT(W9))*10))*6,2))</f>
        <v>-</v>
      </c>
      <c r="AG9" s="93">
        <f>COUNTIF(N5:N34,"&gt;=5")</f>
        <v>0</v>
      </c>
      <c r="AH9" s="10"/>
      <c r="AK9" s="81" t="s">
        <v>48</v>
      </c>
      <c r="AL9" s="82" t="str">
        <f t="shared" si="0"/>
        <v>-</v>
      </c>
      <c r="AM9" s="90" t="str">
        <f t="shared" si="1"/>
        <v>-</v>
      </c>
    </row>
    <row r="10" spans="1:39" ht="17.100000000000001" customHeight="1">
      <c r="A10" s="208"/>
      <c r="B10" s="47"/>
      <c r="C10" s="91"/>
      <c r="D10" s="63"/>
      <c r="E10" s="61"/>
      <c r="F10" s="59"/>
      <c r="G10" s="62"/>
      <c r="H10" s="59"/>
      <c r="I10" s="59"/>
      <c r="J10" s="9"/>
      <c r="K10" s="59"/>
      <c r="L10" s="59"/>
      <c r="M10" s="59"/>
      <c r="N10" s="59"/>
      <c r="O10" s="65"/>
      <c r="P10" s="66"/>
      <c r="Q10" s="66"/>
      <c r="R10" s="9"/>
      <c r="S10" s="59"/>
      <c r="T10" s="59"/>
      <c r="U10" s="59"/>
      <c r="V10" s="58" t="e">
        <f>SUM($D$5:$D10)/(COUNTA($D$5:$D10)-COUNTA($E$5:$E10))</f>
        <v>#DIV/0!</v>
      </c>
      <c r="W10" s="12"/>
      <c r="AK10" s="81" t="s">
        <v>47</v>
      </c>
      <c r="AL10" s="82" t="str">
        <f t="shared" si="0"/>
        <v>-</v>
      </c>
      <c r="AM10" s="90" t="str">
        <f t="shared" si="1"/>
        <v>-</v>
      </c>
    </row>
    <row r="11" spans="1:39" ht="17.100000000000001" customHeight="1">
      <c r="A11" s="208"/>
      <c r="B11" s="47"/>
      <c r="C11" s="91"/>
      <c r="D11" s="63"/>
      <c r="E11" s="61"/>
      <c r="F11" s="59"/>
      <c r="G11" s="59"/>
      <c r="H11" s="59"/>
      <c r="I11" s="59"/>
      <c r="J11" s="9"/>
      <c r="K11" s="59"/>
      <c r="L11" s="59"/>
      <c r="M11" s="59"/>
      <c r="N11" s="59"/>
      <c r="O11" s="65"/>
      <c r="P11" s="66"/>
      <c r="Q11" s="66"/>
      <c r="R11" s="9"/>
      <c r="S11" s="59"/>
      <c r="T11" s="59"/>
      <c r="U11" s="59"/>
      <c r="V11" s="58" t="e">
        <f>SUM($D$5:$D11)/(COUNTA($D$5:$D11)-COUNTA($E$5:$E11))</f>
        <v>#DIV/0!</v>
      </c>
      <c r="W11" s="292" t="s">
        <v>46</v>
      </c>
      <c r="X11" s="292"/>
      <c r="Y11" s="292"/>
      <c r="Z11" s="11"/>
      <c r="AA11" s="11"/>
      <c r="AB11" s="11"/>
      <c r="AK11" s="81" t="s">
        <v>45</v>
      </c>
      <c r="AL11" s="82" t="str">
        <f t="shared" si="0"/>
        <v>-</v>
      </c>
      <c r="AM11" s="90" t="str">
        <f t="shared" si="1"/>
        <v>-</v>
      </c>
    </row>
    <row r="12" spans="1:39" ht="17.100000000000001" customHeight="1">
      <c r="A12" s="243"/>
      <c r="B12" s="47"/>
      <c r="C12" s="91"/>
      <c r="D12" s="63"/>
      <c r="E12" s="61"/>
      <c r="F12" s="59"/>
      <c r="G12" s="62"/>
      <c r="H12" s="59"/>
      <c r="I12" s="59"/>
      <c r="J12" s="9"/>
      <c r="K12" s="59"/>
      <c r="L12" s="59"/>
      <c r="M12" s="59"/>
      <c r="N12" s="59"/>
      <c r="O12" s="65"/>
      <c r="P12" s="66"/>
      <c r="Q12" s="66"/>
      <c r="R12" s="9"/>
      <c r="S12" s="59"/>
      <c r="T12" s="59"/>
      <c r="U12" s="59"/>
      <c r="V12" s="58" t="e">
        <f>SUM($D$5:$D12)/(COUNTA($D$5:$D12)-COUNTA($E$5:$E12))</f>
        <v>#DIV/0!</v>
      </c>
      <c r="W12" s="188" t="s">
        <v>8</v>
      </c>
      <c r="X12" s="188" t="s">
        <v>7</v>
      </c>
      <c r="Y12" s="188" t="s">
        <v>6</v>
      </c>
      <c r="Z12" s="47"/>
      <c r="AK12" s="81" t="s">
        <v>44</v>
      </c>
      <c r="AL12" s="82">
        <f t="shared" si="0"/>
        <v>1</v>
      </c>
      <c r="AM12" s="90">
        <f t="shared" si="1"/>
        <v>0</v>
      </c>
    </row>
    <row r="13" spans="1:39" ht="17.100000000000001" customHeight="1">
      <c r="A13" s="243"/>
      <c r="B13" s="47"/>
      <c r="C13" s="91"/>
      <c r="D13" s="63"/>
      <c r="E13" s="61"/>
      <c r="F13" s="59"/>
      <c r="G13" s="62"/>
      <c r="H13" s="59"/>
      <c r="I13" s="59"/>
      <c r="J13" s="9"/>
      <c r="K13" s="59"/>
      <c r="L13" s="59"/>
      <c r="M13" s="59"/>
      <c r="N13" s="59"/>
      <c r="O13" s="65"/>
      <c r="P13" s="66"/>
      <c r="Q13" s="66"/>
      <c r="R13" s="9"/>
      <c r="S13" s="59"/>
      <c r="T13" s="59"/>
      <c r="U13" s="59"/>
      <c r="V13" s="57" t="e">
        <f>SUM($D$5:$D13)/(COUNTA($D$5:$D13)-COUNTA($E$5:$E13))</f>
        <v>#DIV/0!</v>
      </c>
      <c r="W13" s="76">
        <f>SUM(S5:S34)</f>
        <v>2</v>
      </c>
      <c r="X13" s="76">
        <f>SUM(T5:T34)</f>
        <v>0</v>
      </c>
      <c r="Y13" s="76">
        <f>SUM(U5:U34)</f>
        <v>0</v>
      </c>
      <c r="Z13" s="10"/>
      <c r="AK13" s="81" t="s">
        <v>43</v>
      </c>
      <c r="AL13" s="82">
        <f t="shared" si="0"/>
        <v>1</v>
      </c>
      <c r="AM13" s="90">
        <f t="shared" si="1"/>
        <v>0</v>
      </c>
    </row>
    <row r="14" spans="1:39" ht="17.100000000000001" customHeight="1">
      <c r="A14" s="243"/>
      <c r="B14" s="51"/>
      <c r="C14" s="92"/>
      <c r="D14" s="60"/>
      <c r="E14" s="61"/>
      <c r="F14" s="59"/>
      <c r="G14" s="59"/>
      <c r="H14" s="59"/>
      <c r="I14" s="59"/>
      <c r="J14" s="9"/>
      <c r="K14" s="59"/>
      <c r="L14" s="59"/>
      <c r="M14" s="59"/>
      <c r="N14" s="59"/>
      <c r="O14" s="65"/>
      <c r="P14" s="66"/>
      <c r="Q14" s="66"/>
      <c r="R14" s="9"/>
      <c r="S14" s="59"/>
      <c r="T14" s="59"/>
      <c r="U14" s="59"/>
      <c r="V14" s="58" t="e">
        <f>SUM($D$5:$D14)/(COUNTA($D$5:$D14)-COUNTA($E$5:$E14))</f>
        <v>#DIV/0!</v>
      </c>
      <c r="AK14" s="81" t="s">
        <v>42</v>
      </c>
      <c r="AL14" s="82" t="str">
        <f t="shared" si="0"/>
        <v>-</v>
      </c>
      <c r="AM14" s="90" t="str">
        <f t="shared" si="1"/>
        <v>-</v>
      </c>
    </row>
    <row r="15" spans="1:39" ht="17.100000000000001" customHeight="1">
      <c r="A15" s="243"/>
      <c r="B15" s="51"/>
      <c r="C15" s="92"/>
      <c r="D15" s="63"/>
      <c r="E15" s="61"/>
      <c r="F15" s="59"/>
      <c r="G15" s="62"/>
      <c r="H15" s="59"/>
      <c r="I15" s="59"/>
      <c r="J15" s="9"/>
      <c r="K15" s="59"/>
      <c r="L15" s="59"/>
      <c r="M15" s="59"/>
      <c r="N15" s="59"/>
      <c r="O15" s="65"/>
      <c r="P15" s="66"/>
      <c r="Q15" s="66"/>
      <c r="R15" s="9"/>
      <c r="S15" s="59"/>
      <c r="T15" s="59"/>
      <c r="U15" s="59"/>
      <c r="V15" s="58" t="e">
        <f>SUM($D$5:$D15)/(COUNTA($D$5:$D15)-COUNTA($E$5:$E15))</f>
        <v>#DIV/0!</v>
      </c>
      <c r="W15" s="289" t="s">
        <v>41</v>
      </c>
      <c r="X15" s="289"/>
      <c r="Y15" s="289"/>
      <c r="Z15" s="289"/>
      <c r="AA15" s="289"/>
      <c r="AB15" s="289"/>
    </row>
    <row r="16" spans="1:39" ht="17.100000000000001" customHeight="1">
      <c r="A16" s="243"/>
      <c r="B16" s="51"/>
      <c r="C16" s="92"/>
      <c r="D16" s="63"/>
      <c r="E16" s="61"/>
      <c r="F16" s="59"/>
      <c r="G16" s="62"/>
      <c r="H16" s="59"/>
      <c r="I16" s="59"/>
      <c r="J16" s="9"/>
      <c r="K16" s="59"/>
      <c r="L16" s="59"/>
      <c r="M16" s="59"/>
      <c r="N16" s="59"/>
      <c r="O16" s="65"/>
      <c r="P16" s="66"/>
      <c r="Q16" s="66"/>
      <c r="R16" s="9"/>
      <c r="S16" s="59"/>
      <c r="T16" s="59"/>
      <c r="U16" s="59"/>
      <c r="V16" s="57" t="e">
        <f>SUM($D$5:$D16)/(COUNTA($D$5:$D16)-COUNTA($E$5:$E16))</f>
        <v>#DIV/0!</v>
      </c>
      <c r="W16" s="293" t="s">
        <v>40</v>
      </c>
      <c r="X16" s="294"/>
      <c r="Y16" s="295"/>
      <c r="Z16" s="76">
        <f>COUNTIF($G$5:$G$34,W16)</f>
        <v>0</v>
      </c>
      <c r="AA16" s="296">
        <f>$Z16/MAX(1,$X$5)</f>
        <v>0</v>
      </c>
      <c r="AB16" s="297"/>
    </row>
    <row r="17" spans="1:34" ht="17.100000000000001" customHeight="1">
      <c r="A17" s="228" t="s">
        <v>217</v>
      </c>
      <c r="B17" s="51">
        <v>3</v>
      </c>
      <c r="C17" s="92">
        <v>10</v>
      </c>
      <c r="D17" s="63"/>
      <c r="E17" s="61"/>
      <c r="F17" s="59"/>
      <c r="G17" s="62"/>
      <c r="H17" s="59"/>
      <c r="I17" s="59"/>
      <c r="J17" s="9"/>
      <c r="K17" s="59"/>
      <c r="L17" s="59"/>
      <c r="M17" s="59"/>
      <c r="N17" s="59"/>
      <c r="O17" s="65"/>
      <c r="P17" s="66"/>
      <c r="Q17" s="66"/>
      <c r="R17" s="9"/>
      <c r="S17" s="59">
        <v>1</v>
      </c>
      <c r="T17" s="59"/>
      <c r="U17" s="59"/>
      <c r="V17" s="57" t="e">
        <f>SUM($D$5:$D17)/(COUNTA($D$5:$D17)-COUNTA($E$5:$E17))</f>
        <v>#DIV/0!</v>
      </c>
      <c r="W17" s="298" t="s">
        <v>39</v>
      </c>
      <c r="X17" s="299"/>
      <c r="Y17" s="300"/>
      <c r="Z17" s="76">
        <f>COUNTIF($G$5:$G$34,W17)</f>
        <v>0</v>
      </c>
      <c r="AA17" s="287">
        <f t="shared" ref="AA17:AA25" si="2">$Z17/MAX(1,$X$5)</f>
        <v>0</v>
      </c>
      <c r="AB17" s="288"/>
      <c r="AG17" s="1"/>
      <c r="AH17" s="1"/>
    </row>
    <row r="18" spans="1:34" ht="17.100000000000001" customHeight="1">
      <c r="A18" s="228" t="s">
        <v>219</v>
      </c>
      <c r="B18" s="51">
        <v>3</v>
      </c>
      <c r="C18" s="92">
        <v>4</v>
      </c>
      <c r="D18" s="63">
        <v>3</v>
      </c>
      <c r="E18" s="61"/>
      <c r="F18" s="59"/>
      <c r="G18" s="62" t="s">
        <v>38</v>
      </c>
      <c r="H18" s="59"/>
      <c r="I18" s="59"/>
      <c r="J18" s="9"/>
      <c r="K18" s="59"/>
      <c r="L18" s="59"/>
      <c r="M18" s="59"/>
      <c r="N18" s="59"/>
      <c r="O18" s="65"/>
      <c r="P18" s="66"/>
      <c r="Q18" s="66"/>
      <c r="R18" s="9"/>
      <c r="S18" s="59">
        <v>1</v>
      </c>
      <c r="T18" s="59"/>
      <c r="U18" s="59"/>
      <c r="V18" s="57">
        <f>SUM($D$5:$D18)/(COUNTA($D$5:$D18)-COUNTA($E$5:$E18))</f>
        <v>3</v>
      </c>
      <c r="W18" s="284" t="s">
        <v>90</v>
      </c>
      <c r="X18" s="285"/>
      <c r="Y18" s="286"/>
      <c r="Z18" s="76">
        <f>COUNTIF($G$5:$G$34,W18)</f>
        <v>0</v>
      </c>
      <c r="AA18" s="287">
        <f t="shared" si="2"/>
        <v>0</v>
      </c>
      <c r="AB18" s="288"/>
      <c r="AG18" s="1"/>
      <c r="AH18" s="1"/>
    </row>
    <row r="19" spans="1:34" ht="17.100000000000001" customHeight="1">
      <c r="A19" s="228"/>
      <c r="B19" s="51"/>
      <c r="C19" s="92"/>
      <c r="D19" s="60"/>
      <c r="E19" s="61"/>
      <c r="F19" s="59"/>
      <c r="G19" s="59"/>
      <c r="H19" s="59"/>
      <c r="I19" s="59"/>
      <c r="J19" s="9"/>
      <c r="K19" s="59"/>
      <c r="L19" s="59"/>
      <c r="M19" s="59"/>
      <c r="N19" s="59"/>
      <c r="O19" s="65"/>
      <c r="P19" s="66"/>
      <c r="Q19" s="66"/>
      <c r="R19" s="9"/>
      <c r="S19" s="59"/>
      <c r="T19" s="59"/>
      <c r="U19" s="59"/>
      <c r="V19" s="57">
        <f>SUM($D$5:$D19)/(COUNTA($D$5:$D19)-COUNTA($E$5:$E19))</f>
        <v>3</v>
      </c>
      <c r="W19" s="284" t="s">
        <v>89</v>
      </c>
      <c r="X19" s="285"/>
      <c r="Y19" s="286"/>
      <c r="Z19" s="76">
        <f t="shared" ref="Z19:Z25" si="3">COUNTIF($G$5:$G$34,W19)</f>
        <v>0</v>
      </c>
      <c r="AA19" s="287">
        <f t="shared" si="2"/>
        <v>0</v>
      </c>
      <c r="AB19" s="288"/>
      <c r="AG19" s="1"/>
      <c r="AH19" s="1"/>
    </row>
    <row r="20" spans="1:34" ht="17.100000000000001" customHeight="1">
      <c r="A20" s="228"/>
      <c r="B20" s="47"/>
      <c r="C20" s="91"/>
      <c r="D20" s="60"/>
      <c r="E20" s="61"/>
      <c r="F20" s="59"/>
      <c r="G20" s="62"/>
      <c r="H20" s="59"/>
      <c r="I20" s="59"/>
      <c r="J20" s="9"/>
      <c r="K20" s="59"/>
      <c r="L20" s="59"/>
      <c r="M20" s="59"/>
      <c r="N20" s="59"/>
      <c r="O20" s="65"/>
      <c r="P20" s="66"/>
      <c r="Q20" s="66"/>
      <c r="R20" s="9"/>
      <c r="S20" s="59"/>
      <c r="T20" s="59"/>
      <c r="U20" s="59"/>
      <c r="V20" s="57">
        <f>SUM($D$5:$D20)/(COUNTA($D$5:$D20)-COUNTA($E$5:$E20))</f>
        <v>3</v>
      </c>
      <c r="W20" s="284" t="s">
        <v>38</v>
      </c>
      <c r="X20" s="285"/>
      <c r="Y20" s="286"/>
      <c r="Z20" s="76">
        <f t="shared" si="3"/>
        <v>1</v>
      </c>
      <c r="AA20" s="287">
        <f t="shared" si="2"/>
        <v>1</v>
      </c>
      <c r="AB20" s="288"/>
      <c r="AG20" s="1"/>
      <c r="AH20" s="1"/>
    </row>
    <row r="21" spans="1:34" ht="17.100000000000001" customHeight="1">
      <c r="A21" s="247"/>
      <c r="B21" s="47"/>
      <c r="C21" s="92"/>
      <c r="D21" s="60"/>
      <c r="E21" s="61"/>
      <c r="F21" s="59"/>
      <c r="G21" s="62"/>
      <c r="H21" s="59"/>
      <c r="I21" s="59"/>
      <c r="J21" s="9"/>
      <c r="K21" s="64"/>
      <c r="L21" s="59"/>
      <c r="M21" s="59"/>
      <c r="N21" s="59"/>
      <c r="O21" s="65"/>
      <c r="P21" s="66"/>
      <c r="Q21" s="66"/>
      <c r="R21" s="9"/>
      <c r="S21" s="59"/>
      <c r="T21" s="59"/>
      <c r="U21" s="59"/>
      <c r="V21" s="57">
        <f>SUM($D$5:$D21)/(COUNTA($D$5:$D21)-COUNTA($E$5:$E21))</f>
        <v>3</v>
      </c>
      <c r="W21" s="284" t="s">
        <v>37</v>
      </c>
      <c r="X21" s="285"/>
      <c r="Y21" s="286"/>
      <c r="Z21" s="76">
        <f t="shared" si="3"/>
        <v>0</v>
      </c>
      <c r="AA21" s="287">
        <f t="shared" si="2"/>
        <v>0</v>
      </c>
      <c r="AB21" s="288"/>
      <c r="AG21" s="1"/>
      <c r="AH21" s="1"/>
    </row>
    <row r="22" spans="1:34" ht="17.100000000000001" customHeight="1">
      <c r="A22" s="247" t="s">
        <v>221</v>
      </c>
      <c r="B22" s="47">
        <v>3</v>
      </c>
      <c r="C22" s="91">
        <v>9</v>
      </c>
      <c r="D22" s="60"/>
      <c r="E22" s="61"/>
      <c r="F22" s="59"/>
      <c r="G22" s="59"/>
      <c r="H22" s="59"/>
      <c r="I22" s="59"/>
      <c r="J22" s="9"/>
      <c r="K22" s="64"/>
      <c r="L22" s="59"/>
      <c r="M22" s="59"/>
      <c r="N22" s="59"/>
      <c r="O22" s="65"/>
      <c r="P22" s="66"/>
      <c r="Q22" s="66"/>
      <c r="R22" s="9"/>
      <c r="S22" s="59"/>
      <c r="T22" s="59"/>
      <c r="U22" s="59"/>
      <c r="V22" s="57">
        <f>SUM($D$5:$D22)/(COUNTA($D$5:$D22)-COUNTA($E$5:$E22))</f>
        <v>3</v>
      </c>
      <c r="W22" s="284" t="s">
        <v>36</v>
      </c>
      <c r="X22" s="285"/>
      <c r="Y22" s="286"/>
      <c r="Z22" s="76">
        <f t="shared" si="3"/>
        <v>0</v>
      </c>
      <c r="AA22" s="287">
        <f t="shared" si="2"/>
        <v>0</v>
      </c>
      <c r="AB22" s="288"/>
      <c r="AG22" s="1"/>
      <c r="AH22" s="1"/>
    </row>
    <row r="23" spans="1:34" ht="17.100000000000001" customHeight="1">
      <c r="A23" s="248"/>
      <c r="B23" s="47"/>
      <c r="C23" s="91"/>
      <c r="D23" s="60"/>
      <c r="E23" s="61"/>
      <c r="F23" s="59"/>
      <c r="G23" s="62"/>
      <c r="H23" s="59"/>
      <c r="I23" s="59"/>
      <c r="J23" s="9"/>
      <c r="K23" s="64"/>
      <c r="L23" s="59"/>
      <c r="M23" s="59"/>
      <c r="N23" s="64"/>
      <c r="O23" s="67"/>
      <c r="P23" s="68"/>
      <c r="Q23" s="68"/>
      <c r="R23" s="9"/>
      <c r="S23" s="59"/>
      <c r="T23" s="59"/>
      <c r="U23" s="59"/>
      <c r="V23" s="57">
        <f>SUM($D$5:$D23)/(COUNTA($D$5:$D23)-COUNTA($E$5:$E23))</f>
        <v>3</v>
      </c>
      <c r="W23" s="284" t="s">
        <v>35</v>
      </c>
      <c r="X23" s="285"/>
      <c r="Y23" s="286"/>
      <c r="Z23" s="76">
        <f t="shared" si="3"/>
        <v>0</v>
      </c>
      <c r="AA23" s="287">
        <f t="shared" si="2"/>
        <v>0</v>
      </c>
      <c r="AB23" s="288"/>
      <c r="AG23" s="1"/>
      <c r="AH23" s="1"/>
    </row>
    <row r="24" spans="1:34" ht="17.100000000000001" customHeight="1">
      <c r="A24" s="248"/>
      <c r="B24" s="51"/>
      <c r="C24" s="92"/>
      <c r="D24" s="63"/>
      <c r="E24" s="61"/>
      <c r="F24" s="59"/>
      <c r="G24" s="62"/>
      <c r="H24" s="59"/>
      <c r="I24" s="59"/>
      <c r="J24" s="9"/>
      <c r="K24" s="64"/>
      <c r="L24" s="59"/>
      <c r="M24" s="59"/>
      <c r="N24" s="59"/>
      <c r="O24" s="65"/>
      <c r="P24" s="66"/>
      <c r="Q24" s="66"/>
      <c r="R24" s="25"/>
      <c r="S24" s="62"/>
      <c r="T24" s="62"/>
      <c r="U24" s="62"/>
      <c r="V24" s="57">
        <f>SUM($D$5:$D24)/(COUNTA($D$5:$D24)-COUNTA($E$5:$E24))</f>
        <v>3</v>
      </c>
      <c r="W24" s="284" t="s">
        <v>34</v>
      </c>
      <c r="X24" s="290"/>
      <c r="Y24" s="291"/>
      <c r="Z24" s="76">
        <f t="shared" si="3"/>
        <v>0</v>
      </c>
      <c r="AA24" s="287">
        <f t="shared" si="2"/>
        <v>0</v>
      </c>
      <c r="AB24" s="288"/>
      <c r="AG24" s="1"/>
      <c r="AH24" s="1"/>
    </row>
    <row r="25" spans="1:34" ht="17.100000000000001" customHeight="1">
      <c r="A25" s="248"/>
      <c r="B25" s="47"/>
      <c r="C25" s="91"/>
      <c r="D25" s="63"/>
      <c r="E25" s="61"/>
      <c r="F25" s="59"/>
      <c r="G25" s="62"/>
      <c r="H25" s="59"/>
      <c r="I25" s="59"/>
      <c r="J25" s="9"/>
      <c r="K25" s="64"/>
      <c r="L25" s="59"/>
      <c r="M25" s="59"/>
      <c r="N25" s="59"/>
      <c r="O25" s="65"/>
      <c r="P25" s="66"/>
      <c r="Q25" s="66"/>
      <c r="R25" s="50"/>
      <c r="S25" s="59"/>
      <c r="T25" s="59"/>
      <c r="U25" s="59"/>
      <c r="V25" s="57">
        <f>SUM($D$5:$D25)/(COUNTA($D$5:$D25)-COUNTA($E$5:$E25))</f>
        <v>3</v>
      </c>
      <c r="W25" s="284" t="s">
        <v>33</v>
      </c>
      <c r="X25" s="285"/>
      <c r="Y25" s="286"/>
      <c r="Z25" s="76">
        <f t="shared" si="3"/>
        <v>0</v>
      </c>
      <c r="AA25" s="287">
        <f t="shared" si="2"/>
        <v>0</v>
      </c>
      <c r="AB25" s="288"/>
      <c r="AG25" s="1"/>
      <c r="AH25" s="1"/>
    </row>
    <row r="26" spans="1:34" ht="17.100000000000001" customHeight="1">
      <c r="A26" s="200"/>
      <c r="B26" s="2"/>
      <c r="C26" s="91"/>
      <c r="D26" s="60"/>
      <c r="E26" s="61"/>
      <c r="F26" s="59"/>
      <c r="G26" s="59"/>
      <c r="H26" s="59"/>
      <c r="I26" s="59"/>
      <c r="J26" s="9"/>
      <c r="K26" s="64"/>
      <c r="L26" s="59"/>
      <c r="M26" s="59"/>
      <c r="N26" s="59"/>
      <c r="O26" s="65"/>
      <c r="P26" s="66"/>
      <c r="Q26" s="66"/>
      <c r="R26" s="50"/>
      <c r="S26" s="59"/>
      <c r="T26" s="59"/>
      <c r="U26" s="59"/>
      <c r="V26" s="58">
        <f>SUM($D$5:$D26)/(COUNTA($D$5:$D26)-COUNTA($E$5:$E26))</f>
        <v>3</v>
      </c>
      <c r="W26" s="88"/>
    </row>
    <row r="27" spans="1:34" ht="17.100000000000001" customHeight="1">
      <c r="A27" s="200"/>
      <c r="B27" s="2"/>
      <c r="C27" s="91"/>
      <c r="D27" s="60"/>
      <c r="E27" s="61"/>
      <c r="F27" s="59"/>
      <c r="G27" s="59"/>
      <c r="H27" s="59"/>
      <c r="I27" s="59"/>
      <c r="J27" s="9"/>
      <c r="K27" s="64"/>
      <c r="L27" s="59"/>
      <c r="M27" s="59"/>
      <c r="N27" s="59"/>
      <c r="O27" s="65"/>
      <c r="P27" s="66"/>
      <c r="Q27" s="66"/>
      <c r="R27" s="50"/>
      <c r="S27" s="59"/>
      <c r="T27" s="59"/>
      <c r="U27" s="59"/>
      <c r="V27" s="58">
        <f>SUM($D$5:$D27)/(COUNTA($D$5:$D27)-COUNTA($E$5:$E27))</f>
        <v>3</v>
      </c>
      <c r="W27" s="289" t="s">
        <v>32</v>
      </c>
      <c r="X27" s="289"/>
      <c r="Y27" s="289"/>
      <c r="Z27" s="289"/>
      <c r="AA27" s="289"/>
      <c r="AB27" s="289"/>
      <c r="AC27" s="8"/>
      <c r="AD27" s="8"/>
      <c r="AE27" s="8"/>
      <c r="AG27" s="1"/>
      <c r="AH27" s="1"/>
    </row>
    <row r="28" spans="1:34" ht="17.100000000000001" customHeight="1">
      <c r="A28" s="200"/>
      <c r="B28" s="2"/>
      <c r="C28" s="91"/>
      <c r="D28" s="60"/>
      <c r="E28" s="61"/>
      <c r="F28" s="59"/>
      <c r="G28" s="59"/>
      <c r="H28" s="59"/>
      <c r="I28" s="59"/>
      <c r="J28" s="9"/>
      <c r="K28" s="64"/>
      <c r="L28" s="59"/>
      <c r="M28" s="59"/>
      <c r="N28" s="59"/>
      <c r="O28" s="65"/>
      <c r="P28" s="66"/>
      <c r="Q28" s="66"/>
      <c r="R28" s="50"/>
      <c r="S28" s="59"/>
      <c r="T28" s="59"/>
      <c r="U28" s="59"/>
      <c r="V28" s="57">
        <f>SUM($D$5:$D28)/(COUNTA($D$5:$D28)-COUNTA($E$5:$E28))</f>
        <v>3</v>
      </c>
      <c r="W28" s="69" t="s">
        <v>31</v>
      </c>
      <c r="X28" s="70"/>
      <c r="Y28" s="70"/>
      <c r="Z28" s="71"/>
      <c r="AA28" s="282">
        <f>IF(W5=0,"-",$W$13/$W$5)</f>
        <v>0.66666666666666663</v>
      </c>
      <c r="AB28" s="283"/>
      <c r="AG28" s="1"/>
      <c r="AH28" s="1"/>
    </row>
    <row r="29" spans="1:34" ht="17.100000000000001" customHeight="1">
      <c r="A29" s="200"/>
      <c r="B29" s="2"/>
      <c r="C29" s="91"/>
      <c r="D29" s="60"/>
      <c r="E29" s="61"/>
      <c r="F29" s="59"/>
      <c r="G29" s="59"/>
      <c r="H29" s="59"/>
      <c r="I29" s="59"/>
      <c r="J29" s="9"/>
      <c r="K29" s="64"/>
      <c r="L29" s="59"/>
      <c r="M29" s="59"/>
      <c r="N29" s="59"/>
      <c r="O29" s="65"/>
      <c r="P29" s="66"/>
      <c r="Q29" s="66"/>
      <c r="R29" s="50"/>
      <c r="S29" s="59"/>
      <c r="T29" s="59"/>
      <c r="U29" s="59"/>
      <c r="V29" s="57">
        <f>SUM($D$5:$D29)/(COUNTA($D$5:$D29)-COUNTA($E$5:$E29))</f>
        <v>3</v>
      </c>
      <c r="W29" s="186" t="s">
        <v>30</v>
      </c>
      <c r="X29" s="187"/>
      <c r="Y29" s="276">
        <v>20</v>
      </c>
      <c r="Z29" s="279"/>
      <c r="AA29" s="280" t="str">
        <f>IF(ISERROR(SUMIF(D5:D34,"&gt;="&amp;Y29)/SUMPRODUCT(--(D5:D34&gt;=Y29),--(E5:E34&lt;&gt;"*"))),"-",SUMIF(D5:D34,"&gt;="&amp;Y29)/SUMPRODUCT(--(D5:D34&gt;=Y29),--(E5:E34&lt;&gt;"*")))</f>
        <v>-</v>
      </c>
      <c r="AB29" s="281"/>
      <c r="AG29" s="1"/>
      <c r="AH29" s="1"/>
    </row>
    <row r="30" spans="1:34" ht="17.100000000000001" customHeight="1">
      <c r="A30" s="200"/>
      <c r="B30" s="2"/>
      <c r="C30" s="91"/>
      <c r="D30" s="60"/>
      <c r="E30" s="61"/>
      <c r="F30" s="59"/>
      <c r="G30" s="59"/>
      <c r="H30" s="59"/>
      <c r="I30" s="59"/>
      <c r="J30" s="9"/>
      <c r="K30" s="64"/>
      <c r="L30" s="59"/>
      <c r="M30" s="59"/>
      <c r="N30" s="59"/>
      <c r="O30" s="65"/>
      <c r="P30" s="66"/>
      <c r="Q30" s="66"/>
      <c r="R30" s="50"/>
      <c r="S30" s="59"/>
      <c r="T30" s="59"/>
      <c r="U30" s="59"/>
      <c r="V30" s="57">
        <f>SUM($D$5:$D30)/(COUNTA($D$5:$D30)-COUNTA($E$5:$E30))</f>
        <v>3</v>
      </c>
      <c r="W30" s="274" t="s">
        <v>29</v>
      </c>
      <c r="X30" s="275"/>
      <c r="Y30" s="275"/>
      <c r="Z30" s="276"/>
      <c r="AA30" s="277">
        <f>IF($Z$5="-","-",IF($Z$5=0,"-",($AF$5*4+$AG$5*6)/$Z$5))</f>
        <v>0</v>
      </c>
      <c r="AB30" s="278"/>
      <c r="AG30" s="1"/>
      <c r="AH30" s="1"/>
    </row>
    <row r="31" spans="1:34" ht="17.100000000000001" customHeight="1">
      <c r="A31" s="200"/>
      <c r="B31" s="2"/>
      <c r="C31" s="91"/>
      <c r="D31" s="60"/>
      <c r="E31" s="61"/>
      <c r="F31" s="59"/>
      <c r="G31" s="59"/>
      <c r="H31" s="59"/>
      <c r="I31" s="59"/>
      <c r="J31" s="9"/>
      <c r="K31" s="64"/>
      <c r="L31" s="59"/>
      <c r="M31" s="59"/>
      <c r="N31" s="59"/>
      <c r="O31" s="65"/>
      <c r="P31" s="66"/>
      <c r="Q31" s="66"/>
      <c r="R31" s="50"/>
      <c r="S31" s="59"/>
      <c r="T31" s="59"/>
      <c r="U31" s="59"/>
      <c r="V31" s="57">
        <f>SUM($D$5:$D31)/(COUNTA($D$5:$D31)-COUNTA($E$5:$E31))</f>
        <v>3</v>
      </c>
      <c r="W31" s="274" t="s">
        <v>28</v>
      </c>
      <c r="X31" s="275"/>
      <c r="Y31" s="275"/>
      <c r="Z31" s="276"/>
      <c r="AA31" s="277" t="str">
        <f>IF(SUM($AF5:$AG5),$AG5/SUM($AF5:$AG5),"-")</f>
        <v>-</v>
      </c>
      <c r="AB31" s="278"/>
      <c r="AG31" s="1"/>
      <c r="AH31" s="1"/>
    </row>
    <row r="32" spans="1:34" ht="17.100000000000001" customHeight="1">
      <c r="A32" s="200"/>
      <c r="B32" s="2"/>
      <c r="C32" s="91"/>
      <c r="D32" s="60"/>
      <c r="E32" s="61"/>
      <c r="F32" s="59"/>
      <c r="G32" s="59"/>
      <c r="H32" s="59"/>
      <c r="I32" s="59"/>
      <c r="J32" s="9"/>
      <c r="K32" s="64"/>
      <c r="L32" s="59"/>
      <c r="M32" s="59"/>
      <c r="N32" s="59"/>
      <c r="O32" s="65"/>
      <c r="P32" s="66"/>
      <c r="Q32" s="66"/>
      <c r="R32" s="50"/>
      <c r="S32" s="59"/>
      <c r="T32" s="59"/>
      <c r="U32" s="59"/>
      <c r="V32" s="57">
        <f>SUM($D$5:$D32)/(COUNTA($D$5:$D32)-COUNTA($E$5:$E32))</f>
        <v>3</v>
      </c>
      <c r="W32" s="274" t="s">
        <v>27</v>
      </c>
      <c r="X32" s="275"/>
      <c r="Y32" s="275"/>
      <c r="Z32" s="276"/>
      <c r="AA32" s="277" t="str">
        <f>IF(SUM($AH5:$AI5),$AI5/SUM($AH5:$AI5),"-")</f>
        <v>-</v>
      </c>
      <c r="AB32" s="278"/>
      <c r="AG32" s="1"/>
      <c r="AH32" s="1"/>
    </row>
    <row r="33" spans="1:34" ht="17.100000000000001" customHeight="1">
      <c r="A33" s="199"/>
      <c r="B33" s="2"/>
      <c r="C33" s="91"/>
      <c r="D33" s="60"/>
      <c r="E33" s="61"/>
      <c r="F33" s="59"/>
      <c r="G33" s="59"/>
      <c r="H33" s="59"/>
      <c r="I33" s="59"/>
      <c r="J33" s="50"/>
      <c r="K33" s="59"/>
      <c r="L33" s="59"/>
      <c r="M33" s="59"/>
      <c r="N33" s="59"/>
      <c r="O33" s="65"/>
      <c r="P33" s="66"/>
      <c r="Q33" s="66"/>
      <c r="R33" s="50"/>
      <c r="S33" s="59"/>
      <c r="T33" s="59"/>
      <c r="U33" s="59"/>
      <c r="V33" s="57">
        <f>SUM($D$5:$D33)/(COUNTA($D$5:$D33)-COUNTA($E$5:$E33))</f>
        <v>3</v>
      </c>
      <c r="W33" s="274" t="s">
        <v>64</v>
      </c>
      <c r="X33" s="275"/>
      <c r="Y33" s="275"/>
      <c r="Z33" s="276"/>
      <c r="AA33" s="74">
        <f>SUMPRODUCT((D5:D34=0)*(D5:D34&lt;&gt;"")*(E5:E34&lt;&gt;"*"))</f>
        <v>0</v>
      </c>
      <c r="AB33" s="75">
        <f>SUMPRODUCT((D5:D34=0)*(D5:D34&lt;&gt;"")*(E5:E34&lt;&gt;"*")*(F5:F34=1))</f>
        <v>0</v>
      </c>
      <c r="AG33" s="1"/>
      <c r="AH33" s="1"/>
    </row>
    <row r="34" spans="1:34" ht="17.100000000000001" customHeight="1">
      <c r="A34" s="199"/>
      <c r="B34" s="2"/>
      <c r="C34" s="91"/>
      <c r="D34" s="60"/>
      <c r="E34" s="61"/>
      <c r="F34" s="59"/>
      <c r="G34" s="59"/>
      <c r="H34" s="59"/>
      <c r="I34" s="59"/>
      <c r="J34" s="50"/>
      <c r="K34" s="59"/>
      <c r="L34" s="59"/>
      <c r="M34" s="59"/>
      <c r="N34" s="59"/>
      <c r="O34" s="65"/>
      <c r="P34" s="66"/>
      <c r="Q34" s="66"/>
      <c r="R34" s="50"/>
      <c r="S34" s="59"/>
      <c r="T34" s="59"/>
      <c r="U34" s="59"/>
      <c r="V34" s="57">
        <f>SUM($D$5:$D34)/(COUNTA($D$5:$D34)-COUNTA($E$5:$E34))</f>
        <v>3</v>
      </c>
      <c r="W34" s="274" t="s">
        <v>65</v>
      </c>
      <c r="X34" s="275"/>
      <c r="Y34" s="275"/>
      <c r="Z34" s="276"/>
      <c r="AA34" s="74">
        <f>SUM(P5:P34)</f>
        <v>0</v>
      </c>
      <c r="AB34" s="75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32" priority="1" operator="greaterThan">
      <formula>0</formula>
    </cfRule>
  </conditionalFormatting>
  <dataValidations count="1">
    <dataValidation type="list" allowBlank="1" showInputMessage="1" showErrorMessage="1" sqref="G5:G34" xr:uid="{00000000-0002-0000-2A00-000000000000}">
      <formula1>$W$16:$W$25</formula1>
    </dataValidation>
  </dataValidations>
  <hyperlinks>
    <hyperlink ref="A2" location="'Player Summary'!A1" display="Player Summary" xr:uid="{00000000-0004-0000-2A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17" sqref="A17"/>
      <selection pane="topRight" activeCell="A17" sqref="A17"/>
      <selection pane="bottomLeft" activeCell="A17" sqref="A17"/>
      <selection pane="bottomRight" activeCell="B23" sqref="B23"/>
    </sheetView>
  </sheetViews>
  <sheetFormatPr defaultColWidth="8.855468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85546875" style="2" customWidth="1"/>
    <col min="8" max="8" width="2.5703125" style="2" customWidth="1"/>
    <col min="9" max="9" width="2.42578125" style="2" customWidth="1"/>
    <col min="10" max="10" width="2.85546875" style="33" customWidth="1"/>
    <col min="11" max="11" width="5" style="5" customWidth="1"/>
    <col min="12" max="14" width="5" style="2" customWidth="1"/>
    <col min="15" max="15" width="0.5703125" style="2" customWidth="1"/>
    <col min="16" max="18" width="2.85546875" style="2" customWidth="1"/>
    <col min="19" max="21" width="4.42578125" style="2" customWidth="1"/>
    <col min="22" max="22" width="2.85546875" style="1" customWidth="1"/>
    <col min="23" max="25" width="5.5703125" style="1" customWidth="1"/>
    <col min="26" max="26" width="5.570312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5703125" style="1" customWidth="1"/>
    <col min="33" max="34" width="5.5703125" style="2" customWidth="1"/>
    <col min="35" max="35" width="5.5703125" style="1" customWidth="1"/>
    <col min="36" max="36" width="2.85546875" style="1" customWidth="1"/>
    <col min="37" max="38" width="5.5703125" style="1" customWidth="1"/>
    <col min="39" max="39" width="6.85546875" style="1" customWidth="1"/>
    <col min="40" max="256" width="11.42578125" style="1" customWidth="1"/>
    <col min="257" max="16384" width="8.85546875" style="1"/>
  </cols>
  <sheetData>
    <row r="1" spans="1:39" ht="15.75">
      <c r="A1" s="46" t="s">
        <v>105</v>
      </c>
      <c r="D1" s="13" t="s">
        <v>75</v>
      </c>
      <c r="E1" s="13"/>
      <c r="F1" s="13"/>
      <c r="G1" s="209" t="s">
        <v>76</v>
      </c>
      <c r="H1" s="13"/>
      <c r="I1" s="13"/>
      <c r="J1" s="13"/>
      <c r="K1" s="202" t="s">
        <v>77</v>
      </c>
      <c r="L1" s="13"/>
      <c r="M1" s="204" t="s">
        <v>78</v>
      </c>
      <c r="N1" s="20"/>
      <c r="O1" s="33"/>
      <c r="P1" s="33"/>
      <c r="Q1" s="33"/>
      <c r="R1" s="33"/>
      <c r="S1" s="20"/>
      <c r="T1" s="20"/>
      <c r="U1" s="20"/>
      <c r="V1" s="15"/>
      <c r="W1" s="15"/>
      <c r="X1" s="15"/>
      <c r="Y1" s="15"/>
      <c r="Z1" s="33"/>
    </row>
    <row r="2" spans="1:39">
      <c r="A2" s="226" t="s">
        <v>107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33"/>
      <c r="S2" s="47"/>
      <c r="T2" s="47"/>
      <c r="U2" s="47"/>
      <c r="V2" s="15"/>
      <c r="W2" s="15"/>
      <c r="X2" s="15"/>
      <c r="Y2" s="15"/>
      <c r="Z2" s="47"/>
      <c r="AA2" s="15"/>
      <c r="AB2" s="15"/>
      <c r="AC2" s="15"/>
      <c r="AD2" s="15"/>
      <c r="AE2" s="15"/>
      <c r="AF2" s="15"/>
      <c r="AG2" s="33"/>
      <c r="AH2" s="33"/>
      <c r="AI2" s="15"/>
      <c r="AJ2" s="15"/>
    </row>
    <row r="3" spans="1:39">
      <c r="A3" s="255" t="s">
        <v>73</v>
      </c>
      <c r="B3" s="15"/>
      <c r="C3" s="257" t="s">
        <v>63</v>
      </c>
      <c r="D3" s="257"/>
      <c r="E3" s="257"/>
      <c r="F3" s="257"/>
      <c r="G3" s="257"/>
      <c r="H3" s="257"/>
      <c r="I3" s="257"/>
      <c r="J3" s="13"/>
      <c r="K3" s="257" t="s">
        <v>62</v>
      </c>
      <c r="L3" s="257"/>
      <c r="M3" s="257"/>
      <c r="N3" s="257"/>
      <c r="O3" s="301"/>
      <c r="P3" s="257"/>
      <c r="Q3" s="257"/>
      <c r="R3" s="14"/>
      <c r="S3" s="257" t="s">
        <v>61</v>
      </c>
      <c r="T3" s="257"/>
      <c r="U3" s="257"/>
      <c r="V3" s="15"/>
      <c r="W3" s="289" t="s">
        <v>60</v>
      </c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K3" s="289" t="s">
        <v>59</v>
      </c>
      <c r="AL3" s="289"/>
      <c r="AM3" s="289"/>
    </row>
    <row r="4" spans="1:39" ht="17.100000000000001" customHeight="1">
      <c r="A4" s="256"/>
      <c r="B4" s="54" t="s">
        <v>93</v>
      </c>
      <c r="C4" s="52" t="s">
        <v>54</v>
      </c>
      <c r="D4" s="53" t="s">
        <v>21</v>
      </c>
      <c r="E4" s="53" t="s">
        <v>58</v>
      </c>
      <c r="F4" s="53" t="s">
        <v>57</v>
      </c>
      <c r="G4" s="53" t="s">
        <v>71</v>
      </c>
      <c r="H4" s="53">
        <v>4</v>
      </c>
      <c r="I4" s="53">
        <v>6</v>
      </c>
      <c r="J4" s="13"/>
      <c r="K4" s="55" t="s">
        <v>16</v>
      </c>
      <c r="L4" s="53" t="s">
        <v>15</v>
      </c>
      <c r="M4" s="53" t="s">
        <v>14</v>
      </c>
      <c r="N4" s="53" t="s">
        <v>13</v>
      </c>
      <c r="O4" s="56"/>
      <c r="P4" s="52" t="s">
        <v>56</v>
      </c>
      <c r="Q4" s="52" t="s">
        <v>55</v>
      </c>
      <c r="R4" s="13"/>
      <c r="S4" s="53" t="s">
        <v>8</v>
      </c>
      <c r="T4" s="53" t="s">
        <v>7</v>
      </c>
      <c r="U4" s="53" t="s">
        <v>6</v>
      </c>
      <c r="W4" s="77" t="s">
        <v>15</v>
      </c>
      <c r="X4" s="77" t="s">
        <v>23</v>
      </c>
      <c r="Y4" s="77" t="s">
        <v>22</v>
      </c>
      <c r="Z4" s="77" t="s">
        <v>21</v>
      </c>
      <c r="AA4" s="289" t="s">
        <v>20</v>
      </c>
      <c r="AB4" s="289"/>
      <c r="AC4" s="289" t="s">
        <v>11</v>
      </c>
      <c r="AD4" s="289"/>
      <c r="AE4" s="77" t="s">
        <v>10</v>
      </c>
      <c r="AF4" s="77">
        <v>4</v>
      </c>
      <c r="AG4" s="77">
        <v>6</v>
      </c>
      <c r="AH4" s="77" t="s">
        <v>19</v>
      </c>
      <c r="AI4" s="77" t="s">
        <v>18</v>
      </c>
      <c r="AK4" s="77" t="s">
        <v>54</v>
      </c>
      <c r="AL4" s="77" t="s">
        <v>23</v>
      </c>
      <c r="AM4" s="78" t="s">
        <v>11</v>
      </c>
    </row>
    <row r="5" spans="1:39" ht="17.100000000000001" customHeight="1">
      <c r="A5" s="208"/>
      <c r="B5" s="47"/>
      <c r="C5" s="91"/>
      <c r="D5" s="60"/>
      <c r="E5" s="61"/>
      <c r="F5" s="59"/>
      <c r="G5" s="62"/>
      <c r="H5" s="59"/>
      <c r="I5" s="59"/>
      <c r="J5" s="9"/>
      <c r="K5" s="59"/>
      <c r="L5" s="59"/>
      <c r="M5" s="59"/>
      <c r="N5" s="59"/>
      <c r="O5" s="65"/>
      <c r="P5" s="66"/>
      <c r="Q5" s="66"/>
      <c r="R5" s="9"/>
      <c r="S5" s="59"/>
      <c r="T5" s="59"/>
      <c r="U5" s="59"/>
      <c r="V5" s="57" t="e">
        <f>SUM($D$5:$D5)/(COUNTA($D$5:$D5)-COUNTA($E$5:$E5))</f>
        <v>#DIV/0!</v>
      </c>
      <c r="W5" s="76">
        <f>COUNTA(A5:A34)</f>
        <v>6</v>
      </c>
      <c r="X5" s="76">
        <f>COUNTA(D5:D34)</f>
        <v>1</v>
      </c>
      <c r="Y5" s="76">
        <f>COUNTA(E5:E34)</f>
        <v>1</v>
      </c>
      <c r="Z5" s="83">
        <f>IF(X5=0,"-",SUM(D5:D34))</f>
        <v>1</v>
      </c>
      <c r="AA5" s="302" t="str">
        <f t="array" ref="AA5">IF(X5,(MAX(D5:D34)&amp;IF(SUM((D5:D34=MAX(D5:D34))*(E5:E34&lt;&gt;"")),"*","")&amp;"("&amp;MIN(IF(D5:D34&amp;E5:E34=MAX(D5:D34)&amp;IF(SUM((D5:D34=MAX(D5:D34))*(E5:E34&lt;&gt;"")),"*",""),F5:F34))&amp;")"),0)</f>
        <v>1*(0)</v>
      </c>
      <c r="AB5" s="302"/>
      <c r="AC5" s="303" t="str">
        <f>IF($X5-$Y5,$Z5/($X5-$Y5),"-")</f>
        <v>-</v>
      </c>
      <c r="AD5" s="304"/>
      <c r="AE5" s="84" t="str">
        <f>IF(SUM($F$5:$F$43),($Z5/(SUM($F$5:$F$43))*100),"-")</f>
        <v>-</v>
      </c>
      <c r="AF5" s="76">
        <f>SUM(H5:H34)</f>
        <v>0</v>
      </c>
      <c r="AG5" s="76">
        <f>SUM(I5:I34)</f>
        <v>0</v>
      </c>
      <c r="AH5" s="76">
        <f>COUNTIF($D$5:$D$34,"&gt;=50")-$AI5</f>
        <v>0</v>
      </c>
      <c r="AI5" s="76">
        <f>COUNTIF(D5:D34,"&gt;=100")</f>
        <v>0</v>
      </c>
      <c r="AK5" s="79" t="s">
        <v>53</v>
      </c>
      <c r="AL5" s="80" t="str">
        <f>IF(SUM(COUNTIF($C$5:$C$34,{1,2}))=0,"-",SUM(COUNTIF($C$5:$C$34,{1,2})))</f>
        <v>-</v>
      </c>
      <c r="AM5" s="89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.100000000000001" customHeight="1">
      <c r="A6" s="208"/>
      <c r="B6" s="47"/>
      <c r="C6" s="91"/>
      <c r="D6" s="60"/>
      <c r="E6" s="61"/>
      <c r="F6" s="59"/>
      <c r="G6" s="62"/>
      <c r="H6" s="59"/>
      <c r="I6" s="59"/>
      <c r="J6" s="9"/>
      <c r="K6" s="59"/>
      <c r="L6" s="59"/>
      <c r="M6" s="59"/>
      <c r="N6" s="59"/>
      <c r="O6" s="65"/>
      <c r="P6" s="66"/>
      <c r="Q6" s="66"/>
      <c r="R6" s="9"/>
      <c r="S6" s="59"/>
      <c r="T6" s="59"/>
      <c r="U6" s="59"/>
      <c r="V6" s="58" t="e">
        <f>SUM($D$5:$D6)/(COUNTA($D$5:$D6)-COUNTA($E$5:$E6))</f>
        <v>#DIV/0!</v>
      </c>
      <c r="Z6" s="47"/>
      <c r="AK6" s="81" t="s">
        <v>52</v>
      </c>
      <c r="AL6" s="82" t="str">
        <f>IF(COUNTIF($C$5:$C$34,$AK6)=0,"-",COUNTIF($C$5:$C$34,$AK6))</f>
        <v>-</v>
      </c>
      <c r="AM6" s="90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.100000000000001" customHeight="1">
      <c r="A7" s="208"/>
      <c r="B7" s="47"/>
      <c r="C7" s="91"/>
      <c r="D7" s="60"/>
      <c r="E7" s="61"/>
      <c r="F7" s="59"/>
      <c r="G7" s="62"/>
      <c r="H7" s="59"/>
      <c r="I7" s="59"/>
      <c r="J7" s="9"/>
      <c r="K7" s="59"/>
      <c r="L7" s="59"/>
      <c r="M7" s="59"/>
      <c r="N7" s="59"/>
      <c r="O7" s="65"/>
      <c r="P7" s="66"/>
      <c r="Q7" s="66"/>
      <c r="R7" s="9"/>
      <c r="S7" s="59"/>
      <c r="T7" s="59"/>
      <c r="U7" s="59"/>
      <c r="V7" s="58" t="e">
        <f>SUM($D$5:$D7)/(COUNTA($D$5:$D7)-COUNTA($E$5:$E7))</f>
        <v>#DIV/0!</v>
      </c>
      <c r="W7" s="289" t="s">
        <v>51</v>
      </c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11"/>
      <c r="AK7" s="81" t="s">
        <v>50</v>
      </c>
      <c r="AL7" s="82" t="str">
        <f t="shared" ref="AL7:AL14" si="0">IF(COUNTIF($C$5:$C$34,$AK7)=0,"-",COUNTIF($C$5:$C$34,$AK7))</f>
        <v>-</v>
      </c>
      <c r="AM7" s="90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.100000000000001" customHeight="1">
      <c r="A8" s="228"/>
      <c r="B8" s="47"/>
      <c r="C8" s="91"/>
      <c r="D8" s="60"/>
      <c r="E8" s="61"/>
      <c r="F8" s="59"/>
      <c r="G8" s="59"/>
      <c r="H8" s="59"/>
      <c r="I8" s="59"/>
      <c r="J8" s="9"/>
      <c r="K8" s="59"/>
      <c r="L8" s="59"/>
      <c r="M8" s="59"/>
      <c r="N8" s="59"/>
      <c r="O8" s="65"/>
      <c r="P8" s="66"/>
      <c r="Q8" s="66"/>
      <c r="R8" s="9"/>
      <c r="S8" s="59"/>
      <c r="T8" s="59"/>
      <c r="U8" s="59"/>
      <c r="V8" s="58" t="e">
        <f>SUM($D$5:$D8)/(COUNTA($D$5:$D8)-COUNTA($E$5:$E8))</f>
        <v>#DIV/0!</v>
      </c>
      <c r="W8" s="77" t="s">
        <v>16</v>
      </c>
      <c r="X8" s="77" t="s">
        <v>15</v>
      </c>
      <c r="Y8" s="77" t="s">
        <v>14</v>
      </c>
      <c r="Z8" s="77" t="s">
        <v>13</v>
      </c>
      <c r="AA8" s="289" t="s">
        <v>12</v>
      </c>
      <c r="AB8" s="289"/>
      <c r="AC8" s="289" t="s">
        <v>11</v>
      </c>
      <c r="AD8" s="289"/>
      <c r="AE8" s="77" t="s">
        <v>10</v>
      </c>
      <c r="AF8" s="77" t="s">
        <v>69</v>
      </c>
      <c r="AG8" s="77" t="s">
        <v>9</v>
      </c>
      <c r="AH8" s="13"/>
      <c r="AK8" s="81" t="s">
        <v>49</v>
      </c>
      <c r="AL8" s="82" t="str">
        <f t="shared" si="0"/>
        <v>-</v>
      </c>
      <c r="AM8" s="90" t="str">
        <f t="shared" si="1"/>
        <v>-</v>
      </c>
    </row>
    <row r="9" spans="1:39" ht="17.100000000000001" customHeight="1">
      <c r="A9" s="228"/>
      <c r="B9" s="47"/>
      <c r="C9" s="92"/>
      <c r="D9" s="63"/>
      <c r="E9" s="61"/>
      <c r="F9" s="59"/>
      <c r="G9" s="62"/>
      <c r="H9" s="59"/>
      <c r="I9" s="59"/>
      <c r="J9" s="9"/>
      <c r="K9" s="59"/>
      <c r="L9" s="59"/>
      <c r="M9" s="59"/>
      <c r="N9" s="59"/>
      <c r="O9" s="65"/>
      <c r="P9" s="66"/>
      <c r="Q9" s="66"/>
      <c r="R9" s="9"/>
      <c r="S9" s="59"/>
      <c r="T9" s="59"/>
      <c r="U9" s="59"/>
      <c r="V9" s="57" t="e">
        <f>SUM($D$5:$D9)/(COUNTA($D$5:$D9)-COUNTA($E$5:$E9))</f>
        <v>#DIV/0!</v>
      </c>
      <c r="W9" s="85">
        <f t="array" ref="W9">IF(SUM(K5:K34)=0,"-",SUM(INT(K5:K34))+INT(ROUND(SUM(K5:K34-INT(K5:K34)),1)/0.6)+MOD(ROUND(SUM(K5:K34-INT(K5:K34)),1),0.6))</f>
        <v>23</v>
      </c>
      <c r="X9" s="86">
        <f>IF($W$9="-","-",SUM(L5:L34))</f>
        <v>2</v>
      </c>
      <c r="Y9" s="86">
        <f>IF($W$9="-","-",SUM(M5:M34))</f>
        <v>94</v>
      </c>
      <c r="Z9" s="83">
        <f>IF($W$9="-","-",SUM(N5:N34))</f>
        <v>11</v>
      </c>
      <c r="AA9" s="305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4/18(4)</v>
      </c>
      <c r="AB9" s="306"/>
      <c r="AC9" s="303">
        <f>IF($Z$9="-","-",IF($Z$9=0,"-",$Y$9/$Z$9))</f>
        <v>8.545454545454545</v>
      </c>
      <c r="AD9" s="304"/>
      <c r="AE9" s="87">
        <f>IF(ISERROR(ROUND((INT(W9)*6+((W9-INT(W9))*10))/Z9,2)),"-",ROUND((INT(W9)*6+((W9-INT(W9))*10))/Z9,2))</f>
        <v>12.55</v>
      </c>
      <c r="AF9" s="84">
        <f>IF(ISERROR(ROUND(Y9/(INT(W9)*6+((W9-INT(W9))*10))*6,2)),"-",ROUND(Y9/(INT(W9)*6+((W9-INT(W9))*10))*6,2))</f>
        <v>4.09</v>
      </c>
      <c r="AG9" s="93">
        <f>COUNTIF(N5:N34,"&gt;=5")</f>
        <v>0</v>
      </c>
      <c r="AH9" s="10"/>
      <c r="AK9" s="81" t="s">
        <v>48</v>
      </c>
      <c r="AL9" s="82" t="str">
        <f t="shared" si="0"/>
        <v>-</v>
      </c>
      <c r="AM9" s="90" t="str">
        <f t="shared" si="1"/>
        <v>-</v>
      </c>
    </row>
    <row r="10" spans="1:39" ht="17.100000000000001" customHeight="1">
      <c r="A10" s="228"/>
      <c r="B10" s="47"/>
      <c r="C10" s="91"/>
      <c r="D10" s="63"/>
      <c r="E10" s="61"/>
      <c r="F10" s="59"/>
      <c r="G10" s="62"/>
      <c r="H10" s="59"/>
      <c r="I10" s="59"/>
      <c r="J10" s="9"/>
      <c r="K10" s="59"/>
      <c r="L10" s="59"/>
      <c r="M10" s="59"/>
      <c r="N10" s="59"/>
      <c r="O10" s="65"/>
      <c r="P10" s="66"/>
      <c r="Q10" s="66"/>
      <c r="R10" s="9"/>
      <c r="S10" s="59"/>
      <c r="T10" s="59"/>
      <c r="U10" s="59"/>
      <c r="V10" s="58" t="e">
        <f>SUM($D$5:$D10)/(COUNTA($D$5:$D10)-COUNTA($E$5:$E10))</f>
        <v>#DIV/0!</v>
      </c>
      <c r="W10" s="12"/>
      <c r="AK10" s="81" t="s">
        <v>47</v>
      </c>
      <c r="AL10" s="82" t="str">
        <f t="shared" si="0"/>
        <v>-</v>
      </c>
      <c r="AM10" s="90" t="str">
        <f t="shared" si="1"/>
        <v>-</v>
      </c>
    </row>
    <row r="11" spans="1:39" ht="17.100000000000001" customHeight="1">
      <c r="A11" s="228"/>
      <c r="B11" s="47"/>
      <c r="C11" s="92"/>
      <c r="D11" s="63"/>
      <c r="E11" s="61"/>
      <c r="F11" s="59"/>
      <c r="G11" s="62"/>
      <c r="H11" s="59"/>
      <c r="I11" s="59"/>
      <c r="J11" s="9"/>
      <c r="K11" s="59"/>
      <c r="L11" s="59"/>
      <c r="M11" s="59"/>
      <c r="N11" s="59"/>
      <c r="O11" s="65"/>
      <c r="P11" s="66"/>
      <c r="Q11" s="66"/>
      <c r="R11" s="9"/>
      <c r="S11" s="59"/>
      <c r="T11" s="59"/>
      <c r="U11" s="59"/>
      <c r="V11" s="58" t="e">
        <f>SUM($D$5:$D11)/(COUNTA($D$5:$D11)-COUNTA($E$5:$E11))</f>
        <v>#DIV/0!</v>
      </c>
      <c r="W11" s="292" t="s">
        <v>46</v>
      </c>
      <c r="X11" s="292"/>
      <c r="Y11" s="292"/>
      <c r="Z11" s="11"/>
      <c r="AA11" s="11"/>
      <c r="AB11" s="11"/>
      <c r="AK11" s="81" t="s">
        <v>45</v>
      </c>
      <c r="AL11" s="82" t="str">
        <f t="shared" si="0"/>
        <v>-</v>
      </c>
      <c r="AM11" s="90" t="str">
        <f t="shared" si="1"/>
        <v>-</v>
      </c>
    </row>
    <row r="12" spans="1:39" ht="17.100000000000001" customHeight="1">
      <c r="A12" s="243"/>
      <c r="B12" s="47"/>
      <c r="C12" s="92"/>
      <c r="D12" s="63"/>
      <c r="E12" s="61"/>
      <c r="F12" s="59"/>
      <c r="G12" s="62"/>
      <c r="H12" s="59"/>
      <c r="I12" s="59"/>
      <c r="J12" s="9"/>
      <c r="K12" s="59"/>
      <c r="L12" s="59"/>
      <c r="M12" s="59"/>
      <c r="N12" s="59"/>
      <c r="O12" s="65"/>
      <c r="P12" s="66"/>
      <c r="Q12" s="66"/>
      <c r="R12" s="9"/>
      <c r="S12" s="59"/>
      <c r="T12" s="59"/>
      <c r="U12" s="59"/>
      <c r="V12" s="58" t="e">
        <f>SUM($D$5:$D12)/(COUNTA($D$5:$D12)-COUNTA($E$5:$E12))</f>
        <v>#DIV/0!</v>
      </c>
      <c r="W12" s="77" t="s">
        <v>8</v>
      </c>
      <c r="X12" s="77" t="s">
        <v>7</v>
      </c>
      <c r="Y12" s="77" t="s">
        <v>6</v>
      </c>
      <c r="Z12" s="47"/>
      <c r="AK12" s="81" t="s">
        <v>44</v>
      </c>
      <c r="AL12" s="82" t="str">
        <f t="shared" si="0"/>
        <v>-</v>
      </c>
      <c r="AM12" s="90" t="str">
        <f t="shared" si="1"/>
        <v>-</v>
      </c>
    </row>
    <row r="13" spans="1:39" ht="17.100000000000001" customHeight="1">
      <c r="A13" s="243"/>
      <c r="B13" s="47"/>
      <c r="C13" s="92"/>
      <c r="D13" s="63"/>
      <c r="E13" s="61"/>
      <c r="F13" s="59"/>
      <c r="G13" s="62"/>
      <c r="H13" s="59"/>
      <c r="I13" s="59"/>
      <c r="J13" s="9"/>
      <c r="K13" s="59"/>
      <c r="L13" s="59"/>
      <c r="M13" s="59"/>
      <c r="N13" s="59"/>
      <c r="O13" s="65"/>
      <c r="P13" s="66"/>
      <c r="Q13" s="66"/>
      <c r="R13" s="9"/>
      <c r="S13" s="59"/>
      <c r="T13" s="59"/>
      <c r="U13" s="59"/>
      <c r="V13" s="57" t="e">
        <f>SUM($D$5:$D13)/(COUNTA($D$5:$D13)-COUNTA($E$5:$E13))</f>
        <v>#DIV/0!</v>
      </c>
      <c r="W13" s="76">
        <f>SUM(S5:S34)</f>
        <v>0</v>
      </c>
      <c r="X13" s="76">
        <f>SUM(T5:T34)</f>
        <v>0</v>
      </c>
      <c r="Y13" s="76">
        <f>SUM(U5:U34)</f>
        <v>0</v>
      </c>
      <c r="Z13" s="10"/>
      <c r="AK13" s="81" t="s">
        <v>43</v>
      </c>
      <c r="AL13" s="82">
        <f t="shared" si="0"/>
        <v>2</v>
      </c>
      <c r="AM13" s="90">
        <f t="shared" si="1"/>
        <v>0</v>
      </c>
    </row>
    <row r="14" spans="1:39" ht="17.100000000000001" customHeight="1">
      <c r="A14" s="243"/>
      <c r="B14" s="47"/>
      <c r="C14" s="91"/>
      <c r="D14" s="63"/>
      <c r="E14" s="61"/>
      <c r="F14" s="59"/>
      <c r="G14" s="62"/>
      <c r="H14" s="59"/>
      <c r="I14" s="59"/>
      <c r="J14" s="9"/>
      <c r="K14" s="59"/>
      <c r="L14" s="59"/>
      <c r="M14" s="59"/>
      <c r="N14" s="59"/>
      <c r="O14" s="65"/>
      <c r="P14" s="66"/>
      <c r="Q14" s="66"/>
      <c r="R14" s="9"/>
      <c r="S14" s="59"/>
      <c r="T14" s="59"/>
      <c r="U14" s="59"/>
      <c r="V14" s="58" t="e">
        <f>SUM($D$5:$D14)/(COUNTA($D$5:$D14)-COUNTA($E$5:$E14))</f>
        <v>#DIV/0!</v>
      </c>
      <c r="AK14" s="81" t="s">
        <v>42</v>
      </c>
      <c r="AL14" s="82">
        <f t="shared" si="0"/>
        <v>4</v>
      </c>
      <c r="AM14" s="90">
        <f t="shared" si="1"/>
        <v>0.33333333333333331</v>
      </c>
    </row>
    <row r="15" spans="1:39" ht="17.100000000000001" customHeight="1">
      <c r="A15" s="243"/>
      <c r="B15" s="51"/>
      <c r="C15" s="92"/>
      <c r="D15" s="60"/>
      <c r="E15" s="61"/>
      <c r="F15" s="59"/>
      <c r="G15" s="59"/>
      <c r="H15" s="59"/>
      <c r="I15" s="59"/>
      <c r="J15" s="9"/>
      <c r="K15" s="59"/>
      <c r="L15" s="59"/>
      <c r="M15" s="59"/>
      <c r="N15" s="59"/>
      <c r="O15" s="65"/>
      <c r="P15" s="66"/>
      <c r="Q15" s="66"/>
      <c r="R15" s="9"/>
      <c r="S15" s="59"/>
      <c r="T15" s="59"/>
      <c r="U15" s="59"/>
      <c r="V15" s="58" t="e">
        <f>SUM($D$5:$D15)/(COUNTA($D$5:$D15)-COUNTA($E$5:$E15))</f>
        <v>#DIV/0!</v>
      </c>
      <c r="W15" s="289" t="s">
        <v>41</v>
      </c>
      <c r="X15" s="289"/>
      <c r="Y15" s="289"/>
      <c r="Z15" s="289"/>
      <c r="AA15" s="289"/>
      <c r="AB15" s="289"/>
    </row>
    <row r="16" spans="1:39" ht="17.100000000000001" customHeight="1">
      <c r="A16" s="243"/>
      <c r="B16" s="51"/>
      <c r="C16" s="92"/>
      <c r="D16" s="63"/>
      <c r="E16" s="61"/>
      <c r="F16" s="59"/>
      <c r="G16" s="62"/>
      <c r="H16" s="59"/>
      <c r="I16" s="59"/>
      <c r="J16" s="9"/>
      <c r="K16" s="59"/>
      <c r="L16" s="59"/>
      <c r="M16" s="59"/>
      <c r="N16" s="59"/>
      <c r="O16" s="65"/>
      <c r="P16" s="66"/>
      <c r="Q16" s="66"/>
      <c r="R16" s="9"/>
      <c r="S16" s="59"/>
      <c r="T16" s="59"/>
      <c r="U16" s="59"/>
      <c r="V16" s="57" t="e">
        <f>SUM($D$5:$D16)/(COUNTA($D$5:$D16)-COUNTA($E$5:$E16))</f>
        <v>#DIV/0!</v>
      </c>
      <c r="W16" s="293" t="s">
        <v>40</v>
      </c>
      <c r="X16" s="294"/>
      <c r="Y16" s="295"/>
      <c r="Z16" s="76">
        <f>COUNTIF($G$5:$G$34,W16)</f>
        <v>0</v>
      </c>
      <c r="AA16" s="296">
        <f>$Z16/MAX(1,$X$5)</f>
        <v>0</v>
      </c>
      <c r="AB16" s="297"/>
    </row>
    <row r="17" spans="1:34" ht="17.100000000000001" customHeight="1">
      <c r="A17" s="228" t="s">
        <v>217</v>
      </c>
      <c r="B17" s="51">
        <v>3</v>
      </c>
      <c r="C17" s="92">
        <v>11</v>
      </c>
      <c r="D17" s="63"/>
      <c r="E17" s="61"/>
      <c r="F17" s="59"/>
      <c r="G17" s="62"/>
      <c r="H17" s="59"/>
      <c r="I17" s="59"/>
      <c r="J17" s="9"/>
      <c r="K17" s="59">
        <v>4</v>
      </c>
      <c r="L17" s="59">
        <v>1</v>
      </c>
      <c r="M17" s="59">
        <v>18</v>
      </c>
      <c r="N17" s="59">
        <v>4</v>
      </c>
      <c r="O17" s="65"/>
      <c r="P17" s="66"/>
      <c r="Q17" s="66"/>
      <c r="R17" s="9"/>
      <c r="S17" s="59"/>
      <c r="T17" s="59"/>
      <c r="U17" s="59"/>
      <c r="V17" s="57" t="e">
        <f>SUM($D$5:$D17)/(COUNTA($D$5:$D17)-COUNTA($E$5:$E17))</f>
        <v>#DIV/0!</v>
      </c>
      <c r="W17" s="298" t="s">
        <v>39</v>
      </c>
      <c r="X17" s="299"/>
      <c r="Y17" s="300"/>
      <c r="Z17" s="76">
        <f>COUNTIF($G$5:$G$34,W17)</f>
        <v>0</v>
      </c>
      <c r="AA17" s="287">
        <f t="shared" ref="AA17:AA25" si="2">$Z17/MAX(1,$X$5)</f>
        <v>0</v>
      </c>
      <c r="AB17" s="288"/>
      <c r="AG17" s="1"/>
      <c r="AH17" s="1"/>
    </row>
    <row r="18" spans="1:34" ht="17.100000000000001" customHeight="1">
      <c r="A18" s="228" t="s">
        <v>219</v>
      </c>
      <c r="B18" s="51">
        <v>3</v>
      </c>
      <c r="C18" s="92">
        <v>10</v>
      </c>
      <c r="D18" s="63"/>
      <c r="E18" s="61"/>
      <c r="F18" s="59"/>
      <c r="G18" s="62"/>
      <c r="H18" s="59"/>
      <c r="I18" s="59"/>
      <c r="J18" s="9"/>
      <c r="K18" s="59">
        <v>4</v>
      </c>
      <c r="L18" s="59">
        <v>1</v>
      </c>
      <c r="M18" s="59">
        <v>11</v>
      </c>
      <c r="N18" s="59">
        <v>2</v>
      </c>
      <c r="O18" s="65"/>
      <c r="P18" s="66"/>
      <c r="Q18" s="66"/>
      <c r="R18" s="9"/>
      <c r="S18" s="59"/>
      <c r="T18" s="59"/>
      <c r="U18" s="59"/>
      <c r="V18" s="57" t="e">
        <f>SUM($D$5:$D18)/(COUNTA($D$5:$D18)-COUNTA($E$5:$E18))</f>
        <v>#DIV/0!</v>
      </c>
      <c r="W18" s="284" t="s">
        <v>90</v>
      </c>
      <c r="X18" s="285"/>
      <c r="Y18" s="286"/>
      <c r="Z18" s="76">
        <f>COUNTIF($G$5:$G$34,W18)</f>
        <v>0</v>
      </c>
      <c r="AA18" s="287">
        <f t="shared" si="2"/>
        <v>0</v>
      </c>
      <c r="AB18" s="288"/>
      <c r="AG18" s="1"/>
      <c r="AH18" s="1"/>
    </row>
    <row r="19" spans="1:34" ht="17.100000000000001" customHeight="1">
      <c r="A19" s="228" t="s">
        <v>218</v>
      </c>
      <c r="B19" s="51">
        <v>3</v>
      </c>
      <c r="C19" s="92">
        <v>11</v>
      </c>
      <c r="D19" s="60">
        <v>1</v>
      </c>
      <c r="E19" s="61" t="s">
        <v>58</v>
      </c>
      <c r="F19" s="59"/>
      <c r="G19" s="59"/>
      <c r="H19" s="59"/>
      <c r="I19" s="59"/>
      <c r="J19" s="9"/>
      <c r="K19" s="59">
        <v>3</v>
      </c>
      <c r="L19" s="59"/>
      <c r="M19" s="59">
        <v>13</v>
      </c>
      <c r="N19" s="59">
        <v>2</v>
      </c>
      <c r="O19" s="65"/>
      <c r="P19" s="66"/>
      <c r="Q19" s="66"/>
      <c r="R19" s="9"/>
      <c r="S19" s="59"/>
      <c r="T19" s="59"/>
      <c r="U19" s="59"/>
      <c r="V19" s="57" t="e">
        <f>SUM($D$5:$D19)/(COUNTA($D$5:$D19)-COUNTA($E$5:$E19))</f>
        <v>#DIV/0!</v>
      </c>
      <c r="W19" s="284" t="s">
        <v>89</v>
      </c>
      <c r="X19" s="285"/>
      <c r="Y19" s="286"/>
      <c r="Z19" s="76">
        <f t="shared" ref="Z19:Z25" si="3">COUNTIF($G$5:$G$34,W19)</f>
        <v>0</v>
      </c>
      <c r="AA19" s="287">
        <f t="shared" si="2"/>
        <v>0</v>
      </c>
      <c r="AB19" s="288"/>
      <c r="AG19" s="1"/>
      <c r="AH19" s="1"/>
    </row>
    <row r="20" spans="1:34" ht="17.100000000000001" customHeight="1">
      <c r="A20" s="228" t="s">
        <v>220</v>
      </c>
      <c r="B20" s="33">
        <v>3</v>
      </c>
      <c r="C20" s="91">
        <v>11</v>
      </c>
      <c r="D20" s="60"/>
      <c r="E20" s="61"/>
      <c r="F20" s="59"/>
      <c r="G20" s="62"/>
      <c r="H20" s="59"/>
      <c r="I20" s="59"/>
      <c r="J20" s="9"/>
      <c r="K20" s="59">
        <v>4</v>
      </c>
      <c r="L20" s="59"/>
      <c r="M20" s="59">
        <v>6</v>
      </c>
      <c r="N20" s="59">
        <v>1</v>
      </c>
      <c r="O20" s="65"/>
      <c r="P20" s="66"/>
      <c r="Q20" s="66"/>
      <c r="R20" s="9"/>
      <c r="S20" s="59"/>
      <c r="T20" s="59"/>
      <c r="U20" s="59"/>
      <c r="V20" s="57" t="e">
        <f>SUM($D$5:$D20)/(COUNTA($D$5:$D20)-COUNTA($E$5:$E20))</f>
        <v>#DIV/0!</v>
      </c>
      <c r="W20" s="284" t="s">
        <v>38</v>
      </c>
      <c r="X20" s="285"/>
      <c r="Y20" s="286"/>
      <c r="Z20" s="76">
        <f t="shared" si="3"/>
        <v>0</v>
      </c>
      <c r="AA20" s="287">
        <f t="shared" si="2"/>
        <v>0</v>
      </c>
      <c r="AB20" s="288"/>
      <c r="AG20" s="1"/>
      <c r="AH20" s="1"/>
    </row>
    <row r="21" spans="1:34" ht="17.100000000000001" customHeight="1">
      <c r="A21" s="228" t="s">
        <v>222</v>
      </c>
      <c r="B21" s="47">
        <v>3</v>
      </c>
      <c r="C21" s="92">
        <v>10</v>
      </c>
      <c r="D21" s="60"/>
      <c r="E21" s="61"/>
      <c r="F21" s="59"/>
      <c r="G21" s="62"/>
      <c r="H21" s="59"/>
      <c r="I21" s="59"/>
      <c r="J21" s="9"/>
      <c r="K21" s="64">
        <v>4</v>
      </c>
      <c r="L21" s="59"/>
      <c r="M21" s="59">
        <v>21</v>
      </c>
      <c r="N21" s="59">
        <v>2</v>
      </c>
      <c r="O21" s="65"/>
      <c r="P21" s="66"/>
      <c r="Q21" s="66"/>
      <c r="R21" s="9"/>
      <c r="S21" s="59"/>
      <c r="T21" s="59"/>
      <c r="U21" s="59"/>
      <c r="V21" s="57" t="e">
        <f>SUM($D$5:$D21)/(COUNTA($D$5:$D21)-COUNTA($E$5:$E21))</f>
        <v>#DIV/0!</v>
      </c>
      <c r="W21" s="284" t="s">
        <v>37</v>
      </c>
      <c r="X21" s="285"/>
      <c r="Y21" s="286"/>
      <c r="Z21" s="76">
        <f t="shared" si="3"/>
        <v>0</v>
      </c>
      <c r="AA21" s="287">
        <f t="shared" si="2"/>
        <v>0</v>
      </c>
      <c r="AB21" s="288"/>
      <c r="AG21" s="1"/>
      <c r="AH21" s="1"/>
    </row>
    <row r="22" spans="1:34" ht="17.100000000000001" customHeight="1">
      <c r="A22" s="228" t="s">
        <v>221</v>
      </c>
      <c r="B22" s="47">
        <v>3</v>
      </c>
      <c r="C22" s="91">
        <v>11</v>
      </c>
      <c r="D22" s="60"/>
      <c r="E22" s="61"/>
      <c r="F22" s="59"/>
      <c r="G22" s="59"/>
      <c r="H22" s="59"/>
      <c r="I22" s="59"/>
      <c r="J22" s="9"/>
      <c r="K22" s="64">
        <v>4</v>
      </c>
      <c r="L22" s="59"/>
      <c r="M22" s="59">
        <v>25</v>
      </c>
      <c r="N22" s="59"/>
      <c r="O22" s="65"/>
      <c r="P22" s="66"/>
      <c r="Q22" s="66"/>
      <c r="R22" s="9"/>
      <c r="S22" s="59"/>
      <c r="T22" s="59"/>
      <c r="U22" s="59"/>
      <c r="V22" s="57" t="e">
        <f>SUM($D$5:$D22)/(COUNTA($D$5:$D22)-COUNTA($E$5:$E22))</f>
        <v>#DIV/0!</v>
      </c>
      <c r="W22" s="284" t="s">
        <v>36</v>
      </c>
      <c r="X22" s="285"/>
      <c r="Y22" s="286"/>
      <c r="Z22" s="76">
        <f t="shared" si="3"/>
        <v>0</v>
      </c>
      <c r="AA22" s="287">
        <f t="shared" si="2"/>
        <v>0</v>
      </c>
      <c r="AB22" s="288"/>
      <c r="AG22" s="1"/>
      <c r="AH22" s="1"/>
    </row>
    <row r="23" spans="1:34" ht="17.100000000000001" customHeight="1">
      <c r="A23" s="229"/>
      <c r="B23" s="47"/>
      <c r="C23" s="91"/>
      <c r="D23" s="60"/>
      <c r="E23" s="61"/>
      <c r="F23" s="59"/>
      <c r="G23" s="62"/>
      <c r="H23" s="59"/>
      <c r="I23" s="59"/>
      <c r="J23" s="9"/>
      <c r="K23" s="64"/>
      <c r="L23" s="59"/>
      <c r="M23" s="59"/>
      <c r="N23" s="64"/>
      <c r="O23" s="67"/>
      <c r="P23" s="68"/>
      <c r="Q23" s="68"/>
      <c r="R23" s="9"/>
      <c r="S23" s="59"/>
      <c r="T23" s="59"/>
      <c r="U23" s="59"/>
      <c r="V23" s="57" t="e">
        <f>SUM($D$5:$D23)/(COUNTA($D$5:$D23)-COUNTA($E$5:$E23))</f>
        <v>#DIV/0!</v>
      </c>
      <c r="W23" s="284" t="s">
        <v>35</v>
      </c>
      <c r="X23" s="285"/>
      <c r="Y23" s="286"/>
      <c r="Z23" s="76">
        <f t="shared" si="3"/>
        <v>0</v>
      </c>
      <c r="AA23" s="287">
        <f t="shared" si="2"/>
        <v>0</v>
      </c>
      <c r="AB23" s="288"/>
      <c r="AG23" s="1"/>
      <c r="AH23" s="1"/>
    </row>
    <row r="24" spans="1:34" ht="17.100000000000001" customHeight="1">
      <c r="A24" s="248"/>
      <c r="B24" s="51"/>
      <c r="C24" s="92"/>
      <c r="D24" s="63"/>
      <c r="E24" s="61"/>
      <c r="F24" s="59"/>
      <c r="G24" s="62"/>
      <c r="H24" s="59"/>
      <c r="I24" s="59"/>
      <c r="J24" s="9"/>
      <c r="K24" s="64"/>
      <c r="L24" s="59"/>
      <c r="M24" s="59"/>
      <c r="N24" s="59"/>
      <c r="O24" s="65"/>
      <c r="P24" s="66"/>
      <c r="Q24" s="66"/>
      <c r="R24" s="25"/>
      <c r="S24" s="62"/>
      <c r="T24" s="62"/>
      <c r="U24" s="62"/>
      <c r="V24" s="57" t="e">
        <f>SUM($D$5:$D24)/(COUNTA($D$5:$D24)-COUNTA($E$5:$E24))</f>
        <v>#DIV/0!</v>
      </c>
      <c r="W24" s="284" t="s">
        <v>34</v>
      </c>
      <c r="X24" s="290"/>
      <c r="Y24" s="291"/>
      <c r="Z24" s="76">
        <f t="shared" si="3"/>
        <v>0</v>
      </c>
      <c r="AA24" s="287">
        <f t="shared" si="2"/>
        <v>0</v>
      </c>
      <c r="AB24" s="288"/>
      <c r="AG24" s="1"/>
      <c r="AH24" s="1"/>
    </row>
    <row r="25" spans="1:34" ht="17.100000000000001" customHeight="1">
      <c r="A25" s="248"/>
      <c r="B25" s="47"/>
      <c r="C25" s="91"/>
      <c r="D25" s="63"/>
      <c r="E25" s="61"/>
      <c r="F25" s="59"/>
      <c r="G25" s="62"/>
      <c r="H25" s="59"/>
      <c r="I25" s="59"/>
      <c r="J25" s="9"/>
      <c r="K25" s="64"/>
      <c r="L25" s="59"/>
      <c r="M25" s="59"/>
      <c r="N25" s="59"/>
      <c r="O25" s="65"/>
      <c r="P25" s="66"/>
      <c r="Q25" s="66"/>
      <c r="R25" s="50"/>
      <c r="S25" s="59"/>
      <c r="T25" s="59"/>
      <c r="U25" s="59"/>
      <c r="V25" s="57" t="e">
        <f>SUM($D$5:$D25)/(COUNTA($D$5:$D25)-COUNTA($E$5:$E25))</f>
        <v>#DIV/0!</v>
      </c>
      <c r="W25" s="284" t="s">
        <v>33</v>
      </c>
      <c r="X25" s="285"/>
      <c r="Y25" s="286"/>
      <c r="Z25" s="76">
        <f t="shared" si="3"/>
        <v>0</v>
      </c>
      <c r="AA25" s="287">
        <f t="shared" si="2"/>
        <v>0</v>
      </c>
      <c r="AB25" s="288"/>
      <c r="AG25" s="1"/>
      <c r="AH25" s="1"/>
    </row>
    <row r="26" spans="1:34" ht="17.100000000000001" customHeight="1">
      <c r="A26" s="200"/>
      <c r="B26" s="2"/>
      <c r="C26" s="91"/>
      <c r="D26" s="60"/>
      <c r="E26" s="61"/>
      <c r="F26" s="59"/>
      <c r="G26" s="59"/>
      <c r="H26" s="59"/>
      <c r="I26" s="59"/>
      <c r="J26" s="9"/>
      <c r="K26" s="64"/>
      <c r="L26" s="59"/>
      <c r="M26" s="59"/>
      <c r="N26" s="59"/>
      <c r="O26" s="65"/>
      <c r="P26" s="66"/>
      <c r="Q26" s="66"/>
      <c r="R26" s="50"/>
      <c r="S26" s="59"/>
      <c r="T26" s="59"/>
      <c r="U26" s="59"/>
      <c r="V26" s="58" t="e">
        <f>SUM($D$5:$D26)/(COUNTA($D$5:$D26)-COUNTA($E$5:$E26))</f>
        <v>#DIV/0!</v>
      </c>
      <c r="W26" s="88"/>
    </row>
    <row r="27" spans="1:34" ht="17.100000000000001" customHeight="1">
      <c r="A27" s="200"/>
      <c r="B27" s="2"/>
      <c r="C27" s="91"/>
      <c r="D27" s="60"/>
      <c r="E27" s="61"/>
      <c r="F27" s="59"/>
      <c r="G27" s="59"/>
      <c r="H27" s="59"/>
      <c r="I27" s="59"/>
      <c r="J27" s="9"/>
      <c r="K27" s="64"/>
      <c r="L27" s="59"/>
      <c r="M27" s="59"/>
      <c r="N27" s="59"/>
      <c r="O27" s="65"/>
      <c r="P27" s="66"/>
      <c r="Q27" s="66"/>
      <c r="R27" s="50"/>
      <c r="S27" s="59"/>
      <c r="T27" s="59"/>
      <c r="U27" s="59"/>
      <c r="V27" s="58" t="e">
        <f>SUM($D$5:$D27)/(COUNTA($D$5:$D27)-COUNTA($E$5:$E27))</f>
        <v>#DIV/0!</v>
      </c>
      <c r="W27" s="289" t="s">
        <v>32</v>
      </c>
      <c r="X27" s="289"/>
      <c r="Y27" s="289"/>
      <c r="Z27" s="289"/>
      <c r="AA27" s="289"/>
      <c r="AB27" s="289"/>
      <c r="AC27" s="8"/>
      <c r="AD27" s="8"/>
      <c r="AE27" s="8"/>
      <c r="AG27" s="1"/>
      <c r="AH27" s="1"/>
    </row>
    <row r="28" spans="1:34" ht="17.100000000000001" customHeight="1">
      <c r="A28" s="200"/>
      <c r="B28" s="2"/>
      <c r="C28" s="91"/>
      <c r="D28" s="60"/>
      <c r="E28" s="61"/>
      <c r="F28" s="59"/>
      <c r="G28" s="59"/>
      <c r="H28" s="59"/>
      <c r="I28" s="59"/>
      <c r="J28" s="9"/>
      <c r="K28" s="64"/>
      <c r="L28" s="59"/>
      <c r="M28" s="59"/>
      <c r="N28" s="59"/>
      <c r="O28" s="65"/>
      <c r="P28" s="66"/>
      <c r="Q28" s="66"/>
      <c r="R28" s="50"/>
      <c r="S28" s="59"/>
      <c r="T28" s="59"/>
      <c r="U28" s="59"/>
      <c r="V28" s="57" t="e">
        <f>SUM($D$5:$D28)/(COUNTA($D$5:$D28)-COUNTA($E$5:$E28))</f>
        <v>#DIV/0!</v>
      </c>
      <c r="W28" s="69" t="s">
        <v>31</v>
      </c>
      <c r="X28" s="70"/>
      <c r="Y28" s="70"/>
      <c r="Z28" s="71"/>
      <c r="AA28" s="282">
        <f>IF(W5=0,"-",$W$13/$W$5)</f>
        <v>0</v>
      </c>
      <c r="AB28" s="283"/>
      <c r="AG28" s="1"/>
      <c r="AH28" s="1"/>
    </row>
    <row r="29" spans="1:34" ht="17.100000000000001" customHeight="1">
      <c r="A29" s="200"/>
      <c r="B29" s="2"/>
      <c r="C29" s="91"/>
      <c r="D29" s="60"/>
      <c r="E29" s="61"/>
      <c r="F29" s="59"/>
      <c r="G29" s="59"/>
      <c r="H29" s="59"/>
      <c r="I29" s="59"/>
      <c r="J29" s="9"/>
      <c r="K29" s="64"/>
      <c r="L29" s="59"/>
      <c r="M29" s="59"/>
      <c r="N29" s="59"/>
      <c r="O29" s="65"/>
      <c r="P29" s="66"/>
      <c r="Q29" s="66"/>
      <c r="R29" s="50"/>
      <c r="S29" s="59"/>
      <c r="T29" s="59"/>
      <c r="U29" s="59"/>
      <c r="V29" s="57" t="e">
        <f>SUM($D$5:$D29)/(COUNTA($D$5:$D29)-COUNTA($E$5:$E29))</f>
        <v>#DIV/0!</v>
      </c>
      <c r="W29" s="72" t="s">
        <v>30</v>
      </c>
      <c r="X29" s="73"/>
      <c r="Y29" s="276">
        <v>20</v>
      </c>
      <c r="Z29" s="279"/>
      <c r="AA29" s="280" t="str">
        <f>IF(ISERROR(SUMIF(D5:D34,"&gt;="&amp;Y29)/SUMPRODUCT(--(D5:D34&gt;=Y29),--(E5:E34&lt;&gt;"*"))),"-",SUMIF(D5:D34,"&gt;="&amp;Y29)/SUMPRODUCT(--(D5:D34&gt;=Y29),--(E5:E34&lt;&gt;"*")))</f>
        <v>-</v>
      </c>
      <c r="AB29" s="281"/>
      <c r="AG29" s="1"/>
      <c r="AH29" s="1"/>
    </row>
    <row r="30" spans="1:34" ht="17.100000000000001" customHeight="1">
      <c r="A30" s="200"/>
      <c r="B30" s="2"/>
      <c r="C30" s="91"/>
      <c r="D30" s="60"/>
      <c r="E30" s="61"/>
      <c r="F30" s="59"/>
      <c r="G30" s="59"/>
      <c r="H30" s="59"/>
      <c r="I30" s="59"/>
      <c r="J30" s="9"/>
      <c r="K30" s="64"/>
      <c r="L30" s="59"/>
      <c r="M30" s="59"/>
      <c r="N30" s="59"/>
      <c r="O30" s="65"/>
      <c r="P30" s="66"/>
      <c r="Q30" s="66"/>
      <c r="R30" s="50"/>
      <c r="S30" s="59"/>
      <c r="T30" s="59"/>
      <c r="U30" s="59"/>
      <c r="V30" s="57" t="e">
        <f>SUM($D$5:$D30)/(COUNTA($D$5:$D30)-COUNTA($E$5:$E30))</f>
        <v>#DIV/0!</v>
      </c>
      <c r="W30" s="274" t="s">
        <v>29</v>
      </c>
      <c r="X30" s="275"/>
      <c r="Y30" s="275"/>
      <c r="Z30" s="276"/>
      <c r="AA30" s="277">
        <f>IF($Z$5="-","-",IF($Z$5=0,"-",($AF$5*4+$AG$5*6)/$Z$5))</f>
        <v>0</v>
      </c>
      <c r="AB30" s="278"/>
      <c r="AG30" s="1"/>
      <c r="AH30" s="1"/>
    </row>
    <row r="31" spans="1:34" ht="17.100000000000001" customHeight="1">
      <c r="A31" s="200"/>
      <c r="B31" s="2"/>
      <c r="C31" s="91"/>
      <c r="D31" s="60"/>
      <c r="E31" s="61"/>
      <c r="F31" s="59"/>
      <c r="G31" s="59"/>
      <c r="H31" s="59"/>
      <c r="I31" s="59"/>
      <c r="J31" s="9"/>
      <c r="K31" s="64"/>
      <c r="L31" s="59"/>
      <c r="M31" s="59"/>
      <c r="N31" s="59"/>
      <c r="O31" s="65"/>
      <c r="P31" s="66"/>
      <c r="Q31" s="66"/>
      <c r="R31" s="50"/>
      <c r="S31" s="59"/>
      <c r="T31" s="59"/>
      <c r="U31" s="59"/>
      <c r="V31" s="57" t="e">
        <f>SUM($D$5:$D31)/(COUNTA($D$5:$D31)-COUNTA($E$5:$E31))</f>
        <v>#DIV/0!</v>
      </c>
      <c r="W31" s="274" t="s">
        <v>28</v>
      </c>
      <c r="X31" s="275"/>
      <c r="Y31" s="275"/>
      <c r="Z31" s="276"/>
      <c r="AA31" s="277" t="str">
        <f>IF(SUM($AF5:$AG5),$AG5/SUM($AF5:$AG5),"-")</f>
        <v>-</v>
      </c>
      <c r="AB31" s="278"/>
      <c r="AG31" s="1"/>
      <c r="AH31" s="1"/>
    </row>
    <row r="32" spans="1:34" ht="17.100000000000001" customHeight="1">
      <c r="A32" s="200"/>
      <c r="B32" s="2"/>
      <c r="C32" s="91"/>
      <c r="D32" s="60"/>
      <c r="E32" s="61"/>
      <c r="F32" s="59"/>
      <c r="G32" s="59"/>
      <c r="H32" s="59"/>
      <c r="I32" s="59"/>
      <c r="J32" s="9"/>
      <c r="K32" s="64"/>
      <c r="L32" s="59"/>
      <c r="M32" s="59"/>
      <c r="N32" s="59"/>
      <c r="O32" s="65"/>
      <c r="P32" s="66"/>
      <c r="Q32" s="66"/>
      <c r="R32" s="50"/>
      <c r="S32" s="59"/>
      <c r="T32" s="59"/>
      <c r="U32" s="59"/>
      <c r="V32" s="57" t="e">
        <f>SUM($D$5:$D32)/(COUNTA($D$5:$D32)-COUNTA($E$5:$E32))</f>
        <v>#DIV/0!</v>
      </c>
      <c r="W32" s="274" t="s">
        <v>27</v>
      </c>
      <c r="X32" s="275"/>
      <c r="Y32" s="275"/>
      <c r="Z32" s="276"/>
      <c r="AA32" s="277" t="str">
        <f>IF(SUM($AH5:$AI5),$AI5/SUM($AH5:$AI5),"-")</f>
        <v>-</v>
      </c>
      <c r="AB32" s="278"/>
      <c r="AG32" s="1"/>
      <c r="AH32" s="1"/>
    </row>
    <row r="33" spans="1:34" ht="17.100000000000001" customHeight="1">
      <c r="A33" s="199"/>
      <c r="B33" s="2"/>
      <c r="C33" s="91"/>
      <c r="D33" s="60"/>
      <c r="E33" s="61"/>
      <c r="F33" s="59"/>
      <c r="G33" s="59"/>
      <c r="H33" s="59"/>
      <c r="I33" s="59"/>
      <c r="J33" s="50"/>
      <c r="K33" s="59"/>
      <c r="L33" s="59"/>
      <c r="M33" s="59"/>
      <c r="N33" s="59"/>
      <c r="O33" s="65"/>
      <c r="P33" s="66"/>
      <c r="Q33" s="66"/>
      <c r="R33" s="50"/>
      <c r="S33" s="59"/>
      <c r="T33" s="59"/>
      <c r="U33" s="59"/>
      <c r="V33" s="57" t="e">
        <f>SUM($D$5:$D33)/(COUNTA($D$5:$D33)-COUNTA($E$5:$E33))</f>
        <v>#DIV/0!</v>
      </c>
      <c r="W33" s="274" t="s">
        <v>64</v>
      </c>
      <c r="X33" s="275"/>
      <c r="Y33" s="275"/>
      <c r="Z33" s="276"/>
      <c r="AA33" s="74">
        <f>SUMPRODUCT((D5:D34=0)*(D5:D34&lt;&gt;"")*(E5:E34&lt;&gt;"*"))</f>
        <v>0</v>
      </c>
      <c r="AB33" s="75">
        <f>SUMPRODUCT((D5:D34=0)*(D5:D34&lt;&gt;"")*(E5:E34&lt;&gt;"*")*(F5:F34=1))</f>
        <v>0</v>
      </c>
      <c r="AG33" s="1"/>
      <c r="AH33" s="1"/>
    </row>
    <row r="34" spans="1:34" ht="17.100000000000001" customHeight="1">
      <c r="A34" s="199"/>
      <c r="B34" s="2"/>
      <c r="C34" s="91"/>
      <c r="D34" s="60"/>
      <c r="E34" s="61"/>
      <c r="F34" s="59"/>
      <c r="G34" s="59"/>
      <c r="H34" s="59"/>
      <c r="I34" s="59"/>
      <c r="J34" s="50"/>
      <c r="K34" s="59"/>
      <c r="L34" s="59"/>
      <c r="M34" s="59"/>
      <c r="N34" s="59"/>
      <c r="O34" s="65"/>
      <c r="P34" s="66"/>
      <c r="Q34" s="66"/>
      <c r="R34" s="50"/>
      <c r="S34" s="59"/>
      <c r="T34" s="59"/>
      <c r="U34" s="59"/>
      <c r="V34" s="57" t="e">
        <f>SUM($D$5:$D34)/(COUNTA($D$5:$D34)-COUNTA($E$5:$E34))</f>
        <v>#DIV/0!</v>
      </c>
      <c r="W34" s="274" t="s">
        <v>65</v>
      </c>
      <c r="X34" s="275"/>
      <c r="Y34" s="275"/>
      <c r="Z34" s="276"/>
      <c r="AA34" s="74">
        <f>SUM(P5:P34)</f>
        <v>0</v>
      </c>
      <c r="AB34" s="75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AK3:AM3"/>
    <mergeCell ref="AA4:AB4"/>
    <mergeCell ref="AC4:AD4"/>
    <mergeCell ref="AA9:AB9"/>
    <mergeCell ref="AC9:AD9"/>
    <mergeCell ref="W7:AG7"/>
    <mergeCell ref="AA8:AB8"/>
    <mergeCell ref="AC8:AD8"/>
    <mergeCell ref="C3:I3"/>
    <mergeCell ref="K3:Q3"/>
    <mergeCell ref="S3:U3"/>
    <mergeCell ref="W3:AI3"/>
    <mergeCell ref="AA5:AB5"/>
    <mergeCell ref="AC5:AD5"/>
  </mergeCells>
  <phoneticPr fontId="30" type="noConversion"/>
  <conditionalFormatting sqref="AH5:AI5 AG9">
    <cfRule type="cellIs" dxfId="31" priority="1" operator="greaterThan">
      <formula>0</formula>
    </cfRule>
  </conditionalFormatting>
  <dataValidations count="1">
    <dataValidation type="list" allowBlank="1" showInputMessage="1" showErrorMessage="1" sqref="G5:G34" xr:uid="{00000000-0002-0000-2B00-000000000000}">
      <formula1>$W$16:$W$25</formula1>
    </dataValidation>
  </dataValidations>
  <hyperlinks>
    <hyperlink ref="A2" location="'Player Summary'!A1" display="Player Summary" xr:uid="{00000000-0004-0000-2B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17" sqref="A17"/>
      <selection pane="topRight" activeCell="A17" sqref="A17"/>
      <selection pane="bottomLeft" activeCell="A17" sqref="A17"/>
      <selection pane="bottomRight" activeCell="A2" sqref="A2"/>
    </sheetView>
  </sheetViews>
  <sheetFormatPr defaultColWidth="8.855468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85546875" style="2" customWidth="1"/>
    <col min="8" max="8" width="2.5703125" style="2" customWidth="1"/>
    <col min="9" max="9" width="2.42578125" style="2" customWidth="1"/>
    <col min="10" max="10" width="2.85546875" style="47" customWidth="1"/>
    <col min="11" max="11" width="5" style="5" customWidth="1"/>
    <col min="12" max="14" width="5" style="2" customWidth="1"/>
    <col min="15" max="15" width="0.5703125" style="2" customWidth="1"/>
    <col min="16" max="18" width="2.85546875" style="2" customWidth="1"/>
    <col min="19" max="21" width="4.42578125" style="2" customWidth="1"/>
    <col min="22" max="22" width="2.85546875" style="1" customWidth="1"/>
    <col min="23" max="25" width="5.5703125" style="1" customWidth="1"/>
    <col min="26" max="26" width="5.570312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5703125" style="1" customWidth="1"/>
    <col min="33" max="34" width="5.5703125" style="2" customWidth="1"/>
    <col min="35" max="35" width="5.5703125" style="1" customWidth="1"/>
    <col min="36" max="36" width="2.85546875" style="1" customWidth="1"/>
    <col min="37" max="38" width="5.5703125" style="1" customWidth="1"/>
    <col min="39" max="39" width="6.85546875" style="1" customWidth="1"/>
    <col min="40" max="256" width="11.42578125" style="1" customWidth="1"/>
    <col min="257" max="16384" width="8.85546875" style="1"/>
  </cols>
  <sheetData>
    <row r="1" spans="1:39" ht="15.75">
      <c r="A1" s="46" t="s">
        <v>111</v>
      </c>
      <c r="D1" s="13" t="s">
        <v>75</v>
      </c>
      <c r="E1" s="13"/>
      <c r="F1" s="13"/>
      <c r="G1" s="209" t="s">
        <v>76</v>
      </c>
      <c r="H1" s="13"/>
      <c r="I1" s="13"/>
      <c r="J1" s="13"/>
      <c r="K1" s="202" t="s">
        <v>77</v>
      </c>
      <c r="L1" s="13"/>
      <c r="M1" s="204" t="s">
        <v>78</v>
      </c>
      <c r="N1" s="20"/>
      <c r="O1" s="47"/>
      <c r="P1" s="47"/>
      <c r="Q1" s="47"/>
      <c r="R1" s="47"/>
      <c r="S1" s="20"/>
      <c r="T1" s="20"/>
      <c r="U1" s="20"/>
      <c r="V1" s="15"/>
      <c r="W1" s="15"/>
      <c r="X1" s="15"/>
      <c r="Y1" s="15"/>
      <c r="Z1" s="47"/>
    </row>
    <row r="2" spans="1:39">
      <c r="A2" s="226" t="s">
        <v>107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7"/>
      <c r="S2" s="47"/>
      <c r="T2" s="47"/>
      <c r="U2" s="47"/>
      <c r="V2" s="15"/>
      <c r="W2" s="15"/>
      <c r="X2" s="15"/>
      <c r="Y2" s="15"/>
      <c r="Z2" s="47"/>
      <c r="AA2" s="15"/>
      <c r="AB2" s="15"/>
      <c r="AC2" s="15"/>
      <c r="AD2" s="15"/>
      <c r="AE2" s="15"/>
      <c r="AF2" s="15"/>
      <c r="AG2" s="47"/>
      <c r="AH2" s="47"/>
      <c r="AI2" s="15"/>
      <c r="AJ2" s="15"/>
    </row>
    <row r="3" spans="1:39">
      <c r="A3" s="255" t="s">
        <v>73</v>
      </c>
      <c r="B3" s="15"/>
      <c r="C3" s="257" t="s">
        <v>63</v>
      </c>
      <c r="D3" s="257"/>
      <c r="E3" s="257"/>
      <c r="F3" s="257"/>
      <c r="G3" s="257"/>
      <c r="H3" s="257"/>
      <c r="I3" s="257"/>
      <c r="J3" s="13"/>
      <c r="K3" s="257" t="s">
        <v>62</v>
      </c>
      <c r="L3" s="257"/>
      <c r="M3" s="257"/>
      <c r="N3" s="257"/>
      <c r="O3" s="301"/>
      <c r="P3" s="257"/>
      <c r="Q3" s="257"/>
      <c r="R3" s="14"/>
      <c r="S3" s="257" t="s">
        <v>61</v>
      </c>
      <c r="T3" s="257"/>
      <c r="U3" s="257"/>
      <c r="V3" s="15"/>
      <c r="W3" s="289" t="s">
        <v>60</v>
      </c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K3" s="289" t="s">
        <v>59</v>
      </c>
      <c r="AL3" s="289"/>
      <c r="AM3" s="289"/>
    </row>
    <row r="4" spans="1:39" ht="17.100000000000001" customHeight="1">
      <c r="A4" s="256"/>
      <c r="B4" s="54" t="s">
        <v>93</v>
      </c>
      <c r="C4" s="52" t="s">
        <v>54</v>
      </c>
      <c r="D4" s="181" t="s">
        <v>21</v>
      </c>
      <c r="E4" s="181" t="s">
        <v>58</v>
      </c>
      <c r="F4" s="181" t="s">
        <v>57</v>
      </c>
      <c r="G4" s="181" t="s">
        <v>71</v>
      </c>
      <c r="H4" s="181">
        <v>4</v>
      </c>
      <c r="I4" s="181">
        <v>6</v>
      </c>
      <c r="J4" s="13"/>
      <c r="K4" s="55" t="s">
        <v>16</v>
      </c>
      <c r="L4" s="181" t="s">
        <v>15</v>
      </c>
      <c r="M4" s="181" t="s">
        <v>14</v>
      </c>
      <c r="N4" s="181" t="s">
        <v>13</v>
      </c>
      <c r="O4" s="56"/>
      <c r="P4" s="52" t="s">
        <v>56</v>
      </c>
      <c r="Q4" s="52" t="s">
        <v>55</v>
      </c>
      <c r="R4" s="13"/>
      <c r="S4" s="181" t="s">
        <v>8</v>
      </c>
      <c r="T4" s="181" t="s">
        <v>7</v>
      </c>
      <c r="U4" s="181" t="s">
        <v>6</v>
      </c>
      <c r="W4" s="180" t="s">
        <v>15</v>
      </c>
      <c r="X4" s="180" t="s">
        <v>23</v>
      </c>
      <c r="Y4" s="180" t="s">
        <v>22</v>
      </c>
      <c r="Z4" s="180" t="s">
        <v>21</v>
      </c>
      <c r="AA4" s="289" t="s">
        <v>20</v>
      </c>
      <c r="AB4" s="289"/>
      <c r="AC4" s="289" t="s">
        <v>11</v>
      </c>
      <c r="AD4" s="289"/>
      <c r="AE4" s="180" t="s">
        <v>10</v>
      </c>
      <c r="AF4" s="180">
        <v>4</v>
      </c>
      <c r="AG4" s="180">
        <v>6</v>
      </c>
      <c r="AH4" s="180" t="s">
        <v>19</v>
      </c>
      <c r="AI4" s="180" t="s">
        <v>18</v>
      </c>
      <c r="AK4" s="180" t="s">
        <v>54</v>
      </c>
      <c r="AL4" s="180" t="s">
        <v>23</v>
      </c>
      <c r="AM4" s="78" t="s">
        <v>11</v>
      </c>
    </row>
    <row r="5" spans="1:39" ht="17.100000000000001" customHeight="1">
      <c r="A5" s="208"/>
      <c r="B5" s="47"/>
      <c r="C5" s="91"/>
      <c r="D5" s="60"/>
      <c r="E5" s="61"/>
      <c r="F5" s="59"/>
      <c r="G5" s="59"/>
      <c r="H5" s="59"/>
      <c r="I5" s="59"/>
      <c r="J5" s="9"/>
      <c r="K5" s="59"/>
      <c r="L5" s="59"/>
      <c r="M5" s="59"/>
      <c r="N5" s="59"/>
      <c r="O5" s="65"/>
      <c r="P5" s="66"/>
      <c r="Q5" s="66"/>
      <c r="R5" s="9"/>
      <c r="S5" s="59"/>
      <c r="T5" s="59"/>
      <c r="U5" s="59"/>
      <c r="V5" s="57" t="e">
        <f>SUM($D$5:$D5)/(COUNTA($D$5:$D5)-COUNTA($E$5:$E5))</f>
        <v>#DIV/0!</v>
      </c>
      <c r="W5" s="76">
        <f>COUNTA(A5:A34)</f>
        <v>1</v>
      </c>
      <c r="X5" s="76">
        <f>COUNTA(D5:D34)</f>
        <v>1</v>
      </c>
      <c r="Y5" s="76">
        <f>COUNTA(E5:E34)</f>
        <v>0</v>
      </c>
      <c r="Z5" s="83">
        <f>IF(X5=0,"-",SUM(D5:D34))</f>
        <v>8</v>
      </c>
      <c r="AA5" s="302" t="str">
        <f t="array" ref="AA5">IF(X5,(MAX(D5:D34)&amp;IF(SUM((D5:D34=MAX(D5:D34))*(E5:E34&lt;&gt;"")),"*","")&amp;"("&amp;MIN(IF(D5:D34&amp;E5:E34=MAX(D5:D34)&amp;IF(SUM((D5:D34=MAX(D5:D34))*(E5:E34&lt;&gt;"")),"*",""),F5:F34))&amp;")"),0)</f>
        <v>8(0)</v>
      </c>
      <c r="AB5" s="302"/>
      <c r="AC5" s="303">
        <f>IF($X5-$Y5,$Z5/($X5-$Y5),"-")</f>
        <v>8</v>
      </c>
      <c r="AD5" s="304"/>
      <c r="AE5" s="84" t="str">
        <f>IF(SUM($F$5:$F$43),($Z5/(SUM($F$5:$F$43))*100),"-")</f>
        <v>-</v>
      </c>
      <c r="AF5" s="76">
        <f>SUM(H5:H34)</f>
        <v>0</v>
      </c>
      <c r="AG5" s="76">
        <f>SUM(I5:I34)</f>
        <v>0</v>
      </c>
      <c r="AH5" s="76">
        <f>COUNTIF($D$5:$D$34,"&gt;=50")-$AI5</f>
        <v>0</v>
      </c>
      <c r="AI5" s="76">
        <f>COUNTIF(D5:D34,"&gt;=100")</f>
        <v>0</v>
      </c>
      <c r="AK5" s="79" t="s">
        <v>53</v>
      </c>
      <c r="AL5" s="80">
        <f>IF(SUM(COUNTIF($C$5:$C$34,{1,2}))=0,"-",SUM(COUNTIF($C$5:$C$34,{1,2})))</f>
        <v>1</v>
      </c>
      <c r="AM5" s="89">
        <f>IF(ISERROR(IF($AL5="-","-",SUM(SUMIF($C$5:$C$34,{1,2},$D$5:$D$34))/($AL5-SUMPRODUCT(($C$5:$C$34={1,2})*($E$5:$E$34="*"))))),"-",IF($AL5="-","-",SUM(SUMIF($C$5:$C$34,{1,2},$D$5:$D$34))/($AL5-SUMPRODUCT(($C$5:$C$34={1,2})*($E$5:$E$34="*")))))</f>
        <v>8</v>
      </c>
    </row>
    <row r="6" spans="1:39" ht="17.100000000000001" customHeight="1">
      <c r="A6" s="208"/>
      <c r="B6" s="47"/>
      <c r="C6" s="91"/>
      <c r="D6" s="60"/>
      <c r="E6" s="61"/>
      <c r="F6" s="59"/>
      <c r="G6" s="62"/>
      <c r="H6" s="59"/>
      <c r="I6" s="59"/>
      <c r="J6" s="9"/>
      <c r="K6" s="59"/>
      <c r="L6" s="59"/>
      <c r="M6" s="59"/>
      <c r="N6" s="59"/>
      <c r="O6" s="65"/>
      <c r="P6" s="66"/>
      <c r="Q6" s="66"/>
      <c r="R6" s="9"/>
      <c r="S6" s="59"/>
      <c r="T6" s="59"/>
      <c r="U6" s="59"/>
      <c r="V6" s="58" t="e">
        <f>SUM($D$5:$D6)/(COUNTA($D$5:$D6)-COUNTA($E$5:$E6))</f>
        <v>#DIV/0!</v>
      </c>
      <c r="Z6" s="47"/>
      <c r="AK6" s="81" t="s">
        <v>52</v>
      </c>
      <c r="AL6" s="82" t="str">
        <f>IF(COUNTIF($C$5:$C$34,$AK6)=0,"-",COUNTIF($C$5:$C$34,$AK6))</f>
        <v>-</v>
      </c>
      <c r="AM6" s="90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.100000000000001" customHeight="1">
      <c r="A7" s="208"/>
      <c r="B7" s="47"/>
      <c r="C7" s="91"/>
      <c r="D7" s="60"/>
      <c r="E7" s="61"/>
      <c r="F7" s="59"/>
      <c r="G7" s="59"/>
      <c r="H7" s="59"/>
      <c r="I7" s="59"/>
      <c r="J7" s="9"/>
      <c r="K7" s="59"/>
      <c r="L7" s="59"/>
      <c r="M7" s="59"/>
      <c r="N7" s="59"/>
      <c r="O7" s="65"/>
      <c r="P7" s="66"/>
      <c r="Q7" s="66"/>
      <c r="R7" s="9"/>
      <c r="S7" s="59"/>
      <c r="T7" s="59"/>
      <c r="U7" s="59"/>
      <c r="V7" s="58" t="e">
        <f>SUM($D$5:$D7)/(COUNTA($D$5:$D7)-COUNTA($E$5:$E7))</f>
        <v>#DIV/0!</v>
      </c>
      <c r="W7" s="289" t="s">
        <v>51</v>
      </c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11"/>
      <c r="AK7" s="81" t="s">
        <v>50</v>
      </c>
      <c r="AL7" s="82" t="str">
        <f t="shared" ref="AL7:AL14" si="0">IF(COUNTIF($C$5:$C$34,$AK7)=0,"-",COUNTIF($C$5:$C$34,$AK7))</f>
        <v>-</v>
      </c>
      <c r="AM7" s="90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.100000000000001" customHeight="1">
      <c r="A8" s="208"/>
      <c r="B8" s="47"/>
      <c r="C8" s="91"/>
      <c r="D8" s="60"/>
      <c r="E8" s="61"/>
      <c r="F8" s="59"/>
      <c r="G8" s="62"/>
      <c r="H8" s="59"/>
      <c r="I8" s="59"/>
      <c r="J8" s="9"/>
      <c r="K8" s="59"/>
      <c r="L8" s="59"/>
      <c r="M8" s="59"/>
      <c r="N8" s="59"/>
      <c r="O8" s="65"/>
      <c r="P8" s="66"/>
      <c r="Q8" s="66"/>
      <c r="R8" s="9"/>
      <c r="S8" s="59"/>
      <c r="T8" s="59"/>
      <c r="U8" s="59"/>
      <c r="V8" s="58" t="e">
        <f>SUM($D$5:$D8)/(COUNTA($D$5:$D8)-COUNTA($E$5:$E8))</f>
        <v>#DIV/0!</v>
      </c>
      <c r="W8" s="180" t="s">
        <v>16</v>
      </c>
      <c r="X8" s="180" t="s">
        <v>15</v>
      </c>
      <c r="Y8" s="180" t="s">
        <v>14</v>
      </c>
      <c r="Z8" s="180" t="s">
        <v>13</v>
      </c>
      <c r="AA8" s="289" t="s">
        <v>12</v>
      </c>
      <c r="AB8" s="289"/>
      <c r="AC8" s="289" t="s">
        <v>11</v>
      </c>
      <c r="AD8" s="289"/>
      <c r="AE8" s="180" t="s">
        <v>10</v>
      </c>
      <c r="AF8" s="180" t="s">
        <v>69</v>
      </c>
      <c r="AG8" s="180" t="s">
        <v>9</v>
      </c>
      <c r="AH8" s="13"/>
      <c r="AK8" s="81" t="s">
        <v>49</v>
      </c>
      <c r="AL8" s="82" t="str">
        <f t="shared" si="0"/>
        <v>-</v>
      </c>
      <c r="AM8" s="90" t="str">
        <f t="shared" si="1"/>
        <v>-</v>
      </c>
    </row>
    <row r="9" spans="1:39" ht="17.100000000000001" customHeight="1">
      <c r="A9" s="208"/>
      <c r="B9" s="51"/>
      <c r="C9" s="92"/>
      <c r="D9" s="63"/>
      <c r="E9" s="61"/>
      <c r="F9" s="59"/>
      <c r="G9" s="62"/>
      <c r="H9" s="59"/>
      <c r="I9" s="59"/>
      <c r="J9" s="9"/>
      <c r="K9" s="59"/>
      <c r="L9" s="59"/>
      <c r="M9" s="59"/>
      <c r="N9" s="59"/>
      <c r="O9" s="65"/>
      <c r="P9" s="66"/>
      <c r="Q9" s="66"/>
      <c r="R9" s="9"/>
      <c r="S9" s="59"/>
      <c r="T9" s="59"/>
      <c r="U9" s="59"/>
      <c r="V9" s="57" t="e">
        <f>SUM($D$5:$D9)/(COUNTA($D$5:$D9)-COUNTA($E$5:$E9))</f>
        <v>#DIV/0!</v>
      </c>
      <c r="W9" s="85" t="str">
        <f t="array" ref="W9">IF(SUM(K5:K34)=0,"-",SUM(INT(K5:K34))+INT(ROUND(SUM(K5:K34-INT(K5:K34)),1)/0.6)+MOD(ROUND(SUM(K5:K34-INT(K5:K34)),1),0.6))</f>
        <v>-</v>
      </c>
      <c r="X9" s="86" t="str">
        <f>IF($W$9="-","-",SUM(L5:L34))</f>
        <v>-</v>
      </c>
      <c r="Y9" s="86" t="str">
        <f>IF($W$9="-","-",SUM(M5:M34))</f>
        <v>-</v>
      </c>
      <c r="Z9" s="83" t="str">
        <f>IF($W$9="-","-",SUM(N5:N34))</f>
        <v>-</v>
      </c>
      <c r="AA9" s="305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306"/>
      <c r="AC9" s="303" t="str">
        <f>IF($Z$9="-","-",IF($Z$9=0,"-",$Y$9/$Z$9))</f>
        <v>-</v>
      </c>
      <c r="AD9" s="304"/>
      <c r="AE9" s="87" t="str">
        <f>IF(ISERROR(ROUND((INT(W9)*6+((W9-INT(W9))*10))/Z9,2)),"-",ROUND((INT(W9)*6+((W9-INT(W9))*10))/Z9,2))</f>
        <v>-</v>
      </c>
      <c r="AF9" s="84" t="str">
        <f>IF(ISERROR(ROUND(Y9/(INT(W9)*6+((W9-INT(W9))*10))*6,2)),"-",ROUND(Y9/(INT(W9)*6+((W9-INT(W9))*10))*6,2))</f>
        <v>-</v>
      </c>
      <c r="AG9" s="93">
        <f>COUNTIF(N5:N34,"&gt;=5")</f>
        <v>0</v>
      </c>
      <c r="AH9" s="10"/>
      <c r="AK9" s="81" t="s">
        <v>48</v>
      </c>
      <c r="AL9" s="82" t="str">
        <f t="shared" si="0"/>
        <v>-</v>
      </c>
      <c r="AM9" s="90" t="str">
        <f t="shared" si="1"/>
        <v>-</v>
      </c>
    </row>
    <row r="10" spans="1:39" ht="17.100000000000001" customHeight="1">
      <c r="A10" s="208"/>
      <c r="B10" s="47"/>
      <c r="C10" s="91"/>
      <c r="D10" s="63"/>
      <c r="E10" s="61"/>
      <c r="F10" s="59"/>
      <c r="G10" s="62"/>
      <c r="H10" s="59"/>
      <c r="I10" s="59"/>
      <c r="J10" s="9"/>
      <c r="K10" s="59"/>
      <c r="L10" s="59"/>
      <c r="M10" s="59"/>
      <c r="N10" s="59"/>
      <c r="O10" s="65"/>
      <c r="P10" s="66"/>
      <c r="Q10" s="66"/>
      <c r="R10" s="9"/>
      <c r="S10" s="59"/>
      <c r="T10" s="59"/>
      <c r="U10" s="59"/>
      <c r="V10" s="58" t="e">
        <f>SUM($D$5:$D10)/(COUNTA($D$5:$D10)-COUNTA($E$5:$E10))</f>
        <v>#DIV/0!</v>
      </c>
      <c r="W10" s="12"/>
      <c r="AK10" s="81" t="s">
        <v>47</v>
      </c>
      <c r="AL10" s="82" t="str">
        <f t="shared" si="0"/>
        <v>-</v>
      </c>
      <c r="AM10" s="90" t="str">
        <f t="shared" si="1"/>
        <v>-</v>
      </c>
    </row>
    <row r="11" spans="1:39" ht="17.100000000000001" customHeight="1">
      <c r="A11" s="208"/>
      <c r="B11" s="47"/>
      <c r="C11" s="91"/>
      <c r="D11" s="63"/>
      <c r="E11" s="61"/>
      <c r="F11" s="59"/>
      <c r="G11" s="59"/>
      <c r="H11" s="59"/>
      <c r="I11" s="59"/>
      <c r="J11" s="9"/>
      <c r="K11" s="59"/>
      <c r="L11" s="59"/>
      <c r="M11" s="59"/>
      <c r="N11" s="59"/>
      <c r="O11" s="65"/>
      <c r="P11" s="66"/>
      <c r="Q11" s="66"/>
      <c r="R11" s="9"/>
      <c r="S11" s="59"/>
      <c r="T11" s="59"/>
      <c r="U11" s="59"/>
      <c r="V11" s="58" t="e">
        <f>SUM($D$5:$D11)/(COUNTA($D$5:$D11)-COUNTA($E$5:$E11))</f>
        <v>#DIV/0!</v>
      </c>
      <c r="W11" s="292" t="s">
        <v>46</v>
      </c>
      <c r="X11" s="292"/>
      <c r="Y11" s="292"/>
      <c r="Z11" s="11"/>
      <c r="AA11" s="11"/>
      <c r="AB11" s="11"/>
      <c r="AK11" s="81" t="s">
        <v>45</v>
      </c>
      <c r="AL11" s="82" t="str">
        <f t="shared" si="0"/>
        <v>-</v>
      </c>
      <c r="AM11" s="90" t="str">
        <f t="shared" si="1"/>
        <v>-</v>
      </c>
    </row>
    <row r="12" spans="1:39" ht="17.100000000000001" customHeight="1">
      <c r="A12" s="243"/>
      <c r="B12" s="47"/>
      <c r="C12" s="91"/>
      <c r="D12" s="63"/>
      <c r="E12" s="61"/>
      <c r="F12" s="59"/>
      <c r="G12" s="62"/>
      <c r="H12" s="59"/>
      <c r="I12" s="59"/>
      <c r="J12" s="9"/>
      <c r="K12" s="59"/>
      <c r="L12" s="59"/>
      <c r="M12" s="59"/>
      <c r="N12" s="59"/>
      <c r="O12" s="65"/>
      <c r="P12" s="66"/>
      <c r="Q12" s="66"/>
      <c r="R12" s="9"/>
      <c r="S12" s="59"/>
      <c r="T12" s="59"/>
      <c r="U12" s="59"/>
      <c r="V12" s="58" t="e">
        <f>SUM($D$5:$D12)/(COUNTA($D$5:$D12)-COUNTA($E$5:$E12))</f>
        <v>#DIV/0!</v>
      </c>
      <c r="W12" s="180" t="s">
        <v>8</v>
      </c>
      <c r="X12" s="180" t="s">
        <v>7</v>
      </c>
      <c r="Y12" s="180" t="s">
        <v>6</v>
      </c>
      <c r="Z12" s="47"/>
      <c r="AK12" s="81" t="s">
        <v>44</v>
      </c>
      <c r="AL12" s="82" t="str">
        <f t="shared" si="0"/>
        <v>-</v>
      </c>
      <c r="AM12" s="90" t="str">
        <f t="shared" si="1"/>
        <v>-</v>
      </c>
    </row>
    <row r="13" spans="1:39" ht="17.100000000000001" customHeight="1">
      <c r="A13" s="243"/>
      <c r="B13" s="47"/>
      <c r="C13" s="91"/>
      <c r="D13" s="63"/>
      <c r="E13" s="61"/>
      <c r="F13" s="59"/>
      <c r="G13" s="62"/>
      <c r="H13" s="59"/>
      <c r="I13" s="59"/>
      <c r="J13" s="9"/>
      <c r="K13" s="59"/>
      <c r="L13" s="59"/>
      <c r="M13" s="59"/>
      <c r="N13" s="59"/>
      <c r="O13" s="65"/>
      <c r="P13" s="66"/>
      <c r="Q13" s="66"/>
      <c r="R13" s="9"/>
      <c r="S13" s="59"/>
      <c r="T13" s="59"/>
      <c r="U13" s="59"/>
      <c r="V13" s="57" t="e">
        <f>SUM($D$5:$D13)/(COUNTA($D$5:$D13)-COUNTA($E$5:$E13))</f>
        <v>#DIV/0!</v>
      </c>
      <c r="W13" s="76">
        <f>SUM(S5:S34)</f>
        <v>0</v>
      </c>
      <c r="X13" s="76">
        <f>SUM(T5:T34)</f>
        <v>0</v>
      </c>
      <c r="Y13" s="76">
        <f>SUM(U5:U34)</f>
        <v>0</v>
      </c>
      <c r="Z13" s="10"/>
      <c r="AK13" s="81" t="s">
        <v>43</v>
      </c>
      <c r="AL13" s="82" t="str">
        <f t="shared" si="0"/>
        <v>-</v>
      </c>
      <c r="AM13" s="90" t="str">
        <f t="shared" si="1"/>
        <v>-</v>
      </c>
    </row>
    <row r="14" spans="1:39" ht="17.100000000000001" customHeight="1">
      <c r="A14" s="243"/>
      <c r="B14" s="47"/>
      <c r="C14" s="91"/>
      <c r="D14" s="63"/>
      <c r="E14" s="61"/>
      <c r="F14" s="59"/>
      <c r="G14" s="62"/>
      <c r="H14" s="59"/>
      <c r="I14" s="59"/>
      <c r="J14" s="9"/>
      <c r="K14" s="59"/>
      <c r="L14" s="59"/>
      <c r="M14" s="59"/>
      <c r="N14" s="59"/>
      <c r="O14" s="65"/>
      <c r="P14" s="66"/>
      <c r="Q14" s="66"/>
      <c r="R14" s="9"/>
      <c r="S14" s="59"/>
      <c r="T14" s="59"/>
      <c r="U14" s="59"/>
      <c r="V14" s="58" t="e">
        <f>SUM($D$5:$D14)/(COUNTA($D$5:$D14)-COUNTA($E$5:$E14))</f>
        <v>#DIV/0!</v>
      </c>
      <c r="AK14" s="81" t="s">
        <v>42</v>
      </c>
      <c r="AL14" s="82" t="str">
        <f t="shared" si="0"/>
        <v>-</v>
      </c>
      <c r="AM14" s="90" t="str">
        <f t="shared" si="1"/>
        <v>-</v>
      </c>
    </row>
    <row r="15" spans="1:39" ht="17.100000000000001" customHeight="1">
      <c r="A15" s="243"/>
      <c r="B15" s="47"/>
      <c r="C15" s="91"/>
      <c r="D15" s="63"/>
      <c r="E15" s="61"/>
      <c r="F15" s="59"/>
      <c r="G15" s="62"/>
      <c r="H15" s="59"/>
      <c r="I15" s="59"/>
      <c r="J15" s="9"/>
      <c r="K15" s="59"/>
      <c r="L15" s="59"/>
      <c r="M15" s="59"/>
      <c r="N15" s="59"/>
      <c r="O15" s="65"/>
      <c r="P15" s="66"/>
      <c r="Q15" s="66"/>
      <c r="R15" s="9"/>
      <c r="S15" s="59"/>
      <c r="T15" s="59"/>
      <c r="U15" s="59"/>
      <c r="V15" s="58" t="e">
        <f>SUM($D$5:$D15)/(COUNTA($D$5:$D15)-COUNTA($E$5:$E15))</f>
        <v>#DIV/0!</v>
      </c>
      <c r="W15" s="289" t="s">
        <v>41</v>
      </c>
      <c r="X15" s="289"/>
      <c r="Y15" s="289"/>
      <c r="Z15" s="289"/>
      <c r="AA15" s="289"/>
      <c r="AB15" s="289"/>
    </row>
    <row r="16" spans="1:39" ht="17.100000000000001" customHeight="1">
      <c r="A16" s="243"/>
      <c r="B16" s="51"/>
      <c r="C16" s="92"/>
      <c r="D16" s="63"/>
      <c r="E16" s="61"/>
      <c r="F16" s="59"/>
      <c r="G16" s="62"/>
      <c r="H16" s="59"/>
      <c r="I16" s="59"/>
      <c r="J16" s="9"/>
      <c r="K16" s="59"/>
      <c r="L16" s="59"/>
      <c r="M16" s="59"/>
      <c r="N16" s="59"/>
      <c r="O16" s="65"/>
      <c r="P16" s="66"/>
      <c r="Q16" s="66"/>
      <c r="R16" s="9"/>
      <c r="S16" s="59"/>
      <c r="T16" s="59"/>
      <c r="U16" s="59"/>
      <c r="V16" s="57" t="e">
        <f>SUM($D$5:$D16)/(COUNTA($D$5:$D16)-COUNTA($E$5:$E16))</f>
        <v>#DIV/0!</v>
      </c>
      <c r="W16" s="293" t="s">
        <v>40</v>
      </c>
      <c r="X16" s="294"/>
      <c r="Y16" s="295"/>
      <c r="Z16" s="76">
        <f>COUNTIF($G$5:$G$34,W16)</f>
        <v>0</v>
      </c>
      <c r="AA16" s="296">
        <f>$Z16/MAX(1,$X$5)</f>
        <v>0</v>
      </c>
      <c r="AB16" s="297"/>
    </row>
    <row r="17" spans="1:34" ht="17.100000000000001" customHeight="1">
      <c r="A17" s="228" t="s">
        <v>219</v>
      </c>
      <c r="B17" s="51"/>
      <c r="C17" s="92">
        <v>2</v>
      </c>
      <c r="D17" s="60">
        <v>8</v>
      </c>
      <c r="E17" s="61"/>
      <c r="F17" s="59"/>
      <c r="G17" s="59" t="s">
        <v>38</v>
      </c>
      <c r="H17" s="59"/>
      <c r="I17" s="59"/>
      <c r="J17" s="9"/>
      <c r="K17" s="59"/>
      <c r="L17" s="59"/>
      <c r="M17" s="59"/>
      <c r="N17" s="59"/>
      <c r="O17" s="65"/>
      <c r="P17" s="66"/>
      <c r="Q17" s="66"/>
      <c r="R17" s="9"/>
      <c r="S17" s="59"/>
      <c r="T17" s="59"/>
      <c r="U17" s="59"/>
      <c r="V17" s="57">
        <f>SUM($D$5:$D17)/(COUNTA($D$5:$D17)-COUNTA($E$5:$E17))</f>
        <v>8</v>
      </c>
      <c r="W17" s="298" t="s">
        <v>39</v>
      </c>
      <c r="X17" s="299"/>
      <c r="Y17" s="300"/>
      <c r="Z17" s="76">
        <f>COUNTIF($G$5:$G$34,W17)</f>
        <v>0</v>
      </c>
      <c r="AA17" s="287">
        <f t="shared" ref="AA17:AA25" si="2">$Z17/MAX(1,$X$5)</f>
        <v>0</v>
      </c>
      <c r="AB17" s="288"/>
      <c r="AG17" s="1"/>
      <c r="AH17" s="1"/>
    </row>
    <row r="18" spans="1:34" ht="17.100000000000001" customHeight="1">
      <c r="A18" s="228"/>
      <c r="B18" s="51"/>
      <c r="C18" s="92"/>
      <c r="D18" s="63"/>
      <c r="E18" s="61"/>
      <c r="F18" s="59"/>
      <c r="G18" s="62"/>
      <c r="H18" s="59"/>
      <c r="I18" s="59"/>
      <c r="J18" s="9"/>
      <c r="K18" s="59"/>
      <c r="L18" s="59"/>
      <c r="M18" s="59"/>
      <c r="N18" s="59"/>
      <c r="O18" s="65"/>
      <c r="P18" s="66"/>
      <c r="Q18" s="66"/>
      <c r="R18" s="9"/>
      <c r="S18" s="59"/>
      <c r="T18" s="59"/>
      <c r="U18" s="59"/>
      <c r="V18" s="57">
        <f>SUM($D$5:$D18)/(COUNTA($D$5:$D18)-COUNTA($E$5:$E18))</f>
        <v>8</v>
      </c>
      <c r="W18" s="284" t="s">
        <v>90</v>
      </c>
      <c r="X18" s="285"/>
      <c r="Y18" s="286"/>
      <c r="Z18" s="76">
        <f>COUNTIF($G$5:$G$34,W18)</f>
        <v>0</v>
      </c>
      <c r="AA18" s="287">
        <f t="shared" si="2"/>
        <v>0</v>
      </c>
      <c r="AB18" s="288"/>
      <c r="AG18" s="1"/>
      <c r="AH18" s="1"/>
    </row>
    <row r="19" spans="1:34" ht="17.100000000000001" customHeight="1">
      <c r="A19" s="228"/>
      <c r="B19" s="51"/>
      <c r="C19" s="92"/>
      <c r="D19" s="60"/>
      <c r="E19" s="61"/>
      <c r="F19" s="59"/>
      <c r="G19" s="59"/>
      <c r="H19" s="59"/>
      <c r="I19" s="59"/>
      <c r="J19" s="9"/>
      <c r="K19" s="59"/>
      <c r="L19" s="59"/>
      <c r="M19" s="59"/>
      <c r="N19" s="59"/>
      <c r="O19" s="65"/>
      <c r="P19" s="66"/>
      <c r="Q19" s="66"/>
      <c r="R19" s="9"/>
      <c r="S19" s="59"/>
      <c r="T19" s="59"/>
      <c r="U19" s="59"/>
      <c r="V19" s="57">
        <f>SUM($D$5:$D19)/(COUNTA($D$5:$D19)-COUNTA($E$5:$E19))</f>
        <v>8</v>
      </c>
      <c r="W19" s="284" t="s">
        <v>89</v>
      </c>
      <c r="X19" s="285"/>
      <c r="Y19" s="286"/>
      <c r="Z19" s="76">
        <f t="shared" ref="Z19:Z25" si="3">COUNTIF($G$5:$G$34,W19)</f>
        <v>0</v>
      </c>
      <c r="AA19" s="287">
        <f t="shared" si="2"/>
        <v>0</v>
      </c>
      <c r="AB19" s="288"/>
      <c r="AG19" s="1"/>
      <c r="AH19" s="1"/>
    </row>
    <row r="20" spans="1:34" ht="17.100000000000001" customHeight="1">
      <c r="A20" s="228"/>
      <c r="B20" s="47"/>
      <c r="C20" s="91"/>
      <c r="D20" s="60"/>
      <c r="E20" s="61"/>
      <c r="F20" s="59"/>
      <c r="G20" s="62"/>
      <c r="H20" s="59"/>
      <c r="I20" s="59"/>
      <c r="J20" s="9"/>
      <c r="K20" s="59"/>
      <c r="L20" s="59"/>
      <c r="M20" s="59"/>
      <c r="N20" s="59"/>
      <c r="O20" s="65"/>
      <c r="P20" s="66"/>
      <c r="Q20" s="66"/>
      <c r="R20" s="9"/>
      <c r="S20" s="59"/>
      <c r="T20" s="59"/>
      <c r="U20" s="59"/>
      <c r="V20" s="57">
        <f>SUM($D$5:$D20)/(COUNTA($D$5:$D20)-COUNTA($E$5:$E20))</f>
        <v>8</v>
      </c>
      <c r="W20" s="284" t="s">
        <v>38</v>
      </c>
      <c r="X20" s="285"/>
      <c r="Y20" s="286"/>
      <c r="Z20" s="76">
        <f t="shared" si="3"/>
        <v>1</v>
      </c>
      <c r="AA20" s="287">
        <f t="shared" si="2"/>
        <v>1</v>
      </c>
      <c r="AB20" s="288"/>
      <c r="AG20" s="1"/>
      <c r="AH20" s="1"/>
    </row>
    <row r="21" spans="1:34" ht="17.100000000000001" customHeight="1">
      <c r="A21" s="228"/>
      <c r="B21" s="47"/>
      <c r="C21" s="91"/>
      <c r="D21" s="60"/>
      <c r="E21" s="61"/>
      <c r="F21" s="59"/>
      <c r="G21" s="62"/>
      <c r="H21" s="59"/>
      <c r="I21" s="59"/>
      <c r="J21" s="9"/>
      <c r="K21" s="64"/>
      <c r="L21" s="59"/>
      <c r="M21" s="59"/>
      <c r="N21" s="59"/>
      <c r="O21" s="65"/>
      <c r="P21" s="66"/>
      <c r="Q21" s="66"/>
      <c r="R21" s="9"/>
      <c r="S21" s="59"/>
      <c r="T21" s="59"/>
      <c r="U21" s="59"/>
      <c r="V21" s="57">
        <f>SUM($D$5:$D21)/(COUNTA($D$5:$D21)-COUNTA($E$5:$E21))</f>
        <v>8</v>
      </c>
      <c r="W21" s="284" t="s">
        <v>37</v>
      </c>
      <c r="X21" s="285"/>
      <c r="Y21" s="286"/>
      <c r="Z21" s="76">
        <f t="shared" si="3"/>
        <v>0</v>
      </c>
      <c r="AA21" s="287">
        <f t="shared" si="2"/>
        <v>0</v>
      </c>
      <c r="AB21" s="288"/>
      <c r="AG21" s="1"/>
      <c r="AH21" s="1"/>
    </row>
    <row r="22" spans="1:34" ht="17.100000000000001" customHeight="1">
      <c r="A22" s="228"/>
      <c r="B22" s="47"/>
      <c r="C22" s="91"/>
      <c r="D22" s="60"/>
      <c r="E22" s="61"/>
      <c r="F22" s="59"/>
      <c r="G22" s="59"/>
      <c r="H22" s="59"/>
      <c r="I22" s="59"/>
      <c r="J22" s="9"/>
      <c r="K22" s="64"/>
      <c r="L22" s="59"/>
      <c r="M22" s="59"/>
      <c r="N22" s="59"/>
      <c r="O22" s="65"/>
      <c r="P22" s="66"/>
      <c r="Q22" s="66"/>
      <c r="R22" s="9"/>
      <c r="S22" s="59"/>
      <c r="T22" s="59"/>
      <c r="U22" s="59"/>
      <c r="V22" s="57">
        <f>SUM($D$5:$D22)/(COUNTA($D$5:$D22)-COUNTA($E$5:$E22))</f>
        <v>8</v>
      </c>
      <c r="W22" s="284" t="s">
        <v>36</v>
      </c>
      <c r="X22" s="285"/>
      <c r="Y22" s="286"/>
      <c r="Z22" s="76">
        <f t="shared" si="3"/>
        <v>0</v>
      </c>
      <c r="AA22" s="287">
        <f t="shared" si="2"/>
        <v>0</v>
      </c>
      <c r="AB22" s="288"/>
      <c r="AG22" s="1"/>
      <c r="AH22" s="1"/>
    </row>
    <row r="23" spans="1:34" ht="17.100000000000001" customHeight="1">
      <c r="A23" s="248"/>
      <c r="B23" s="47"/>
      <c r="C23" s="91"/>
      <c r="D23" s="60"/>
      <c r="E23" s="61"/>
      <c r="F23" s="59"/>
      <c r="G23" s="62"/>
      <c r="H23" s="59"/>
      <c r="I23" s="59"/>
      <c r="J23" s="9"/>
      <c r="K23" s="64"/>
      <c r="L23" s="59"/>
      <c r="M23" s="59"/>
      <c r="N23" s="64"/>
      <c r="O23" s="67"/>
      <c r="P23" s="68"/>
      <c r="Q23" s="68"/>
      <c r="R23" s="9"/>
      <c r="S23" s="59"/>
      <c r="T23" s="59"/>
      <c r="U23" s="59"/>
      <c r="V23" s="57">
        <f>SUM($D$5:$D23)/(COUNTA($D$5:$D23)-COUNTA($E$5:$E23))</f>
        <v>8</v>
      </c>
      <c r="W23" s="284" t="s">
        <v>35</v>
      </c>
      <c r="X23" s="285"/>
      <c r="Y23" s="286"/>
      <c r="Z23" s="76">
        <f t="shared" si="3"/>
        <v>0</v>
      </c>
      <c r="AA23" s="287">
        <f t="shared" si="2"/>
        <v>0</v>
      </c>
      <c r="AB23" s="288"/>
      <c r="AG23" s="1"/>
      <c r="AH23" s="1"/>
    </row>
    <row r="24" spans="1:34" ht="17.100000000000001" customHeight="1">
      <c r="A24" s="248"/>
      <c r="B24" s="51"/>
      <c r="C24" s="92"/>
      <c r="D24" s="63"/>
      <c r="E24" s="61"/>
      <c r="F24" s="59"/>
      <c r="G24" s="62"/>
      <c r="H24" s="59"/>
      <c r="I24" s="59"/>
      <c r="J24" s="9"/>
      <c r="K24" s="64"/>
      <c r="L24" s="59"/>
      <c r="M24" s="59"/>
      <c r="N24" s="59"/>
      <c r="O24" s="65"/>
      <c r="P24" s="66"/>
      <c r="Q24" s="66"/>
      <c r="R24" s="25"/>
      <c r="S24" s="62"/>
      <c r="T24" s="62"/>
      <c r="U24" s="62"/>
      <c r="V24" s="57">
        <f>SUM($D$5:$D24)/(COUNTA($D$5:$D24)-COUNTA($E$5:$E24))</f>
        <v>8</v>
      </c>
      <c r="W24" s="284" t="s">
        <v>34</v>
      </c>
      <c r="X24" s="290"/>
      <c r="Y24" s="291"/>
      <c r="Z24" s="76">
        <f t="shared" si="3"/>
        <v>0</v>
      </c>
      <c r="AA24" s="287">
        <f t="shared" si="2"/>
        <v>0</v>
      </c>
      <c r="AB24" s="288"/>
      <c r="AG24" s="1"/>
      <c r="AH24" s="1"/>
    </row>
    <row r="25" spans="1:34" ht="17.100000000000001" customHeight="1">
      <c r="A25" s="248"/>
      <c r="B25" s="47"/>
      <c r="C25" s="91"/>
      <c r="D25" s="63"/>
      <c r="E25" s="61"/>
      <c r="F25" s="59"/>
      <c r="G25" s="62"/>
      <c r="H25" s="59"/>
      <c r="I25" s="59"/>
      <c r="J25" s="9"/>
      <c r="K25" s="64"/>
      <c r="L25" s="59"/>
      <c r="M25" s="59"/>
      <c r="N25" s="59"/>
      <c r="O25" s="65"/>
      <c r="P25" s="66"/>
      <c r="Q25" s="66"/>
      <c r="R25" s="50"/>
      <c r="S25" s="59"/>
      <c r="T25" s="59"/>
      <c r="U25" s="59"/>
      <c r="V25" s="57">
        <f>SUM($D$5:$D25)/(COUNTA($D$5:$D25)-COUNTA($E$5:$E25))</f>
        <v>8</v>
      </c>
      <c r="W25" s="284" t="s">
        <v>33</v>
      </c>
      <c r="X25" s="285"/>
      <c r="Y25" s="286"/>
      <c r="Z25" s="76">
        <f t="shared" si="3"/>
        <v>0</v>
      </c>
      <c r="AA25" s="287">
        <f t="shared" si="2"/>
        <v>0</v>
      </c>
      <c r="AB25" s="288"/>
      <c r="AG25" s="1"/>
      <c r="AH25" s="1"/>
    </row>
    <row r="26" spans="1:34" ht="17.100000000000001" customHeight="1">
      <c r="A26" s="200"/>
      <c r="B26" s="2"/>
      <c r="C26" s="91"/>
      <c r="D26" s="60"/>
      <c r="E26" s="61"/>
      <c r="F26" s="59"/>
      <c r="G26" s="59"/>
      <c r="H26" s="59"/>
      <c r="I26" s="59"/>
      <c r="J26" s="9"/>
      <c r="K26" s="64"/>
      <c r="L26" s="59"/>
      <c r="M26" s="59"/>
      <c r="N26" s="59"/>
      <c r="O26" s="65"/>
      <c r="P26" s="66"/>
      <c r="Q26" s="66"/>
      <c r="R26" s="50"/>
      <c r="S26" s="59"/>
      <c r="T26" s="59"/>
      <c r="U26" s="59"/>
      <c r="V26" s="58">
        <f>SUM($D$5:$D26)/(COUNTA($D$5:$D26)-COUNTA($E$5:$E26))</f>
        <v>8</v>
      </c>
      <c r="W26" s="88"/>
    </row>
    <row r="27" spans="1:34" ht="17.100000000000001" customHeight="1">
      <c r="A27" s="200"/>
      <c r="B27" s="2"/>
      <c r="C27" s="91"/>
      <c r="D27" s="60"/>
      <c r="E27" s="61"/>
      <c r="F27" s="59"/>
      <c r="G27" s="59"/>
      <c r="H27" s="59"/>
      <c r="I27" s="59"/>
      <c r="J27" s="9"/>
      <c r="K27" s="64"/>
      <c r="L27" s="59"/>
      <c r="M27" s="59"/>
      <c r="N27" s="59"/>
      <c r="O27" s="65"/>
      <c r="P27" s="66"/>
      <c r="Q27" s="66"/>
      <c r="R27" s="50"/>
      <c r="S27" s="59"/>
      <c r="T27" s="59"/>
      <c r="U27" s="59"/>
      <c r="V27" s="58">
        <f>SUM($D$5:$D27)/(COUNTA($D$5:$D27)-COUNTA($E$5:$E27))</f>
        <v>8</v>
      </c>
      <c r="W27" s="289" t="s">
        <v>32</v>
      </c>
      <c r="X27" s="289"/>
      <c r="Y27" s="289"/>
      <c r="Z27" s="289"/>
      <c r="AA27" s="289"/>
      <c r="AB27" s="289"/>
      <c r="AC27" s="8"/>
      <c r="AD27" s="8"/>
      <c r="AE27" s="8"/>
      <c r="AG27" s="1"/>
      <c r="AH27" s="1"/>
    </row>
    <row r="28" spans="1:34" ht="17.100000000000001" customHeight="1">
      <c r="A28" s="200"/>
      <c r="B28" s="2"/>
      <c r="C28" s="91"/>
      <c r="D28" s="60"/>
      <c r="E28" s="61"/>
      <c r="F28" s="59"/>
      <c r="G28" s="59"/>
      <c r="H28" s="59"/>
      <c r="I28" s="59"/>
      <c r="J28" s="9"/>
      <c r="K28" s="64"/>
      <c r="L28" s="59"/>
      <c r="M28" s="59"/>
      <c r="N28" s="59"/>
      <c r="O28" s="65"/>
      <c r="P28" s="66"/>
      <c r="Q28" s="66"/>
      <c r="R28" s="50"/>
      <c r="S28" s="59"/>
      <c r="T28" s="59"/>
      <c r="U28" s="59"/>
      <c r="V28" s="57">
        <f>SUM($D$5:$D28)/(COUNTA($D$5:$D28)-COUNTA($E$5:$E28))</f>
        <v>8</v>
      </c>
      <c r="W28" s="69" t="s">
        <v>31</v>
      </c>
      <c r="X28" s="70"/>
      <c r="Y28" s="70"/>
      <c r="Z28" s="71"/>
      <c r="AA28" s="282">
        <f>IF(W5=0,"-",$W$13/$W$5)</f>
        <v>0</v>
      </c>
      <c r="AB28" s="283"/>
      <c r="AG28" s="1"/>
      <c r="AH28" s="1"/>
    </row>
    <row r="29" spans="1:34" ht="17.100000000000001" customHeight="1">
      <c r="A29" s="200"/>
      <c r="B29" s="2"/>
      <c r="C29" s="91"/>
      <c r="D29" s="60"/>
      <c r="E29" s="61"/>
      <c r="F29" s="59"/>
      <c r="G29" s="59"/>
      <c r="H29" s="59"/>
      <c r="I29" s="59"/>
      <c r="J29" s="9"/>
      <c r="K29" s="64"/>
      <c r="L29" s="59"/>
      <c r="M29" s="59"/>
      <c r="N29" s="59"/>
      <c r="O29" s="65"/>
      <c r="P29" s="66"/>
      <c r="Q29" s="66"/>
      <c r="R29" s="50"/>
      <c r="S29" s="59"/>
      <c r="T29" s="59"/>
      <c r="U29" s="59"/>
      <c r="V29" s="57">
        <f>SUM($D$5:$D29)/(COUNTA($D$5:$D29)-COUNTA($E$5:$E29))</f>
        <v>8</v>
      </c>
      <c r="W29" s="178" t="s">
        <v>30</v>
      </c>
      <c r="X29" s="179"/>
      <c r="Y29" s="276">
        <v>20</v>
      </c>
      <c r="Z29" s="279"/>
      <c r="AA29" s="280" t="str">
        <f>IF(ISERROR(SUMIF(D5:D34,"&gt;="&amp;Y29)/SUMPRODUCT(--(D5:D34&gt;=Y29),--(E5:E34&lt;&gt;"*"))),"-",SUMIF(D5:D34,"&gt;="&amp;Y29)/SUMPRODUCT(--(D5:D34&gt;=Y29),--(E5:E34&lt;&gt;"*")))</f>
        <v>-</v>
      </c>
      <c r="AB29" s="281"/>
      <c r="AG29" s="1"/>
      <c r="AH29" s="1"/>
    </row>
    <row r="30" spans="1:34" ht="17.100000000000001" customHeight="1">
      <c r="A30" s="200"/>
      <c r="B30" s="2"/>
      <c r="C30" s="91"/>
      <c r="D30" s="60"/>
      <c r="E30" s="61"/>
      <c r="F30" s="59"/>
      <c r="G30" s="59"/>
      <c r="H30" s="59"/>
      <c r="I30" s="59"/>
      <c r="J30" s="9"/>
      <c r="K30" s="64"/>
      <c r="L30" s="59"/>
      <c r="M30" s="59"/>
      <c r="N30" s="59"/>
      <c r="O30" s="65"/>
      <c r="P30" s="66"/>
      <c r="Q30" s="66"/>
      <c r="R30" s="50"/>
      <c r="S30" s="59"/>
      <c r="T30" s="59"/>
      <c r="U30" s="59"/>
      <c r="V30" s="57">
        <f>SUM($D$5:$D30)/(COUNTA($D$5:$D30)-COUNTA($E$5:$E30))</f>
        <v>8</v>
      </c>
      <c r="W30" s="274" t="s">
        <v>29</v>
      </c>
      <c r="X30" s="275"/>
      <c r="Y30" s="275"/>
      <c r="Z30" s="276"/>
      <c r="AA30" s="277">
        <f>IF($Z$5="-","-",IF($Z$5=0,"-",($AF$5*4+$AG$5*6)/$Z$5))</f>
        <v>0</v>
      </c>
      <c r="AB30" s="278"/>
      <c r="AG30" s="1"/>
      <c r="AH30" s="1"/>
    </row>
    <row r="31" spans="1:34" ht="17.100000000000001" customHeight="1">
      <c r="A31" s="200"/>
      <c r="B31" s="2"/>
      <c r="C31" s="91"/>
      <c r="D31" s="60"/>
      <c r="E31" s="61"/>
      <c r="F31" s="59"/>
      <c r="G31" s="59"/>
      <c r="H31" s="59"/>
      <c r="I31" s="59"/>
      <c r="J31" s="9"/>
      <c r="K31" s="64"/>
      <c r="L31" s="59"/>
      <c r="M31" s="59"/>
      <c r="N31" s="59"/>
      <c r="O31" s="65"/>
      <c r="P31" s="66"/>
      <c r="Q31" s="66"/>
      <c r="R31" s="50"/>
      <c r="S31" s="59"/>
      <c r="T31" s="59"/>
      <c r="U31" s="59"/>
      <c r="V31" s="57">
        <f>SUM($D$5:$D31)/(COUNTA($D$5:$D31)-COUNTA($E$5:$E31))</f>
        <v>8</v>
      </c>
      <c r="W31" s="274" t="s">
        <v>28</v>
      </c>
      <c r="X31" s="275"/>
      <c r="Y31" s="275"/>
      <c r="Z31" s="276"/>
      <c r="AA31" s="277" t="str">
        <f>IF(SUM($AF5:$AG5),$AG5/SUM($AF5:$AG5),"-")</f>
        <v>-</v>
      </c>
      <c r="AB31" s="278"/>
      <c r="AG31" s="1"/>
      <c r="AH31" s="1"/>
    </row>
    <row r="32" spans="1:34" ht="17.100000000000001" customHeight="1">
      <c r="A32" s="200"/>
      <c r="B32" s="2"/>
      <c r="C32" s="91"/>
      <c r="D32" s="60"/>
      <c r="E32" s="61"/>
      <c r="F32" s="59"/>
      <c r="G32" s="59"/>
      <c r="H32" s="59"/>
      <c r="I32" s="59"/>
      <c r="J32" s="9"/>
      <c r="K32" s="64"/>
      <c r="L32" s="59"/>
      <c r="M32" s="59"/>
      <c r="N32" s="59"/>
      <c r="O32" s="65"/>
      <c r="P32" s="66"/>
      <c r="Q32" s="66"/>
      <c r="R32" s="50"/>
      <c r="S32" s="59"/>
      <c r="T32" s="59"/>
      <c r="U32" s="59"/>
      <c r="V32" s="57">
        <f>SUM($D$5:$D32)/(COUNTA($D$5:$D32)-COUNTA($E$5:$E32))</f>
        <v>8</v>
      </c>
      <c r="W32" s="274" t="s">
        <v>27</v>
      </c>
      <c r="X32" s="275"/>
      <c r="Y32" s="275"/>
      <c r="Z32" s="276"/>
      <c r="AA32" s="277" t="str">
        <f>IF(SUM($AH5:$AI5),$AI5/SUM($AH5:$AI5),"-")</f>
        <v>-</v>
      </c>
      <c r="AB32" s="278"/>
      <c r="AG32" s="1"/>
      <c r="AH32" s="1"/>
    </row>
    <row r="33" spans="1:34" ht="17.100000000000001" customHeight="1">
      <c r="A33" s="199"/>
      <c r="B33" s="2"/>
      <c r="C33" s="91"/>
      <c r="D33" s="60"/>
      <c r="E33" s="61"/>
      <c r="F33" s="59"/>
      <c r="G33" s="59"/>
      <c r="H33" s="59"/>
      <c r="I33" s="59"/>
      <c r="J33" s="50"/>
      <c r="K33" s="59"/>
      <c r="L33" s="59"/>
      <c r="M33" s="59"/>
      <c r="N33" s="59"/>
      <c r="O33" s="65"/>
      <c r="P33" s="66"/>
      <c r="Q33" s="66"/>
      <c r="R33" s="50"/>
      <c r="S33" s="59"/>
      <c r="T33" s="59"/>
      <c r="U33" s="59"/>
      <c r="V33" s="57">
        <f>SUM($D$5:$D33)/(COUNTA($D$5:$D33)-COUNTA($E$5:$E33))</f>
        <v>8</v>
      </c>
      <c r="W33" s="274" t="s">
        <v>64</v>
      </c>
      <c r="X33" s="275"/>
      <c r="Y33" s="275"/>
      <c r="Z33" s="276"/>
      <c r="AA33" s="74">
        <f>SUMPRODUCT((D5:D34=0)*(D5:D34&lt;&gt;"")*(E5:E34&lt;&gt;"*"))</f>
        <v>0</v>
      </c>
      <c r="AB33" s="75">
        <f>SUMPRODUCT((D5:D34=0)*(D5:D34&lt;&gt;"")*(E5:E34&lt;&gt;"*")*(F5:F34=1))</f>
        <v>0</v>
      </c>
      <c r="AG33" s="1"/>
      <c r="AH33" s="1"/>
    </row>
    <row r="34" spans="1:34" ht="17.100000000000001" customHeight="1">
      <c r="A34" s="199"/>
      <c r="B34" s="2"/>
      <c r="C34" s="91"/>
      <c r="D34" s="60"/>
      <c r="E34" s="61"/>
      <c r="F34" s="59"/>
      <c r="G34" s="59"/>
      <c r="H34" s="59"/>
      <c r="I34" s="59"/>
      <c r="J34" s="50"/>
      <c r="K34" s="59"/>
      <c r="L34" s="59"/>
      <c r="M34" s="59"/>
      <c r="N34" s="59"/>
      <c r="O34" s="65"/>
      <c r="P34" s="66"/>
      <c r="Q34" s="66"/>
      <c r="R34" s="50"/>
      <c r="S34" s="59"/>
      <c r="T34" s="59"/>
      <c r="U34" s="59"/>
      <c r="V34" s="57">
        <f>SUM($D$5:$D34)/(COUNTA($D$5:$D34)-COUNTA($E$5:$E34))</f>
        <v>8</v>
      </c>
      <c r="W34" s="274" t="s">
        <v>65</v>
      </c>
      <c r="X34" s="275"/>
      <c r="Y34" s="275"/>
      <c r="Z34" s="276"/>
      <c r="AA34" s="74">
        <f>SUM(P5:P34)</f>
        <v>0</v>
      </c>
      <c r="AB34" s="75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30" priority="1" operator="greaterThan">
      <formula>0</formula>
    </cfRule>
  </conditionalFormatting>
  <dataValidations count="1">
    <dataValidation type="list" allowBlank="1" showInputMessage="1" showErrorMessage="1" sqref="G5:G34" xr:uid="{00000000-0002-0000-2C00-000000000000}">
      <formula1>$W$16:$W$25</formula1>
    </dataValidation>
  </dataValidations>
  <hyperlinks>
    <hyperlink ref="A2" location="'Player Summary'!A1" display="Player Summary" xr:uid="{00000000-0004-0000-2C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17" sqref="A17"/>
      <selection pane="topRight" activeCell="A17" sqref="A17"/>
      <selection pane="bottomLeft" activeCell="A17" sqref="A17"/>
      <selection pane="bottomRight" activeCell="B20" sqref="B20"/>
    </sheetView>
  </sheetViews>
  <sheetFormatPr defaultColWidth="8.855468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85546875" style="2" customWidth="1"/>
    <col min="8" max="8" width="2.5703125" style="2" customWidth="1"/>
    <col min="9" max="9" width="2.42578125" style="2" customWidth="1"/>
    <col min="10" max="10" width="2.85546875" style="33" customWidth="1"/>
    <col min="11" max="11" width="5" style="5" customWidth="1"/>
    <col min="12" max="14" width="5" style="2" customWidth="1"/>
    <col min="15" max="15" width="0.5703125" style="2" customWidth="1"/>
    <col min="16" max="18" width="2.85546875" style="2" customWidth="1"/>
    <col min="19" max="21" width="4.42578125" style="2" customWidth="1"/>
    <col min="22" max="22" width="2.85546875" style="1" customWidth="1"/>
    <col min="23" max="25" width="5.5703125" style="1" customWidth="1"/>
    <col min="26" max="26" width="5.570312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5703125" style="1" customWidth="1"/>
    <col min="33" max="34" width="5.5703125" style="2" customWidth="1"/>
    <col min="35" max="35" width="5.5703125" style="1" customWidth="1"/>
    <col min="36" max="36" width="2.85546875" style="1" customWidth="1"/>
    <col min="37" max="38" width="5.5703125" style="1" customWidth="1"/>
    <col min="39" max="39" width="6.85546875" style="1" customWidth="1"/>
    <col min="40" max="256" width="11.42578125" style="1" customWidth="1"/>
    <col min="257" max="16384" width="8.85546875" style="1"/>
  </cols>
  <sheetData>
    <row r="1" spans="1:39" ht="15.75">
      <c r="A1" s="46" t="s">
        <v>224</v>
      </c>
      <c r="D1" s="13" t="s">
        <v>75</v>
      </c>
      <c r="E1" s="13"/>
      <c r="F1" s="13"/>
      <c r="G1" s="209" t="s">
        <v>76</v>
      </c>
      <c r="H1" s="13"/>
      <c r="I1" s="13"/>
      <c r="J1" s="13"/>
      <c r="K1" s="202" t="s">
        <v>77</v>
      </c>
      <c r="L1" s="13"/>
      <c r="M1" s="204" t="s">
        <v>78</v>
      </c>
      <c r="N1" s="20"/>
      <c r="O1" s="33"/>
      <c r="P1" s="33"/>
      <c r="Q1" s="33"/>
      <c r="R1" s="33"/>
      <c r="S1" s="20"/>
      <c r="T1" s="20"/>
      <c r="U1" s="20"/>
      <c r="V1" s="15"/>
      <c r="W1" s="15"/>
      <c r="X1" s="15"/>
      <c r="Y1" s="15"/>
      <c r="Z1" s="33"/>
    </row>
    <row r="2" spans="1:39">
      <c r="A2" s="226" t="s">
        <v>107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33"/>
      <c r="S2" s="47"/>
      <c r="T2" s="47"/>
      <c r="U2" s="47"/>
      <c r="V2" s="15"/>
      <c r="W2" s="15"/>
      <c r="X2" s="15"/>
      <c r="Y2" s="15"/>
      <c r="Z2" s="47"/>
      <c r="AA2" s="15"/>
      <c r="AB2" s="15"/>
      <c r="AC2" s="15"/>
      <c r="AD2" s="15"/>
      <c r="AE2" s="15"/>
      <c r="AF2" s="15"/>
      <c r="AG2" s="33"/>
      <c r="AH2" s="33"/>
      <c r="AI2" s="15"/>
      <c r="AJ2" s="15"/>
    </row>
    <row r="3" spans="1:39">
      <c r="A3" s="255" t="s">
        <v>73</v>
      </c>
      <c r="B3" s="15"/>
      <c r="C3" s="257" t="s">
        <v>63</v>
      </c>
      <c r="D3" s="257"/>
      <c r="E3" s="257"/>
      <c r="F3" s="257"/>
      <c r="G3" s="257"/>
      <c r="H3" s="257"/>
      <c r="I3" s="257"/>
      <c r="J3" s="13"/>
      <c r="K3" s="257" t="s">
        <v>62</v>
      </c>
      <c r="L3" s="257"/>
      <c r="M3" s="257"/>
      <c r="N3" s="257"/>
      <c r="O3" s="301"/>
      <c r="P3" s="257"/>
      <c r="Q3" s="257"/>
      <c r="R3" s="14"/>
      <c r="S3" s="257" t="s">
        <v>61</v>
      </c>
      <c r="T3" s="257"/>
      <c r="U3" s="257"/>
      <c r="V3" s="15"/>
      <c r="W3" s="289" t="s">
        <v>60</v>
      </c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K3" s="289" t="s">
        <v>59</v>
      </c>
      <c r="AL3" s="289"/>
      <c r="AM3" s="289"/>
    </row>
    <row r="4" spans="1:39" ht="17.100000000000001" customHeight="1">
      <c r="A4" s="256"/>
      <c r="B4" s="54" t="s">
        <v>93</v>
      </c>
      <c r="C4" s="52" t="s">
        <v>54</v>
      </c>
      <c r="D4" s="53" t="s">
        <v>21</v>
      </c>
      <c r="E4" s="53" t="s">
        <v>58</v>
      </c>
      <c r="F4" s="53" t="s">
        <v>57</v>
      </c>
      <c r="G4" s="53" t="s">
        <v>71</v>
      </c>
      <c r="H4" s="53">
        <v>4</v>
      </c>
      <c r="I4" s="53">
        <v>6</v>
      </c>
      <c r="J4" s="13"/>
      <c r="K4" s="55" t="s">
        <v>16</v>
      </c>
      <c r="L4" s="53" t="s">
        <v>15</v>
      </c>
      <c r="M4" s="53" t="s">
        <v>14</v>
      </c>
      <c r="N4" s="53" t="s">
        <v>13</v>
      </c>
      <c r="O4" s="56"/>
      <c r="P4" s="52" t="s">
        <v>56</v>
      </c>
      <c r="Q4" s="52" t="s">
        <v>55</v>
      </c>
      <c r="R4" s="13"/>
      <c r="S4" s="53" t="s">
        <v>8</v>
      </c>
      <c r="T4" s="53" t="s">
        <v>7</v>
      </c>
      <c r="U4" s="53" t="s">
        <v>6</v>
      </c>
      <c r="W4" s="77" t="s">
        <v>15</v>
      </c>
      <c r="X4" s="77" t="s">
        <v>23</v>
      </c>
      <c r="Y4" s="77" t="s">
        <v>22</v>
      </c>
      <c r="Z4" s="77" t="s">
        <v>21</v>
      </c>
      <c r="AA4" s="289" t="s">
        <v>20</v>
      </c>
      <c r="AB4" s="289"/>
      <c r="AC4" s="289" t="s">
        <v>11</v>
      </c>
      <c r="AD4" s="289"/>
      <c r="AE4" s="77" t="s">
        <v>10</v>
      </c>
      <c r="AF4" s="77">
        <v>4</v>
      </c>
      <c r="AG4" s="77">
        <v>6</v>
      </c>
      <c r="AH4" s="77" t="s">
        <v>19</v>
      </c>
      <c r="AI4" s="77" t="s">
        <v>18</v>
      </c>
      <c r="AK4" s="77" t="s">
        <v>54</v>
      </c>
      <c r="AL4" s="77" t="s">
        <v>23</v>
      </c>
      <c r="AM4" s="78" t="s">
        <v>11</v>
      </c>
    </row>
    <row r="5" spans="1:39" ht="17.100000000000001" customHeight="1">
      <c r="A5" s="208"/>
      <c r="B5" s="47"/>
      <c r="C5" s="91"/>
      <c r="D5" s="60"/>
      <c r="E5" s="61"/>
      <c r="F5" s="59"/>
      <c r="G5" s="59"/>
      <c r="H5" s="59"/>
      <c r="I5" s="59"/>
      <c r="J5" s="9"/>
      <c r="K5" s="59"/>
      <c r="L5" s="59"/>
      <c r="M5" s="59"/>
      <c r="N5" s="59"/>
      <c r="O5" s="65"/>
      <c r="P5" s="66"/>
      <c r="Q5" s="66"/>
      <c r="R5" s="9"/>
      <c r="S5" s="59"/>
      <c r="T5" s="59"/>
      <c r="U5" s="59"/>
      <c r="V5" s="57" t="e">
        <f>SUM($D$5:$D5)/(COUNTA($D$5:$D5)-COUNTA($E$5:$E5))</f>
        <v>#DIV/0!</v>
      </c>
      <c r="W5" s="76">
        <f>COUNTA(A5:A34)</f>
        <v>3</v>
      </c>
      <c r="X5" s="76">
        <f>COUNTA(D5:D34)</f>
        <v>3</v>
      </c>
      <c r="Y5" s="76">
        <f>COUNTA(E5:E34)</f>
        <v>0</v>
      </c>
      <c r="Z5" s="83">
        <f>IF(X5=0,"-",SUM(D5:D34))</f>
        <v>19</v>
      </c>
      <c r="AA5" s="302" t="str">
        <f t="array" ref="AA5">IF(X5,(MAX(D5:D34)&amp;IF(SUM((D5:D34=MAX(D5:D34))*(E5:E34&lt;&gt;"")),"*","")&amp;"("&amp;MIN(IF(D5:D34&amp;E5:E34=MAX(D5:D34)&amp;IF(SUM((D5:D34=MAX(D5:D34))*(E5:E34&lt;&gt;"")),"*",""),F5:F34))&amp;")"),0)</f>
        <v>18(0)</v>
      </c>
      <c r="AB5" s="302"/>
      <c r="AC5" s="303">
        <f>IF($X5-$Y5,$Z5/($X5-$Y5),"-")</f>
        <v>6.333333333333333</v>
      </c>
      <c r="AD5" s="304"/>
      <c r="AE5" s="84" t="str">
        <f>IF(SUM($F$5:$F$43),($Z5/(SUM($F$5:$F$43))*100),"-")</f>
        <v>-</v>
      </c>
      <c r="AF5" s="76">
        <f>SUM(H5:H34)</f>
        <v>1</v>
      </c>
      <c r="AG5" s="76">
        <f>SUM(I5:I34)</f>
        <v>1</v>
      </c>
      <c r="AH5" s="76">
        <f>COUNTIF($D$5:$D$34,"&gt;=50")-$AI5</f>
        <v>0</v>
      </c>
      <c r="AI5" s="76">
        <f>COUNTIF(D5:D34,"&gt;=100")</f>
        <v>0</v>
      </c>
      <c r="AK5" s="79" t="s">
        <v>53</v>
      </c>
      <c r="AL5" s="80">
        <f>IF(SUM(COUNTIF($C$5:$C$34,{1,2}))=0,"-",SUM(COUNTIF($C$5:$C$34,{1,2})))</f>
        <v>1</v>
      </c>
      <c r="AM5" s="89">
        <f>IF(ISERROR(IF($AL5="-","-",SUM(SUMIF($C$5:$C$34,{1,2},$D$5:$D$34))/($AL5-SUMPRODUCT(($C$5:$C$34={1,2})*($E$5:$E$34="*"))))),"-",IF($AL5="-","-",SUM(SUMIF($C$5:$C$34,{1,2},$D$5:$D$34))/($AL5-SUMPRODUCT(($C$5:$C$34={1,2})*($E$5:$E$34="*")))))</f>
        <v>1</v>
      </c>
    </row>
    <row r="6" spans="1:39" ht="17.100000000000001" customHeight="1">
      <c r="A6" s="228"/>
      <c r="B6" s="47"/>
      <c r="C6" s="91"/>
      <c r="D6" s="60"/>
      <c r="E6" s="61"/>
      <c r="F6" s="59"/>
      <c r="G6" s="62"/>
      <c r="H6" s="59"/>
      <c r="I6" s="59"/>
      <c r="J6" s="9"/>
      <c r="K6" s="59"/>
      <c r="L6" s="59"/>
      <c r="M6" s="59"/>
      <c r="N6" s="59"/>
      <c r="O6" s="65"/>
      <c r="P6" s="66"/>
      <c r="Q6" s="66"/>
      <c r="R6" s="9"/>
      <c r="S6" s="59"/>
      <c r="T6" s="59"/>
      <c r="U6" s="59"/>
      <c r="V6" s="58" t="e">
        <f>SUM($D$5:$D6)/(COUNTA($D$5:$D6)-COUNTA($E$5:$E6))</f>
        <v>#DIV/0!</v>
      </c>
      <c r="Z6" s="47"/>
      <c r="AK6" s="81" t="s">
        <v>52</v>
      </c>
      <c r="AL6" s="82">
        <f>IF(COUNTIF($C$5:$C$34,$AK6)=0,"-",COUNTIF($C$5:$C$34,$AK6))</f>
        <v>2</v>
      </c>
      <c r="AM6" s="90">
        <f>IF(ISERROR(IF($AL6="-","-",SUMIF($C$5:$C$34,$AK6,$D$5:$D$34)/($AL6-SUMPRODUCT(($C$5:$C$34=0+$AK6)*($E$5:$E$34="*"))))),"-",IF($AL6="-","-",SUMIF($C$5:$C$34,$AK6,$D$5:$D$34)/($AL6-SUMPRODUCT(($C$5:$C$34=0+$AK6)*($E$5:$E$34="*")))))</f>
        <v>9</v>
      </c>
    </row>
    <row r="7" spans="1:39" ht="17.100000000000001" customHeight="1">
      <c r="A7" s="228"/>
      <c r="B7" s="47"/>
      <c r="C7" s="91"/>
      <c r="D7" s="60"/>
      <c r="E7" s="61"/>
      <c r="F7" s="59"/>
      <c r="G7" s="59"/>
      <c r="H7" s="59"/>
      <c r="I7" s="59"/>
      <c r="J7" s="9"/>
      <c r="K7" s="59"/>
      <c r="L7" s="59"/>
      <c r="M7" s="59"/>
      <c r="N7" s="59"/>
      <c r="O7" s="65"/>
      <c r="P7" s="66"/>
      <c r="Q7" s="66"/>
      <c r="R7" s="9"/>
      <c r="S7" s="59"/>
      <c r="T7" s="59"/>
      <c r="U7" s="59"/>
      <c r="V7" s="58" t="e">
        <f>SUM($D$5:$D7)/(COUNTA($D$5:$D7)-COUNTA($E$5:$E7))</f>
        <v>#DIV/0!</v>
      </c>
      <c r="W7" s="289" t="s">
        <v>51</v>
      </c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11"/>
      <c r="AK7" s="81" t="s">
        <v>50</v>
      </c>
      <c r="AL7" s="82" t="str">
        <f t="shared" ref="AL7:AL14" si="0">IF(COUNTIF($C$5:$C$34,$AK7)=0,"-",COUNTIF($C$5:$C$34,$AK7))</f>
        <v>-</v>
      </c>
      <c r="AM7" s="90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.100000000000001" customHeight="1">
      <c r="A8" s="228"/>
      <c r="B8" s="47"/>
      <c r="C8" s="91"/>
      <c r="D8" s="60"/>
      <c r="E8" s="61"/>
      <c r="F8" s="59"/>
      <c r="G8" s="62"/>
      <c r="H8" s="59"/>
      <c r="I8" s="59"/>
      <c r="J8" s="9"/>
      <c r="K8" s="59"/>
      <c r="L8" s="59"/>
      <c r="M8" s="59"/>
      <c r="N8" s="59"/>
      <c r="O8" s="67"/>
      <c r="P8" s="68"/>
      <c r="Q8" s="68"/>
      <c r="R8" s="9"/>
      <c r="S8" s="59"/>
      <c r="T8" s="59"/>
      <c r="U8" s="59"/>
      <c r="V8" s="58" t="e">
        <f>SUM($D$5:$D8)/(COUNTA($D$5:$D8)-COUNTA($E$5:$E8))</f>
        <v>#DIV/0!</v>
      </c>
      <c r="W8" s="77" t="s">
        <v>16</v>
      </c>
      <c r="X8" s="77" t="s">
        <v>15</v>
      </c>
      <c r="Y8" s="77" t="s">
        <v>14</v>
      </c>
      <c r="Z8" s="77" t="s">
        <v>13</v>
      </c>
      <c r="AA8" s="289" t="s">
        <v>12</v>
      </c>
      <c r="AB8" s="289"/>
      <c r="AC8" s="289" t="s">
        <v>11</v>
      </c>
      <c r="AD8" s="289"/>
      <c r="AE8" s="77" t="s">
        <v>10</v>
      </c>
      <c r="AF8" s="77" t="s">
        <v>69</v>
      </c>
      <c r="AG8" s="77" t="s">
        <v>9</v>
      </c>
      <c r="AH8" s="13"/>
      <c r="AK8" s="81" t="s">
        <v>49</v>
      </c>
      <c r="AL8" s="82" t="str">
        <f t="shared" si="0"/>
        <v>-</v>
      </c>
      <c r="AM8" s="90" t="str">
        <f t="shared" si="1"/>
        <v>-</v>
      </c>
    </row>
    <row r="9" spans="1:39" ht="17.100000000000001" customHeight="1">
      <c r="A9" s="228"/>
      <c r="B9" s="47"/>
      <c r="C9" s="91"/>
      <c r="D9" s="60"/>
      <c r="E9" s="61"/>
      <c r="F9" s="59"/>
      <c r="G9" s="62"/>
      <c r="H9" s="59"/>
      <c r="I9" s="59"/>
      <c r="J9" s="9"/>
      <c r="K9" s="59"/>
      <c r="L9" s="59"/>
      <c r="M9" s="59"/>
      <c r="N9" s="59"/>
      <c r="O9" s="65"/>
      <c r="P9" s="66"/>
      <c r="Q9" s="66"/>
      <c r="R9" s="9"/>
      <c r="S9" s="59"/>
      <c r="T9" s="59"/>
      <c r="U9" s="59"/>
      <c r="V9" s="57" t="e">
        <f>SUM($D$5:$D9)/(COUNTA($D$5:$D9)-COUNTA($E$5:$E9))</f>
        <v>#DIV/0!</v>
      </c>
      <c r="W9" s="85">
        <f t="array" ref="W9">IF(SUM(K5:K34)=0,"-",SUM(INT(K5:K34))+INT(ROUND(SUM(K5:K34-INT(K5:K34)),1)/0.6)+MOD(ROUND(SUM(K5:K34-INT(K5:K34)),1),0.6))</f>
        <v>2</v>
      </c>
      <c r="X9" s="86">
        <f>IF($W$9="-","-",SUM(L5:L34))</f>
        <v>0</v>
      </c>
      <c r="Y9" s="86">
        <f>IF($W$9="-","-",SUM(M5:M34))</f>
        <v>15</v>
      </c>
      <c r="Z9" s="83">
        <f>IF($W$9="-","-",SUM(N5:N34))</f>
        <v>1</v>
      </c>
      <c r="AA9" s="305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1/15(2)</v>
      </c>
      <c r="AB9" s="306"/>
      <c r="AC9" s="303">
        <f>IF($Z$9="-","-",IF($Z$9=0,"-",$Y$9/$Z$9))</f>
        <v>15</v>
      </c>
      <c r="AD9" s="304"/>
      <c r="AE9" s="87">
        <f>IF(ISERROR(ROUND((INT(W9)*6+((W9-INT(W9))*10))/Z9,2)),"-",ROUND((INT(W9)*6+((W9-INT(W9))*10))/Z9,2))</f>
        <v>12</v>
      </c>
      <c r="AF9" s="84">
        <f>IF(ISERROR(ROUND(Y9/(INT(W9)*6+((W9-INT(W9))*10))*6,2)),"-",ROUND(Y9/(INT(W9)*6+((W9-INT(W9))*10))*6,2))</f>
        <v>7.5</v>
      </c>
      <c r="AG9" s="93">
        <f>COUNTIF(N5:N34,"&gt;=5")</f>
        <v>0</v>
      </c>
      <c r="AH9" s="10"/>
      <c r="AK9" s="81" t="s">
        <v>48</v>
      </c>
      <c r="AL9" s="82" t="str">
        <f t="shared" si="0"/>
        <v>-</v>
      </c>
      <c r="AM9" s="90" t="str">
        <f t="shared" si="1"/>
        <v>-</v>
      </c>
    </row>
    <row r="10" spans="1:39" ht="17.100000000000001" customHeight="1">
      <c r="A10" s="228"/>
      <c r="B10" s="47"/>
      <c r="C10" s="91"/>
      <c r="D10" s="60"/>
      <c r="E10" s="61"/>
      <c r="F10" s="59"/>
      <c r="G10" s="62"/>
      <c r="H10" s="59"/>
      <c r="I10" s="59"/>
      <c r="J10" s="9"/>
      <c r="K10" s="59"/>
      <c r="L10" s="59"/>
      <c r="M10" s="59"/>
      <c r="N10" s="59"/>
      <c r="O10" s="65"/>
      <c r="P10" s="66"/>
      <c r="Q10" s="66"/>
      <c r="R10" s="9"/>
      <c r="S10" s="59"/>
      <c r="T10" s="59"/>
      <c r="U10" s="59"/>
      <c r="V10" s="58" t="e">
        <f>SUM($D$5:$D10)/(COUNTA($D$5:$D10)-COUNTA($E$5:$E10))</f>
        <v>#DIV/0!</v>
      </c>
      <c r="W10" s="12"/>
      <c r="AK10" s="81" t="s">
        <v>47</v>
      </c>
      <c r="AL10" s="82" t="str">
        <f t="shared" si="0"/>
        <v>-</v>
      </c>
      <c r="AM10" s="90" t="str">
        <f t="shared" si="1"/>
        <v>-</v>
      </c>
    </row>
    <row r="11" spans="1:39" ht="17.100000000000001" customHeight="1">
      <c r="A11" s="208"/>
      <c r="B11" s="47"/>
      <c r="C11" s="91"/>
      <c r="D11" s="63"/>
      <c r="E11" s="61"/>
      <c r="F11" s="59"/>
      <c r="G11" s="59"/>
      <c r="H11" s="59"/>
      <c r="I11" s="59"/>
      <c r="J11" s="9"/>
      <c r="K11" s="59"/>
      <c r="L11" s="59"/>
      <c r="M11" s="59"/>
      <c r="N11" s="59"/>
      <c r="O11" s="65"/>
      <c r="P11" s="66"/>
      <c r="Q11" s="66"/>
      <c r="R11" s="9"/>
      <c r="S11" s="59"/>
      <c r="T11" s="59"/>
      <c r="U11" s="59"/>
      <c r="V11" s="58" t="e">
        <f>SUM($D$5:$D11)/(COUNTA($D$5:$D11)-COUNTA($E$5:$E11))</f>
        <v>#DIV/0!</v>
      </c>
      <c r="W11" s="292" t="s">
        <v>46</v>
      </c>
      <c r="X11" s="292"/>
      <c r="Y11" s="292"/>
      <c r="Z11" s="11"/>
      <c r="AA11" s="11"/>
      <c r="AB11" s="11"/>
      <c r="AK11" s="81" t="s">
        <v>45</v>
      </c>
      <c r="AL11" s="82" t="str">
        <f t="shared" si="0"/>
        <v>-</v>
      </c>
      <c r="AM11" s="90" t="str">
        <f t="shared" si="1"/>
        <v>-</v>
      </c>
    </row>
    <row r="12" spans="1:39" ht="17.100000000000001" customHeight="1">
      <c r="A12" s="243"/>
      <c r="B12" s="47"/>
      <c r="C12" s="91"/>
      <c r="D12" s="63"/>
      <c r="E12" s="61"/>
      <c r="F12" s="59"/>
      <c r="G12" s="62"/>
      <c r="H12" s="59"/>
      <c r="I12" s="59"/>
      <c r="J12" s="9"/>
      <c r="K12" s="59"/>
      <c r="L12" s="59"/>
      <c r="M12" s="59"/>
      <c r="N12" s="59"/>
      <c r="O12" s="65"/>
      <c r="P12" s="66"/>
      <c r="Q12" s="66"/>
      <c r="R12" s="9"/>
      <c r="S12" s="59"/>
      <c r="T12" s="59"/>
      <c r="U12" s="59"/>
      <c r="V12" s="58" t="e">
        <f>SUM($D$5:$D12)/(COUNTA($D$5:$D12)-COUNTA($E$5:$E12))</f>
        <v>#DIV/0!</v>
      </c>
      <c r="W12" s="77" t="s">
        <v>8</v>
      </c>
      <c r="X12" s="77" t="s">
        <v>7</v>
      </c>
      <c r="Y12" s="77" t="s">
        <v>6</v>
      </c>
      <c r="Z12" s="47"/>
      <c r="AK12" s="81" t="s">
        <v>44</v>
      </c>
      <c r="AL12" s="82" t="str">
        <f t="shared" si="0"/>
        <v>-</v>
      </c>
      <c r="AM12" s="90" t="str">
        <f t="shared" si="1"/>
        <v>-</v>
      </c>
    </row>
    <row r="13" spans="1:39" ht="17.100000000000001" customHeight="1">
      <c r="A13" s="243"/>
      <c r="B13" s="47"/>
      <c r="C13" s="91"/>
      <c r="D13" s="63"/>
      <c r="E13" s="61"/>
      <c r="F13" s="59"/>
      <c r="G13" s="62"/>
      <c r="H13" s="59"/>
      <c r="I13" s="59"/>
      <c r="J13" s="9"/>
      <c r="K13" s="59"/>
      <c r="L13" s="59"/>
      <c r="M13" s="59"/>
      <c r="N13" s="59"/>
      <c r="O13" s="65"/>
      <c r="P13" s="66"/>
      <c r="Q13" s="66"/>
      <c r="R13" s="9"/>
      <c r="S13" s="59"/>
      <c r="T13" s="59"/>
      <c r="U13" s="59"/>
      <c r="V13" s="57" t="e">
        <f>SUM($D$5:$D13)/(COUNTA($D$5:$D13)-COUNTA($E$5:$E13))</f>
        <v>#DIV/0!</v>
      </c>
      <c r="W13" s="76">
        <f>SUM(S5:S34)</f>
        <v>0</v>
      </c>
      <c r="X13" s="76">
        <f>SUM(T5:T34)</f>
        <v>0</v>
      </c>
      <c r="Y13" s="76">
        <f>SUM(U5:U34)</f>
        <v>0</v>
      </c>
      <c r="Z13" s="10"/>
      <c r="AK13" s="81" t="s">
        <v>43</v>
      </c>
      <c r="AL13" s="82" t="str">
        <f t="shared" si="0"/>
        <v>-</v>
      </c>
      <c r="AM13" s="90" t="str">
        <f t="shared" si="1"/>
        <v>-</v>
      </c>
    </row>
    <row r="14" spans="1:39" ht="17.100000000000001" customHeight="1">
      <c r="A14" s="243"/>
      <c r="B14" s="47"/>
      <c r="C14" s="91"/>
      <c r="D14" s="63"/>
      <c r="E14" s="61"/>
      <c r="F14" s="59"/>
      <c r="G14" s="62"/>
      <c r="H14" s="59"/>
      <c r="I14" s="59"/>
      <c r="J14" s="9"/>
      <c r="K14" s="59"/>
      <c r="L14" s="59"/>
      <c r="M14" s="59"/>
      <c r="N14" s="59"/>
      <c r="O14" s="65"/>
      <c r="P14" s="66"/>
      <c r="Q14" s="66"/>
      <c r="R14" s="9"/>
      <c r="S14" s="59"/>
      <c r="T14" s="59"/>
      <c r="U14" s="59"/>
      <c r="V14" s="58" t="e">
        <f>SUM($D$5:$D14)/(COUNTA($D$5:$D14)-COUNTA($E$5:$E14))</f>
        <v>#DIV/0!</v>
      </c>
      <c r="AK14" s="81" t="s">
        <v>42</v>
      </c>
      <c r="AL14" s="82" t="str">
        <f t="shared" si="0"/>
        <v>-</v>
      </c>
      <c r="AM14" s="90" t="str">
        <f t="shared" si="1"/>
        <v>-</v>
      </c>
    </row>
    <row r="15" spans="1:39" ht="17.100000000000001" customHeight="1">
      <c r="A15" s="243"/>
      <c r="B15" s="47"/>
      <c r="C15" s="91"/>
      <c r="D15" s="63"/>
      <c r="E15" s="61"/>
      <c r="F15" s="59"/>
      <c r="G15" s="62"/>
      <c r="H15" s="59"/>
      <c r="I15" s="59"/>
      <c r="J15" s="9"/>
      <c r="K15" s="59"/>
      <c r="L15" s="59"/>
      <c r="M15" s="59"/>
      <c r="N15" s="59"/>
      <c r="O15" s="65"/>
      <c r="P15" s="66"/>
      <c r="Q15" s="66"/>
      <c r="R15" s="9"/>
      <c r="S15" s="59"/>
      <c r="T15" s="59"/>
      <c r="U15" s="59"/>
      <c r="V15" s="58" t="e">
        <f>SUM($D$5:$D15)/(COUNTA($D$5:$D15)-COUNTA($E$5:$E15))</f>
        <v>#DIV/0!</v>
      </c>
      <c r="W15" s="289" t="s">
        <v>41</v>
      </c>
      <c r="X15" s="289"/>
      <c r="Y15" s="289"/>
      <c r="Z15" s="289"/>
      <c r="AA15" s="289"/>
      <c r="AB15" s="289"/>
    </row>
    <row r="16" spans="1:39" ht="17.100000000000001" customHeight="1">
      <c r="A16" s="243"/>
      <c r="B16" s="51"/>
      <c r="C16" s="92"/>
      <c r="D16" s="63"/>
      <c r="E16" s="61"/>
      <c r="F16" s="59"/>
      <c r="G16" s="62"/>
      <c r="H16" s="59"/>
      <c r="I16" s="59"/>
      <c r="J16" s="9"/>
      <c r="K16" s="59"/>
      <c r="L16" s="59"/>
      <c r="M16" s="59"/>
      <c r="N16" s="59"/>
      <c r="O16" s="65"/>
      <c r="P16" s="66"/>
      <c r="Q16" s="66"/>
      <c r="R16" s="9"/>
      <c r="S16" s="59"/>
      <c r="T16" s="59"/>
      <c r="U16" s="59"/>
      <c r="V16" s="57" t="e">
        <f>SUM($D$5:$D16)/(COUNTA($D$5:$D16)-COUNTA($E$5:$E16))</f>
        <v>#DIV/0!</v>
      </c>
      <c r="W16" s="293" t="s">
        <v>40</v>
      </c>
      <c r="X16" s="294"/>
      <c r="Y16" s="295"/>
      <c r="Z16" s="76">
        <f>COUNTIF($G$5:$G$34,W16)</f>
        <v>0</v>
      </c>
      <c r="AA16" s="296">
        <f>$Z16/MAX(1,$X$5)</f>
        <v>0</v>
      </c>
      <c r="AB16" s="297"/>
    </row>
    <row r="17" spans="1:34" ht="17.100000000000001" customHeight="1">
      <c r="A17" s="228" t="s">
        <v>220</v>
      </c>
      <c r="B17" s="51">
        <v>3</v>
      </c>
      <c r="C17" s="92">
        <v>3</v>
      </c>
      <c r="D17" s="60">
        <v>0</v>
      </c>
      <c r="E17" s="61"/>
      <c r="F17" s="59"/>
      <c r="G17" s="59" t="s">
        <v>35</v>
      </c>
      <c r="H17" s="59"/>
      <c r="I17" s="59"/>
      <c r="J17" s="9"/>
      <c r="K17" s="59"/>
      <c r="L17" s="59"/>
      <c r="M17" s="59"/>
      <c r="N17" s="59"/>
      <c r="O17" s="65"/>
      <c r="P17" s="66"/>
      <c r="Q17" s="66"/>
      <c r="R17" s="9"/>
      <c r="S17" s="59"/>
      <c r="T17" s="59"/>
      <c r="U17" s="59"/>
      <c r="V17" s="57">
        <f>SUM($D$5:$D17)/(COUNTA($D$5:$D17)-COUNTA($E$5:$E17))</f>
        <v>0</v>
      </c>
      <c r="W17" s="298" t="s">
        <v>39</v>
      </c>
      <c r="X17" s="299"/>
      <c r="Y17" s="300"/>
      <c r="Z17" s="76">
        <f>COUNTIF($G$5:$G$34,W17)</f>
        <v>0</v>
      </c>
      <c r="AA17" s="287">
        <f t="shared" ref="AA17:AA25" si="2">$Z17/MAX(1,$X$5)</f>
        <v>0</v>
      </c>
      <c r="AB17" s="288"/>
      <c r="AG17" s="1"/>
      <c r="AH17" s="1"/>
    </row>
    <row r="18" spans="1:34" ht="17.100000000000001" customHeight="1">
      <c r="A18" s="228" t="s">
        <v>222</v>
      </c>
      <c r="B18" s="51">
        <v>3</v>
      </c>
      <c r="C18" s="92">
        <v>3</v>
      </c>
      <c r="D18" s="63">
        <v>18</v>
      </c>
      <c r="E18" s="61"/>
      <c r="F18" s="59"/>
      <c r="G18" s="62" t="s">
        <v>38</v>
      </c>
      <c r="H18" s="59">
        <v>1</v>
      </c>
      <c r="I18" s="59">
        <v>1</v>
      </c>
      <c r="J18" s="9"/>
      <c r="K18" s="59"/>
      <c r="L18" s="59"/>
      <c r="M18" s="59"/>
      <c r="N18" s="59"/>
      <c r="O18" s="65"/>
      <c r="P18" s="66"/>
      <c r="Q18" s="66"/>
      <c r="R18" s="9"/>
      <c r="S18" s="59"/>
      <c r="T18" s="59"/>
      <c r="U18" s="59"/>
      <c r="V18" s="57">
        <f>SUM($D$5:$D18)/(COUNTA($D$5:$D18)-COUNTA($E$5:$E18))</f>
        <v>9</v>
      </c>
      <c r="W18" s="284" t="s">
        <v>90</v>
      </c>
      <c r="X18" s="285"/>
      <c r="Y18" s="286"/>
      <c r="Z18" s="76">
        <f>COUNTIF($G$5:$G$34,W18)</f>
        <v>0</v>
      </c>
      <c r="AA18" s="287">
        <f t="shared" si="2"/>
        <v>0</v>
      </c>
      <c r="AB18" s="288"/>
      <c r="AG18" s="1"/>
      <c r="AH18" s="1"/>
    </row>
    <row r="19" spans="1:34" ht="17.100000000000001" customHeight="1">
      <c r="A19" s="228" t="s">
        <v>221</v>
      </c>
      <c r="B19" s="51">
        <v>3</v>
      </c>
      <c r="C19" s="92">
        <v>2</v>
      </c>
      <c r="D19" s="60">
        <v>1</v>
      </c>
      <c r="E19" s="61"/>
      <c r="F19" s="59"/>
      <c r="G19" s="59" t="s">
        <v>38</v>
      </c>
      <c r="H19" s="59"/>
      <c r="I19" s="59"/>
      <c r="J19" s="9"/>
      <c r="K19" s="59">
        <v>2</v>
      </c>
      <c r="L19" s="59"/>
      <c r="M19" s="59">
        <v>15</v>
      </c>
      <c r="N19" s="59">
        <v>1</v>
      </c>
      <c r="O19" s="65"/>
      <c r="P19" s="66"/>
      <c r="Q19" s="66"/>
      <c r="R19" s="9"/>
      <c r="S19" s="59"/>
      <c r="T19" s="59"/>
      <c r="U19" s="59"/>
      <c r="V19" s="57">
        <f>SUM($D$5:$D19)/(COUNTA($D$5:$D19)-COUNTA($E$5:$E19))</f>
        <v>6.333333333333333</v>
      </c>
      <c r="W19" s="284" t="s">
        <v>89</v>
      </c>
      <c r="X19" s="285"/>
      <c r="Y19" s="286"/>
      <c r="Z19" s="76">
        <f t="shared" ref="Z19:Z25" si="3">COUNTIF($G$5:$G$34,W19)</f>
        <v>0</v>
      </c>
      <c r="AA19" s="287">
        <f t="shared" si="2"/>
        <v>0</v>
      </c>
      <c r="AB19" s="288"/>
      <c r="AG19" s="1"/>
      <c r="AH19" s="1"/>
    </row>
    <row r="20" spans="1:34" ht="17.100000000000001" customHeight="1">
      <c r="A20" s="228"/>
      <c r="B20" s="33"/>
      <c r="C20" s="91"/>
      <c r="D20" s="60"/>
      <c r="E20" s="61"/>
      <c r="F20" s="59"/>
      <c r="G20" s="62"/>
      <c r="H20" s="59"/>
      <c r="I20" s="59"/>
      <c r="J20" s="9"/>
      <c r="K20" s="59"/>
      <c r="L20" s="59"/>
      <c r="M20" s="59"/>
      <c r="N20" s="59"/>
      <c r="O20" s="65"/>
      <c r="P20" s="66"/>
      <c r="Q20" s="66"/>
      <c r="R20" s="9"/>
      <c r="S20" s="59"/>
      <c r="T20" s="59"/>
      <c r="U20" s="59"/>
      <c r="V20" s="57">
        <f>SUM($D$5:$D20)/(COUNTA($D$5:$D20)-COUNTA($E$5:$E20))</f>
        <v>6.333333333333333</v>
      </c>
      <c r="W20" s="284" t="s">
        <v>38</v>
      </c>
      <c r="X20" s="285"/>
      <c r="Y20" s="286"/>
      <c r="Z20" s="76">
        <f t="shared" si="3"/>
        <v>2</v>
      </c>
      <c r="AA20" s="287">
        <f t="shared" si="2"/>
        <v>0.66666666666666663</v>
      </c>
      <c r="AB20" s="288"/>
      <c r="AG20" s="1"/>
      <c r="AH20" s="1"/>
    </row>
    <row r="21" spans="1:34" ht="17.100000000000001" customHeight="1">
      <c r="A21" s="228"/>
      <c r="B21" s="47"/>
      <c r="C21" s="91"/>
      <c r="D21" s="60"/>
      <c r="E21" s="61"/>
      <c r="F21" s="59"/>
      <c r="G21" s="62"/>
      <c r="H21" s="59"/>
      <c r="I21" s="59"/>
      <c r="J21" s="9"/>
      <c r="K21" s="64"/>
      <c r="L21" s="59"/>
      <c r="M21" s="59"/>
      <c r="N21" s="59"/>
      <c r="O21" s="65"/>
      <c r="P21" s="66"/>
      <c r="Q21" s="66"/>
      <c r="R21" s="9"/>
      <c r="S21" s="59"/>
      <c r="T21" s="59"/>
      <c r="U21" s="59"/>
      <c r="V21" s="57">
        <f>SUM($D$5:$D21)/(COUNTA($D$5:$D21)-COUNTA($E$5:$E21))</f>
        <v>6.333333333333333</v>
      </c>
      <c r="W21" s="284" t="s">
        <v>37</v>
      </c>
      <c r="X21" s="285"/>
      <c r="Y21" s="286"/>
      <c r="Z21" s="76">
        <f t="shared" si="3"/>
        <v>0</v>
      </c>
      <c r="AA21" s="287">
        <f t="shared" si="2"/>
        <v>0</v>
      </c>
      <c r="AB21" s="288"/>
      <c r="AG21" s="1"/>
      <c r="AH21" s="1"/>
    </row>
    <row r="22" spans="1:34" ht="17.100000000000001" customHeight="1">
      <c r="A22" s="228"/>
      <c r="B22" s="47"/>
      <c r="C22" s="91"/>
      <c r="D22" s="60"/>
      <c r="E22" s="61"/>
      <c r="F22" s="59"/>
      <c r="G22" s="59"/>
      <c r="H22" s="59"/>
      <c r="I22" s="59"/>
      <c r="J22" s="9"/>
      <c r="K22" s="64"/>
      <c r="L22" s="59"/>
      <c r="M22" s="59"/>
      <c r="N22" s="59"/>
      <c r="O22" s="65"/>
      <c r="P22" s="66"/>
      <c r="Q22" s="66"/>
      <c r="R22" s="9"/>
      <c r="S22" s="59"/>
      <c r="T22" s="59"/>
      <c r="U22" s="59"/>
      <c r="V22" s="57">
        <f>SUM($D$5:$D22)/(COUNTA($D$5:$D22)-COUNTA($E$5:$E22))</f>
        <v>6.333333333333333</v>
      </c>
      <c r="W22" s="284" t="s">
        <v>36</v>
      </c>
      <c r="X22" s="285"/>
      <c r="Y22" s="286"/>
      <c r="Z22" s="76">
        <f t="shared" si="3"/>
        <v>0</v>
      </c>
      <c r="AA22" s="287">
        <f t="shared" si="2"/>
        <v>0</v>
      </c>
      <c r="AB22" s="288"/>
      <c r="AG22" s="1"/>
      <c r="AH22" s="1"/>
    </row>
    <row r="23" spans="1:34" ht="17.100000000000001" customHeight="1">
      <c r="A23" s="248"/>
      <c r="B23" s="47"/>
      <c r="C23" s="91"/>
      <c r="D23" s="60"/>
      <c r="E23" s="61"/>
      <c r="F23" s="59"/>
      <c r="G23" s="62"/>
      <c r="H23" s="59"/>
      <c r="I23" s="59"/>
      <c r="J23" s="9"/>
      <c r="K23" s="64"/>
      <c r="L23" s="59"/>
      <c r="M23" s="59"/>
      <c r="N23" s="64"/>
      <c r="O23" s="67"/>
      <c r="P23" s="68"/>
      <c r="Q23" s="68"/>
      <c r="R23" s="9"/>
      <c r="S23" s="59"/>
      <c r="T23" s="59"/>
      <c r="U23" s="59"/>
      <c r="V23" s="57">
        <f>SUM($D$5:$D23)/(COUNTA($D$5:$D23)-COUNTA($E$5:$E23))</f>
        <v>6.333333333333333</v>
      </c>
      <c r="W23" s="284" t="s">
        <v>35</v>
      </c>
      <c r="X23" s="285"/>
      <c r="Y23" s="286"/>
      <c r="Z23" s="76">
        <f t="shared" si="3"/>
        <v>1</v>
      </c>
      <c r="AA23" s="287">
        <f t="shared" si="2"/>
        <v>0.33333333333333331</v>
      </c>
      <c r="AB23" s="288"/>
      <c r="AG23" s="1"/>
      <c r="AH23" s="1"/>
    </row>
    <row r="24" spans="1:34" ht="17.100000000000001" customHeight="1">
      <c r="A24" s="248"/>
      <c r="B24" s="51"/>
      <c r="C24" s="92"/>
      <c r="D24" s="63"/>
      <c r="E24" s="61"/>
      <c r="F24" s="59"/>
      <c r="G24" s="62"/>
      <c r="H24" s="59"/>
      <c r="I24" s="59"/>
      <c r="J24" s="9"/>
      <c r="K24" s="64"/>
      <c r="L24" s="59"/>
      <c r="M24" s="59"/>
      <c r="N24" s="59"/>
      <c r="O24" s="65"/>
      <c r="P24" s="66"/>
      <c r="Q24" s="66"/>
      <c r="R24" s="25"/>
      <c r="S24" s="62"/>
      <c r="T24" s="62"/>
      <c r="U24" s="62"/>
      <c r="V24" s="57">
        <f>SUM($D$5:$D24)/(COUNTA($D$5:$D24)-COUNTA($E$5:$E24))</f>
        <v>6.333333333333333</v>
      </c>
      <c r="W24" s="284" t="s">
        <v>34</v>
      </c>
      <c r="X24" s="290"/>
      <c r="Y24" s="291"/>
      <c r="Z24" s="76">
        <f t="shared" si="3"/>
        <v>0</v>
      </c>
      <c r="AA24" s="287">
        <f t="shared" si="2"/>
        <v>0</v>
      </c>
      <c r="AB24" s="288"/>
      <c r="AG24" s="1"/>
      <c r="AH24" s="1"/>
    </row>
    <row r="25" spans="1:34" ht="17.100000000000001" customHeight="1">
      <c r="A25" s="248"/>
      <c r="B25" s="47"/>
      <c r="C25" s="91"/>
      <c r="D25" s="63"/>
      <c r="E25" s="61"/>
      <c r="F25" s="59"/>
      <c r="G25" s="62"/>
      <c r="H25" s="59"/>
      <c r="I25" s="59"/>
      <c r="J25" s="9"/>
      <c r="K25" s="64"/>
      <c r="L25" s="59"/>
      <c r="M25" s="59"/>
      <c r="N25" s="59"/>
      <c r="O25" s="65"/>
      <c r="P25" s="66"/>
      <c r="Q25" s="66"/>
      <c r="R25" s="50"/>
      <c r="S25" s="59"/>
      <c r="T25" s="59"/>
      <c r="U25" s="59"/>
      <c r="V25" s="57">
        <f>SUM($D$5:$D25)/(COUNTA($D$5:$D25)-COUNTA($E$5:$E25))</f>
        <v>6.333333333333333</v>
      </c>
      <c r="W25" s="284" t="s">
        <v>33</v>
      </c>
      <c r="X25" s="285"/>
      <c r="Y25" s="286"/>
      <c r="Z25" s="76">
        <f t="shared" si="3"/>
        <v>0</v>
      </c>
      <c r="AA25" s="287">
        <f t="shared" si="2"/>
        <v>0</v>
      </c>
      <c r="AB25" s="288"/>
      <c r="AG25" s="1"/>
      <c r="AH25" s="1"/>
    </row>
    <row r="26" spans="1:34" ht="17.100000000000001" customHeight="1">
      <c r="A26" s="200"/>
      <c r="B26" s="2"/>
      <c r="C26" s="91"/>
      <c r="D26" s="60"/>
      <c r="E26" s="61"/>
      <c r="F26" s="59"/>
      <c r="G26" s="59"/>
      <c r="H26" s="59"/>
      <c r="I26" s="59"/>
      <c r="J26" s="9"/>
      <c r="K26" s="64"/>
      <c r="L26" s="59"/>
      <c r="M26" s="59"/>
      <c r="N26" s="59"/>
      <c r="O26" s="65"/>
      <c r="P26" s="66"/>
      <c r="Q26" s="66"/>
      <c r="R26" s="50"/>
      <c r="S26" s="59"/>
      <c r="T26" s="59"/>
      <c r="U26" s="59"/>
      <c r="V26" s="58">
        <f>SUM($D$5:$D26)/(COUNTA($D$5:$D26)-COUNTA($E$5:$E26))</f>
        <v>6.333333333333333</v>
      </c>
      <c r="W26" s="88"/>
    </row>
    <row r="27" spans="1:34" ht="17.100000000000001" customHeight="1">
      <c r="A27" s="200"/>
      <c r="B27" s="2"/>
      <c r="C27" s="91"/>
      <c r="D27" s="60"/>
      <c r="E27" s="61"/>
      <c r="F27" s="59"/>
      <c r="G27" s="59"/>
      <c r="H27" s="59"/>
      <c r="I27" s="59"/>
      <c r="J27" s="9"/>
      <c r="K27" s="64"/>
      <c r="L27" s="59"/>
      <c r="M27" s="59"/>
      <c r="N27" s="59"/>
      <c r="O27" s="65"/>
      <c r="P27" s="66"/>
      <c r="Q27" s="66"/>
      <c r="R27" s="50"/>
      <c r="S27" s="59"/>
      <c r="T27" s="59"/>
      <c r="U27" s="59"/>
      <c r="V27" s="58">
        <f>SUM($D$5:$D27)/(COUNTA($D$5:$D27)-COUNTA($E$5:$E27))</f>
        <v>6.333333333333333</v>
      </c>
      <c r="W27" s="289" t="s">
        <v>32</v>
      </c>
      <c r="X27" s="289"/>
      <c r="Y27" s="289"/>
      <c r="Z27" s="289"/>
      <c r="AA27" s="289"/>
      <c r="AB27" s="289"/>
      <c r="AC27" s="8"/>
      <c r="AD27" s="8"/>
      <c r="AE27" s="8"/>
      <c r="AG27" s="1"/>
      <c r="AH27" s="1"/>
    </row>
    <row r="28" spans="1:34" ht="17.100000000000001" customHeight="1">
      <c r="A28" s="200"/>
      <c r="B28" s="2"/>
      <c r="C28" s="91"/>
      <c r="D28" s="60"/>
      <c r="E28" s="61"/>
      <c r="F28" s="59"/>
      <c r="G28" s="59"/>
      <c r="H28" s="59"/>
      <c r="I28" s="59"/>
      <c r="J28" s="9"/>
      <c r="K28" s="64"/>
      <c r="L28" s="59"/>
      <c r="M28" s="59"/>
      <c r="N28" s="59"/>
      <c r="O28" s="65"/>
      <c r="P28" s="66"/>
      <c r="Q28" s="66"/>
      <c r="R28" s="50"/>
      <c r="S28" s="59"/>
      <c r="T28" s="59"/>
      <c r="U28" s="59"/>
      <c r="V28" s="57">
        <f>SUM($D$5:$D28)/(COUNTA($D$5:$D28)-COUNTA($E$5:$E28))</f>
        <v>6.333333333333333</v>
      </c>
      <c r="W28" s="69" t="s">
        <v>31</v>
      </c>
      <c r="X28" s="70"/>
      <c r="Y28" s="70"/>
      <c r="Z28" s="71"/>
      <c r="AA28" s="282">
        <f>IF(W5=0,"-",$W$13/$W$5)</f>
        <v>0</v>
      </c>
      <c r="AB28" s="283"/>
      <c r="AG28" s="1"/>
      <c r="AH28" s="1"/>
    </row>
    <row r="29" spans="1:34" ht="17.100000000000001" customHeight="1">
      <c r="A29" s="200"/>
      <c r="B29" s="2"/>
      <c r="C29" s="91"/>
      <c r="D29" s="60"/>
      <c r="E29" s="61"/>
      <c r="F29" s="59"/>
      <c r="G29" s="59"/>
      <c r="H29" s="59"/>
      <c r="I29" s="59"/>
      <c r="J29" s="9"/>
      <c r="K29" s="64"/>
      <c r="L29" s="59"/>
      <c r="M29" s="59"/>
      <c r="N29" s="59"/>
      <c r="O29" s="65"/>
      <c r="P29" s="66"/>
      <c r="Q29" s="66"/>
      <c r="R29" s="50"/>
      <c r="S29" s="59"/>
      <c r="T29" s="59"/>
      <c r="U29" s="59"/>
      <c r="V29" s="57">
        <f>SUM($D$5:$D29)/(COUNTA($D$5:$D29)-COUNTA($E$5:$E29))</f>
        <v>6.333333333333333</v>
      </c>
      <c r="W29" s="72" t="s">
        <v>30</v>
      </c>
      <c r="X29" s="73"/>
      <c r="Y29" s="276">
        <v>20</v>
      </c>
      <c r="Z29" s="279"/>
      <c r="AA29" s="280" t="str">
        <f>IF(ISERROR(SUMIF(D5:D34,"&gt;="&amp;Y29)/SUMPRODUCT(--(D5:D34&gt;=Y29),--(E5:E34&lt;&gt;"*"))),"-",SUMIF(D5:D34,"&gt;="&amp;Y29)/SUMPRODUCT(--(D5:D34&gt;=Y29),--(E5:E34&lt;&gt;"*")))</f>
        <v>-</v>
      </c>
      <c r="AB29" s="281"/>
      <c r="AG29" s="1"/>
      <c r="AH29" s="1"/>
    </row>
    <row r="30" spans="1:34" ht="17.100000000000001" customHeight="1">
      <c r="A30" s="200"/>
      <c r="B30" s="2"/>
      <c r="C30" s="91"/>
      <c r="D30" s="60"/>
      <c r="E30" s="61"/>
      <c r="F30" s="59"/>
      <c r="G30" s="59"/>
      <c r="H30" s="59"/>
      <c r="I30" s="59"/>
      <c r="J30" s="9"/>
      <c r="K30" s="64"/>
      <c r="L30" s="59"/>
      <c r="M30" s="59"/>
      <c r="N30" s="59"/>
      <c r="O30" s="65"/>
      <c r="P30" s="66"/>
      <c r="Q30" s="66"/>
      <c r="R30" s="50"/>
      <c r="S30" s="59"/>
      <c r="T30" s="59"/>
      <c r="U30" s="59"/>
      <c r="V30" s="57">
        <f>SUM($D$5:$D30)/(COUNTA($D$5:$D30)-COUNTA($E$5:$E30))</f>
        <v>6.333333333333333</v>
      </c>
      <c r="W30" s="274" t="s">
        <v>29</v>
      </c>
      <c r="X30" s="275"/>
      <c r="Y30" s="275"/>
      <c r="Z30" s="276"/>
      <c r="AA30" s="277">
        <f>IF($Z$5="-","-",IF($Z$5=0,"-",($AF$5*4+$AG$5*6)/$Z$5))</f>
        <v>0.52631578947368418</v>
      </c>
      <c r="AB30" s="278"/>
      <c r="AG30" s="1"/>
      <c r="AH30" s="1"/>
    </row>
    <row r="31" spans="1:34" ht="17.100000000000001" customHeight="1">
      <c r="A31" s="200"/>
      <c r="B31" s="2"/>
      <c r="C31" s="91"/>
      <c r="D31" s="60"/>
      <c r="E31" s="61"/>
      <c r="F31" s="59"/>
      <c r="G31" s="59"/>
      <c r="H31" s="59"/>
      <c r="I31" s="59"/>
      <c r="J31" s="9"/>
      <c r="K31" s="64"/>
      <c r="L31" s="59"/>
      <c r="M31" s="59"/>
      <c r="N31" s="59"/>
      <c r="O31" s="65"/>
      <c r="P31" s="66"/>
      <c r="Q31" s="66"/>
      <c r="R31" s="50"/>
      <c r="S31" s="59"/>
      <c r="T31" s="59"/>
      <c r="U31" s="59"/>
      <c r="V31" s="57">
        <f>SUM($D$5:$D31)/(COUNTA($D$5:$D31)-COUNTA($E$5:$E31))</f>
        <v>6.333333333333333</v>
      </c>
      <c r="W31" s="274" t="s">
        <v>28</v>
      </c>
      <c r="X31" s="275"/>
      <c r="Y31" s="275"/>
      <c r="Z31" s="276"/>
      <c r="AA31" s="277">
        <f>IF(SUM($AF5:$AG5),$AG5/SUM($AF5:$AG5),"-")</f>
        <v>0.5</v>
      </c>
      <c r="AB31" s="278"/>
      <c r="AG31" s="1"/>
      <c r="AH31" s="1"/>
    </row>
    <row r="32" spans="1:34" ht="17.100000000000001" customHeight="1">
      <c r="A32" s="200"/>
      <c r="B32" s="2"/>
      <c r="C32" s="91"/>
      <c r="D32" s="60"/>
      <c r="E32" s="61"/>
      <c r="F32" s="59"/>
      <c r="G32" s="59"/>
      <c r="H32" s="59"/>
      <c r="I32" s="59"/>
      <c r="J32" s="9"/>
      <c r="K32" s="64"/>
      <c r="L32" s="59"/>
      <c r="M32" s="59"/>
      <c r="N32" s="59"/>
      <c r="O32" s="65"/>
      <c r="P32" s="66"/>
      <c r="Q32" s="66"/>
      <c r="R32" s="50"/>
      <c r="S32" s="59"/>
      <c r="T32" s="59"/>
      <c r="U32" s="59"/>
      <c r="V32" s="57">
        <f>SUM($D$5:$D32)/(COUNTA($D$5:$D32)-COUNTA($E$5:$E32))</f>
        <v>6.333333333333333</v>
      </c>
      <c r="W32" s="274" t="s">
        <v>27</v>
      </c>
      <c r="X32" s="275"/>
      <c r="Y32" s="275"/>
      <c r="Z32" s="276"/>
      <c r="AA32" s="277" t="str">
        <f>IF(SUM($AH5:$AI5),$AI5/SUM($AH5:$AI5),"-")</f>
        <v>-</v>
      </c>
      <c r="AB32" s="278"/>
      <c r="AG32" s="1"/>
      <c r="AH32" s="1"/>
    </row>
    <row r="33" spans="1:34" ht="17.100000000000001" customHeight="1">
      <c r="A33" s="199"/>
      <c r="B33" s="2"/>
      <c r="C33" s="91"/>
      <c r="D33" s="60"/>
      <c r="E33" s="61"/>
      <c r="F33" s="59"/>
      <c r="G33" s="59"/>
      <c r="H33" s="59"/>
      <c r="I33" s="59"/>
      <c r="J33" s="50"/>
      <c r="K33" s="59"/>
      <c r="L33" s="59"/>
      <c r="M33" s="59"/>
      <c r="N33" s="59"/>
      <c r="O33" s="65"/>
      <c r="P33" s="66"/>
      <c r="Q33" s="66"/>
      <c r="R33" s="50"/>
      <c r="S33" s="59"/>
      <c r="T33" s="59"/>
      <c r="U33" s="59"/>
      <c r="V33" s="57">
        <f>SUM($D$5:$D33)/(COUNTA($D$5:$D33)-COUNTA($E$5:$E33))</f>
        <v>6.333333333333333</v>
      </c>
      <c r="W33" s="274" t="s">
        <v>64</v>
      </c>
      <c r="X33" s="275"/>
      <c r="Y33" s="275"/>
      <c r="Z33" s="276"/>
      <c r="AA33" s="74">
        <f>SUMPRODUCT((D5:D34=0)*(D5:D34&lt;&gt;"")*(E5:E34&lt;&gt;"*"))</f>
        <v>1</v>
      </c>
      <c r="AB33" s="75">
        <f>SUMPRODUCT((D5:D34=0)*(D5:D34&lt;&gt;"")*(E5:E34&lt;&gt;"*")*(F5:F34=1))</f>
        <v>0</v>
      </c>
      <c r="AG33" s="1"/>
      <c r="AH33" s="1"/>
    </row>
    <row r="34" spans="1:34" ht="17.100000000000001" customHeight="1">
      <c r="A34" s="199"/>
      <c r="B34" s="2"/>
      <c r="C34" s="91"/>
      <c r="D34" s="60"/>
      <c r="E34" s="61"/>
      <c r="F34" s="59"/>
      <c r="G34" s="59"/>
      <c r="H34" s="59"/>
      <c r="I34" s="59"/>
      <c r="J34" s="50"/>
      <c r="K34" s="59"/>
      <c r="L34" s="59"/>
      <c r="M34" s="59"/>
      <c r="N34" s="59"/>
      <c r="O34" s="65"/>
      <c r="P34" s="66"/>
      <c r="Q34" s="66"/>
      <c r="R34" s="50"/>
      <c r="S34" s="59"/>
      <c r="T34" s="59"/>
      <c r="U34" s="59"/>
      <c r="V34" s="57">
        <f>SUM($D$5:$D34)/(COUNTA($D$5:$D34)-COUNTA($E$5:$E34))</f>
        <v>6.333333333333333</v>
      </c>
      <c r="W34" s="274" t="s">
        <v>65</v>
      </c>
      <c r="X34" s="275"/>
      <c r="Y34" s="275"/>
      <c r="Z34" s="276"/>
      <c r="AA34" s="74">
        <f>SUM(P5:P34)</f>
        <v>0</v>
      </c>
      <c r="AB34" s="75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AK3:AM3"/>
    <mergeCell ref="AA4:AB4"/>
    <mergeCell ref="AC4:AD4"/>
    <mergeCell ref="AA9:AB9"/>
    <mergeCell ref="AC9:AD9"/>
    <mergeCell ref="W7:AG7"/>
    <mergeCell ref="AA8:AB8"/>
    <mergeCell ref="AC8:AD8"/>
    <mergeCell ref="C3:I3"/>
    <mergeCell ref="K3:Q3"/>
    <mergeCell ref="S3:U3"/>
    <mergeCell ref="W3:AI3"/>
    <mergeCell ref="AA5:AB5"/>
    <mergeCell ref="AC5:AD5"/>
  </mergeCells>
  <phoneticPr fontId="30" type="noConversion"/>
  <conditionalFormatting sqref="AH5:AI5 AG9">
    <cfRule type="cellIs" dxfId="29" priority="1" operator="greaterThan">
      <formula>0</formula>
    </cfRule>
  </conditionalFormatting>
  <dataValidations count="1">
    <dataValidation type="list" allowBlank="1" showInputMessage="1" showErrorMessage="1" sqref="G5:G34" xr:uid="{00000000-0002-0000-2D00-000000000000}">
      <formula1>$W$16:$W$25</formula1>
    </dataValidation>
  </dataValidations>
  <hyperlinks>
    <hyperlink ref="A2" location="'Player Summary'!A1" display="Player Summary" xr:uid="{00000000-0004-0000-2D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17" sqref="A17"/>
      <selection pane="topRight" activeCell="A17" sqref="A17"/>
      <selection pane="bottomLeft" activeCell="A17" sqref="A17"/>
      <selection pane="bottomRight" activeCell="B19" sqref="B19"/>
    </sheetView>
  </sheetViews>
  <sheetFormatPr defaultColWidth="8.855468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85546875" style="2" customWidth="1"/>
    <col min="8" max="8" width="2.5703125" style="2" customWidth="1"/>
    <col min="9" max="9" width="2.42578125" style="2" customWidth="1"/>
    <col min="10" max="10" width="2.85546875" style="47" customWidth="1"/>
    <col min="11" max="11" width="5" style="5" customWidth="1"/>
    <col min="12" max="14" width="5" style="2" customWidth="1"/>
    <col min="15" max="15" width="0.5703125" style="2" customWidth="1"/>
    <col min="16" max="18" width="2.85546875" style="2" customWidth="1"/>
    <col min="19" max="21" width="4.42578125" style="2" customWidth="1"/>
    <col min="22" max="22" width="2.85546875" style="1" customWidth="1"/>
    <col min="23" max="25" width="5.5703125" style="1" customWidth="1"/>
    <col min="26" max="26" width="5.570312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5703125" style="1" customWidth="1"/>
    <col min="33" max="34" width="5.5703125" style="2" customWidth="1"/>
    <col min="35" max="35" width="5.5703125" style="1" customWidth="1"/>
    <col min="36" max="36" width="2.85546875" style="1" customWidth="1"/>
    <col min="37" max="38" width="5.5703125" style="1" customWidth="1"/>
    <col min="39" max="39" width="6.85546875" style="1" customWidth="1"/>
    <col min="40" max="256" width="11.42578125" style="1" customWidth="1"/>
    <col min="257" max="16384" width="8.85546875" style="1"/>
  </cols>
  <sheetData>
    <row r="1" spans="1:39" ht="15.75">
      <c r="A1" s="46" t="s">
        <v>113</v>
      </c>
      <c r="D1" s="13" t="s">
        <v>75</v>
      </c>
      <c r="E1" s="13"/>
      <c r="F1" s="13"/>
      <c r="G1" s="209" t="s">
        <v>76</v>
      </c>
      <c r="H1" s="13"/>
      <c r="I1" s="13"/>
      <c r="J1" s="13"/>
      <c r="K1" s="202" t="s">
        <v>77</v>
      </c>
      <c r="L1" s="13"/>
      <c r="M1" s="204" t="s">
        <v>78</v>
      </c>
      <c r="N1" s="20"/>
      <c r="O1" s="47"/>
      <c r="P1" s="47"/>
      <c r="Q1" s="47"/>
      <c r="R1" s="47"/>
      <c r="S1" s="20"/>
      <c r="T1" s="20"/>
      <c r="U1" s="20"/>
      <c r="V1" s="15"/>
      <c r="W1" s="15"/>
      <c r="X1" s="15"/>
      <c r="Y1" s="15"/>
      <c r="Z1" s="47"/>
    </row>
    <row r="2" spans="1:39">
      <c r="A2" s="226" t="s">
        <v>107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7"/>
      <c r="S2" s="47"/>
      <c r="T2" s="47"/>
      <c r="U2" s="47"/>
      <c r="V2" s="15"/>
      <c r="W2" s="15"/>
      <c r="X2" s="15"/>
      <c r="Y2" s="15"/>
      <c r="Z2" s="47"/>
      <c r="AA2" s="15"/>
      <c r="AB2" s="15"/>
      <c r="AC2" s="15"/>
      <c r="AD2" s="15"/>
      <c r="AE2" s="15"/>
      <c r="AF2" s="15"/>
      <c r="AG2" s="47"/>
      <c r="AH2" s="47"/>
      <c r="AI2" s="15"/>
      <c r="AJ2" s="15"/>
    </row>
    <row r="3" spans="1:39">
      <c r="A3" s="255" t="s">
        <v>73</v>
      </c>
      <c r="B3" s="15"/>
      <c r="C3" s="257" t="s">
        <v>63</v>
      </c>
      <c r="D3" s="257"/>
      <c r="E3" s="257"/>
      <c r="F3" s="257"/>
      <c r="G3" s="257"/>
      <c r="H3" s="257"/>
      <c r="I3" s="257"/>
      <c r="J3" s="13"/>
      <c r="K3" s="257" t="s">
        <v>62</v>
      </c>
      <c r="L3" s="257"/>
      <c r="M3" s="257"/>
      <c r="N3" s="257"/>
      <c r="O3" s="301"/>
      <c r="P3" s="257"/>
      <c r="Q3" s="257"/>
      <c r="R3" s="14"/>
      <c r="S3" s="257" t="s">
        <v>61</v>
      </c>
      <c r="T3" s="257"/>
      <c r="U3" s="257"/>
      <c r="V3" s="15"/>
      <c r="W3" s="289" t="s">
        <v>60</v>
      </c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K3" s="289" t="s">
        <v>59</v>
      </c>
      <c r="AL3" s="289"/>
      <c r="AM3" s="289"/>
    </row>
    <row r="4" spans="1:39" ht="17.100000000000001" customHeight="1">
      <c r="A4" s="256"/>
      <c r="B4" s="54" t="s">
        <v>93</v>
      </c>
      <c r="C4" s="52" t="s">
        <v>54</v>
      </c>
      <c r="D4" s="139" t="s">
        <v>21</v>
      </c>
      <c r="E4" s="139" t="s">
        <v>58</v>
      </c>
      <c r="F4" s="139" t="s">
        <v>57</v>
      </c>
      <c r="G4" s="139" t="s">
        <v>71</v>
      </c>
      <c r="H4" s="139">
        <v>4</v>
      </c>
      <c r="I4" s="139">
        <v>6</v>
      </c>
      <c r="J4" s="13"/>
      <c r="K4" s="55" t="s">
        <v>16</v>
      </c>
      <c r="L4" s="139" t="s">
        <v>15</v>
      </c>
      <c r="M4" s="139" t="s">
        <v>14</v>
      </c>
      <c r="N4" s="139" t="s">
        <v>13</v>
      </c>
      <c r="O4" s="56"/>
      <c r="P4" s="52" t="s">
        <v>56</v>
      </c>
      <c r="Q4" s="52" t="s">
        <v>55</v>
      </c>
      <c r="R4" s="13"/>
      <c r="S4" s="139" t="s">
        <v>8</v>
      </c>
      <c r="T4" s="139" t="s">
        <v>7</v>
      </c>
      <c r="U4" s="139" t="s">
        <v>6</v>
      </c>
      <c r="W4" s="138" t="s">
        <v>15</v>
      </c>
      <c r="X4" s="138" t="s">
        <v>23</v>
      </c>
      <c r="Y4" s="138" t="s">
        <v>22</v>
      </c>
      <c r="Z4" s="138" t="s">
        <v>21</v>
      </c>
      <c r="AA4" s="289" t="s">
        <v>20</v>
      </c>
      <c r="AB4" s="289"/>
      <c r="AC4" s="289" t="s">
        <v>11</v>
      </c>
      <c r="AD4" s="289"/>
      <c r="AE4" s="138" t="s">
        <v>10</v>
      </c>
      <c r="AF4" s="138">
        <v>4</v>
      </c>
      <c r="AG4" s="138">
        <v>6</v>
      </c>
      <c r="AH4" s="138" t="s">
        <v>19</v>
      </c>
      <c r="AI4" s="138" t="s">
        <v>18</v>
      </c>
      <c r="AK4" s="138" t="s">
        <v>54</v>
      </c>
      <c r="AL4" s="138" t="s">
        <v>23</v>
      </c>
      <c r="AM4" s="78" t="s">
        <v>11</v>
      </c>
    </row>
    <row r="5" spans="1:39" ht="17.100000000000001" customHeight="1">
      <c r="A5" s="208"/>
      <c r="B5" s="47"/>
      <c r="C5" s="91"/>
      <c r="D5" s="60"/>
      <c r="E5" s="61"/>
      <c r="F5" s="59"/>
      <c r="G5" s="59"/>
      <c r="H5" s="59"/>
      <c r="I5" s="59"/>
      <c r="J5" s="9"/>
      <c r="K5" s="59"/>
      <c r="L5" s="59"/>
      <c r="M5" s="59"/>
      <c r="N5" s="59"/>
      <c r="O5" s="65"/>
      <c r="P5" s="66"/>
      <c r="Q5" s="66"/>
      <c r="R5" s="9"/>
      <c r="S5" s="59"/>
      <c r="T5" s="59"/>
      <c r="U5" s="59"/>
      <c r="V5" s="57" t="e">
        <f>SUM($D$5:$D5)/(COUNTA($D$5:$D5)-COUNTA($E$5:$E5))</f>
        <v>#DIV/0!</v>
      </c>
      <c r="W5" s="76">
        <f>COUNTA(A5:A34)</f>
        <v>2</v>
      </c>
      <c r="X5" s="76">
        <f>COUNTA(D5:D34)</f>
        <v>1</v>
      </c>
      <c r="Y5" s="76">
        <f>COUNTA(E5:E34)</f>
        <v>0</v>
      </c>
      <c r="Z5" s="83">
        <f>IF(X5=0,"-",SUM(D5:D34))</f>
        <v>0</v>
      </c>
      <c r="AA5" s="302" t="str">
        <f t="array" ref="AA5">IF(X5,(MAX(D5:D34)&amp;IF(SUM((D5:D34=MAX(D5:D34))*(E5:E34&lt;&gt;"")),"*","")&amp;"("&amp;MIN(IF(D5:D34&amp;E5:E34=MAX(D5:D34)&amp;IF(SUM((D5:D34=MAX(D5:D34))*(E5:E34&lt;&gt;"")),"*",""),F5:F34))&amp;")"),0)</f>
        <v>0(0)</v>
      </c>
      <c r="AB5" s="302"/>
      <c r="AC5" s="303">
        <f>IF($X5-$Y5,$Z5/($X5-$Y5),"-")</f>
        <v>0</v>
      </c>
      <c r="AD5" s="304"/>
      <c r="AE5" s="84" t="str">
        <f>IF(SUM($F$5:$F$43),($Z5/(SUM($F$5:$F$43))*100),"-")</f>
        <v>-</v>
      </c>
      <c r="AF5" s="76">
        <f>SUM(H5:H34)</f>
        <v>0</v>
      </c>
      <c r="AG5" s="76">
        <f>SUM(I5:I34)</f>
        <v>0</v>
      </c>
      <c r="AH5" s="76">
        <f>COUNTIF($D$5:$D$34,"&gt;=50")-$AI5</f>
        <v>0</v>
      </c>
      <c r="AI5" s="76">
        <f>COUNTIF(D5:D34,"&gt;=100")</f>
        <v>0</v>
      </c>
      <c r="AK5" s="79" t="s">
        <v>53</v>
      </c>
      <c r="AL5" s="80" t="str">
        <f>IF(SUM(COUNTIF($C$5:$C$34,{1,2}))=0,"-",SUM(COUNTIF($C$5:$C$34,{1,2})))</f>
        <v>-</v>
      </c>
      <c r="AM5" s="89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.100000000000001" customHeight="1">
      <c r="A6" s="208"/>
      <c r="B6" s="47"/>
      <c r="C6" s="92"/>
      <c r="D6" s="63"/>
      <c r="E6" s="61"/>
      <c r="F6" s="59"/>
      <c r="G6" s="59"/>
      <c r="H6" s="59"/>
      <c r="I6" s="59"/>
      <c r="J6" s="9"/>
      <c r="K6" s="59"/>
      <c r="L6" s="59"/>
      <c r="M6" s="59"/>
      <c r="N6" s="59"/>
      <c r="O6" s="65"/>
      <c r="P6" s="66"/>
      <c r="Q6" s="66"/>
      <c r="R6" s="9"/>
      <c r="S6" s="59"/>
      <c r="T6" s="59"/>
      <c r="U6" s="59"/>
      <c r="V6" s="58" t="e">
        <f>SUM($D$5:$D6)/(COUNTA($D$5:$D6)-COUNTA($E$5:$E6))</f>
        <v>#DIV/0!</v>
      </c>
      <c r="Z6" s="47"/>
      <c r="AK6" s="81" t="s">
        <v>52</v>
      </c>
      <c r="AL6" s="82" t="str">
        <f>IF(COUNTIF($C$5:$C$34,$AK6)=0,"-",COUNTIF($C$5:$C$34,$AK6))</f>
        <v>-</v>
      </c>
      <c r="AM6" s="90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.100000000000001" customHeight="1">
      <c r="A7" s="228"/>
      <c r="B7" s="47"/>
      <c r="C7" s="91"/>
      <c r="D7" s="63"/>
      <c r="E7" s="61"/>
      <c r="F7" s="59"/>
      <c r="G7" s="59"/>
      <c r="H7" s="59"/>
      <c r="I7" s="59"/>
      <c r="J7" s="9"/>
      <c r="K7" s="59"/>
      <c r="L7" s="59"/>
      <c r="M7" s="59"/>
      <c r="N7" s="59"/>
      <c r="O7" s="65"/>
      <c r="P7" s="66"/>
      <c r="Q7" s="66"/>
      <c r="R7" s="9"/>
      <c r="S7" s="59"/>
      <c r="T7" s="59"/>
      <c r="U7" s="59"/>
      <c r="V7" s="58" t="e">
        <f>SUM($D$5:$D7)/(COUNTA($D$5:$D7)-COUNTA($E$5:$E7))</f>
        <v>#DIV/0!</v>
      </c>
      <c r="W7" s="289" t="s">
        <v>51</v>
      </c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11"/>
      <c r="AK7" s="81" t="s">
        <v>50</v>
      </c>
      <c r="AL7" s="82" t="str">
        <f t="shared" ref="AL7:AL14" si="0">IF(COUNTIF($C$5:$C$34,$AK7)=0,"-",COUNTIF($C$5:$C$34,$AK7))</f>
        <v>-</v>
      </c>
      <c r="AM7" s="90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.100000000000001" customHeight="1">
      <c r="A8" s="228"/>
      <c r="B8" s="47"/>
      <c r="C8" s="91"/>
      <c r="D8" s="63"/>
      <c r="E8" s="61"/>
      <c r="F8" s="59"/>
      <c r="G8" s="62"/>
      <c r="H8" s="59"/>
      <c r="I8" s="59"/>
      <c r="J8" s="9"/>
      <c r="K8" s="59"/>
      <c r="L8" s="59"/>
      <c r="M8" s="59"/>
      <c r="N8" s="59"/>
      <c r="O8" s="65"/>
      <c r="P8" s="66"/>
      <c r="Q8" s="66"/>
      <c r="R8" s="9"/>
      <c r="S8" s="59"/>
      <c r="T8" s="59"/>
      <c r="U8" s="59"/>
      <c r="V8" s="58" t="e">
        <f>SUM($D$5:$D8)/(COUNTA($D$5:$D8)-COUNTA($E$5:$E8))</f>
        <v>#DIV/0!</v>
      </c>
      <c r="W8" s="138" t="s">
        <v>16</v>
      </c>
      <c r="X8" s="138" t="s">
        <v>15</v>
      </c>
      <c r="Y8" s="138" t="s">
        <v>14</v>
      </c>
      <c r="Z8" s="138" t="s">
        <v>13</v>
      </c>
      <c r="AA8" s="289" t="s">
        <v>12</v>
      </c>
      <c r="AB8" s="289"/>
      <c r="AC8" s="289" t="s">
        <v>11</v>
      </c>
      <c r="AD8" s="289"/>
      <c r="AE8" s="138" t="s">
        <v>10</v>
      </c>
      <c r="AF8" s="138" t="s">
        <v>69</v>
      </c>
      <c r="AG8" s="138" t="s">
        <v>9</v>
      </c>
      <c r="AH8" s="13"/>
      <c r="AK8" s="81" t="s">
        <v>49</v>
      </c>
      <c r="AL8" s="82" t="str">
        <f t="shared" si="0"/>
        <v>-</v>
      </c>
      <c r="AM8" s="90" t="str">
        <f t="shared" si="1"/>
        <v>-</v>
      </c>
    </row>
    <row r="9" spans="1:39" ht="17.100000000000001" customHeight="1">
      <c r="A9" s="228"/>
      <c r="B9" s="47"/>
      <c r="C9" s="92"/>
      <c r="D9" s="60"/>
      <c r="E9" s="61"/>
      <c r="F9" s="59"/>
      <c r="G9" s="59"/>
      <c r="H9" s="59"/>
      <c r="I9" s="59"/>
      <c r="J9" s="9"/>
      <c r="K9" s="59"/>
      <c r="L9" s="59"/>
      <c r="M9" s="59"/>
      <c r="N9" s="59"/>
      <c r="O9" s="65"/>
      <c r="P9" s="66"/>
      <c r="Q9" s="66"/>
      <c r="R9" s="9"/>
      <c r="S9" s="59"/>
      <c r="T9" s="59"/>
      <c r="U9" s="59"/>
      <c r="V9" s="57" t="e">
        <f>SUM($D$5:$D9)/(COUNTA($D$5:$D9)-COUNTA($E$5:$E9))</f>
        <v>#DIV/0!</v>
      </c>
      <c r="W9" s="85" t="str">
        <f t="array" ref="W9">IF(SUM(K5:K34)=0,"-",SUM(INT(K5:K34))+INT(ROUND(SUM(K5:K34-INT(K5:K34)),1)/0.6)+MOD(ROUND(SUM(K5:K34-INT(K5:K34)),1),0.6))</f>
        <v>-</v>
      </c>
      <c r="X9" s="86" t="str">
        <f>IF($W$9="-","-",SUM(L5:L34))</f>
        <v>-</v>
      </c>
      <c r="Y9" s="86" t="str">
        <f>IF($W$9="-","-",SUM(M5:M34))</f>
        <v>-</v>
      </c>
      <c r="Z9" s="83" t="str">
        <f>IF($W$9="-","-",SUM(N5:N34))</f>
        <v>-</v>
      </c>
      <c r="AA9" s="305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306"/>
      <c r="AC9" s="303" t="str">
        <f>IF($Z$9="-","-",IF($Z$9=0,"-",$Y$9/$Z$9))</f>
        <v>-</v>
      </c>
      <c r="AD9" s="304"/>
      <c r="AE9" s="87" t="str">
        <f>IF(ISERROR(ROUND((INT(W9)*6+((W9-INT(W9))*10))/Z9,2)),"-",ROUND((INT(W9)*6+((W9-INT(W9))*10))/Z9,2))</f>
        <v>-</v>
      </c>
      <c r="AF9" s="84" t="str">
        <f>IF(ISERROR(ROUND(Y9/(INT(W9)*6+((W9-INT(W9))*10))*6,2)),"-",ROUND(Y9/(INT(W9)*6+((W9-INT(W9))*10))*6,2))</f>
        <v>-</v>
      </c>
      <c r="AG9" s="93">
        <f>COUNTIF(N5:N34,"&gt;=5")</f>
        <v>0</v>
      </c>
      <c r="AH9" s="10"/>
      <c r="AK9" s="81" t="s">
        <v>48</v>
      </c>
      <c r="AL9" s="82">
        <f t="shared" si="0"/>
        <v>1</v>
      </c>
      <c r="AM9" s="90">
        <f t="shared" si="1"/>
        <v>0</v>
      </c>
    </row>
    <row r="10" spans="1:39" ht="17.100000000000001" customHeight="1">
      <c r="A10" s="208"/>
      <c r="B10" s="47"/>
      <c r="C10" s="91"/>
      <c r="D10" s="63"/>
      <c r="E10" s="61"/>
      <c r="F10" s="59"/>
      <c r="G10" s="62"/>
      <c r="H10" s="59"/>
      <c r="I10" s="59"/>
      <c r="J10" s="9"/>
      <c r="K10" s="59"/>
      <c r="L10" s="59"/>
      <c r="M10" s="59"/>
      <c r="N10" s="59"/>
      <c r="O10" s="65"/>
      <c r="P10" s="66"/>
      <c r="Q10" s="66"/>
      <c r="R10" s="9"/>
      <c r="S10" s="59"/>
      <c r="T10" s="59"/>
      <c r="U10" s="59"/>
      <c r="V10" s="58" t="e">
        <f>SUM($D$5:$D10)/(COUNTA($D$5:$D10)-COUNTA($E$5:$E10))</f>
        <v>#DIV/0!</v>
      </c>
      <c r="W10" s="12"/>
      <c r="AK10" s="81" t="s">
        <v>47</v>
      </c>
      <c r="AL10" s="82">
        <f t="shared" si="0"/>
        <v>1</v>
      </c>
      <c r="AM10" s="90">
        <f t="shared" si="1"/>
        <v>0</v>
      </c>
    </row>
    <row r="11" spans="1:39" ht="17.100000000000001" customHeight="1">
      <c r="A11" s="208"/>
      <c r="B11" s="47"/>
      <c r="C11" s="91"/>
      <c r="D11" s="63"/>
      <c r="E11" s="61"/>
      <c r="F11" s="59"/>
      <c r="G11" s="59"/>
      <c r="H11" s="59"/>
      <c r="I11" s="59"/>
      <c r="J11" s="9"/>
      <c r="K11" s="59"/>
      <c r="L11" s="59"/>
      <c r="M11" s="59"/>
      <c r="N11" s="59"/>
      <c r="O11" s="65"/>
      <c r="P11" s="66"/>
      <c r="Q11" s="66"/>
      <c r="R11" s="9"/>
      <c r="S11" s="59"/>
      <c r="T11" s="59"/>
      <c r="U11" s="59"/>
      <c r="V11" s="58" t="e">
        <f>SUM($D$5:$D11)/(COUNTA($D$5:$D11)-COUNTA($E$5:$E11))</f>
        <v>#DIV/0!</v>
      </c>
      <c r="W11" s="292" t="s">
        <v>46</v>
      </c>
      <c r="X11" s="292"/>
      <c r="Y11" s="292"/>
      <c r="Z11" s="11"/>
      <c r="AA11" s="11"/>
      <c r="AB11" s="11"/>
      <c r="AK11" s="81" t="s">
        <v>45</v>
      </c>
      <c r="AL11" s="82" t="str">
        <f t="shared" si="0"/>
        <v>-</v>
      </c>
      <c r="AM11" s="90" t="str">
        <f t="shared" si="1"/>
        <v>-</v>
      </c>
    </row>
    <row r="12" spans="1:39" ht="17.100000000000001" customHeight="1">
      <c r="A12" s="243"/>
      <c r="B12" s="47"/>
      <c r="C12" s="91"/>
      <c r="D12" s="63"/>
      <c r="E12" s="61"/>
      <c r="F12" s="59"/>
      <c r="G12" s="62"/>
      <c r="H12" s="59"/>
      <c r="I12" s="59"/>
      <c r="J12" s="9"/>
      <c r="K12" s="59"/>
      <c r="L12" s="59"/>
      <c r="M12" s="59"/>
      <c r="N12" s="59"/>
      <c r="O12" s="65"/>
      <c r="P12" s="66"/>
      <c r="Q12" s="66"/>
      <c r="R12" s="9"/>
      <c r="S12" s="59"/>
      <c r="T12" s="59"/>
      <c r="U12" s="59"/>
      <c r="V12" s="58" t="e">
        <f>SUM($D$5:$D12)/(COUNTA($D$5:$D12)-COUNTA($E$5:$E12))</f>
        <v>#DIV/0!</v>
      </c>
      <c r="W12" s="138" t="s">
        <v>8</v>
      </c>
      <c r="X12" s="138" t="s">
        <v>7</v>
      </c>
      <c r="Y12" s="138" t="s">
        <v>6</v>
      </c>
      <c r="Z12" s="47"/>
      <c r="AK12" s="81" t="s">
        <v>44</v>
      </c>
      <c r="AL12" s="82" t="str">
        <f t="shared" si="0"/>
        <v>-</v>
      </c>
      <c r="AM12" s="90" t="str">
        <f t="shared" si="1"/>
        <v>-</v>
      </c>
    </row>
    <row r="13" spans="1:39" ht="17.100000000000001" customHeight="1">
      <c r="A13" s="243"/>
      <c r="B13" s="47"/>
      <c r="C13" s="91"/>
      <c r="D13" s="63"/>
      <c r="E13" s="61"/>
      <c r="F13" s="59"/>
      <c r="G13" s="62"/>
      <c r="H13" s="59"/>
      <c r="I13" s="59"/>
      <c r="J13" s="9"/>
      <c r="K13" s="59"/>
      <c r="L13" s="59"/>
      <c r="M13" s="59"/>
      <c r="N13" s="59"/>
      <c r="O13" s="65"/>
      <c r="P13" s="66"/>
      <c r="Q13" s="66"/>
      <c r="R13" s="9"/>
      <c r="S13" s="59"/>
      <c r="T13" s="59"/>
      <c r="U13" s="59"/>
      <c r="V13" s="57" t="e">
        <f>SUM($D$5:$D13)/(COUNTA($D$5:$D13)-COUNTA($E$5:$E13))</f>
        <v>#DIV/0!</v>
      </c>
      <c r="W13" s="76">
        <f>SUM(S5:S34)</f>
        <v>1</v>
      </c>
      <c r="X13" s="76">
        <f>SUM(T5:T34)</f>
        <v>0</v>
      </c>
      <c r="Y13" s="76">
        <f>SUM(U5:U34)</f>
        <v>0</v>
      </c>
      <c r="Z13" s="10"/>
      <c r="AK13" s="81" t="s">
        <v>43</v>
      </c>
      <c r="AL13" s="82" t="str">
        <f t="shared" si="0"/>
        <v>-</v>
      </c>
      <c r="AM13" s="90" t="str">
        <f t="shared" si="1"/>
        <v>-</v>
      </c>
    </row>
    <row r="14" spans="1:39" ht="17.100000000000001" customHeight="1">
      <c r="A14" s="243"/>
      <c r="B14" s="51"/>
      <c r="C14" s="92"/>
      <c r="D14" s="60"/>
      <c r="E14" s="61"/>
      <c r="F14" s="59"/>
      <c r="G14" s="59"/>
      <c r="H14" s="59"/>
      <c r="I14" s="59"/>
      <c r="J14" s="9"/>
      <c r="K14" s="59"/>
      <c r="L14" s="59"/>
      <c r="M14" s="59"/>
      <c r="N14" s="59"/>
      <c r="O14" s="65"/>
      <c r="P14" s="66"/>
      <c r="Q14" s="66"/>
      <c r="R14" s="9"/>
      <c r="S14" s="59"/>
      <c r="T14" s="59"/>
      <c r="U14" s="59"/>
      <c r="V14" s="58" t="e">
        <f>SUM($D$5:$D14)/(COUNTA($D$5:$D14)-COUNTA($E$5:$E14))</f>
        <v>#DIV/0!</v>
      </c>
      <c r="AK14" s="81" t="s">
        <v>42</v>
      </c>
      <c r="AL14" s="82" t="str">
        <f t="shared" si="0"/>
        <v>-</v>
      </c>
      <c r="AM14" s="90" t="str">
        <f t="shared" si="1"/>
        <v>-</v>
      </c>
    </row>
    <row r="15" spans="1:39" ht="17.100000000000001" customHeight="1">
      <c r="A15" s="243"/>
      <c r="B15" s="51"/>
      <c r="C15" s="92"/>
      <c r="D15" s="60"/>
      <c r="E15" s="61"/>
      <c r="F15" s="59"/>
      <c r="G15" s="62"/>
      <c r="H15" s="59"/>
      <c r="I15" s="59"/>
      <c r="J15" s="9"/>
      <c r="K15" s="59"/>
      <c r="L15" s="59"/>
      <c r="M15" s="59"/>
      <c r="N15" s="59"/>
      <c r="O15" s="65"/>
      <c r="P15" s="66"/>
      <c r="Q15" s="66"/>
      <c r="R15" s="9"/>
      <c r="S15" s="59"/>
      <c r="T15" s="59"/>
      <c r="U15" s="59"/>
      <c r="V15" s="58" t="e">
        <f>SUM($D$5:$D15)/(COUNTA($D$5:$D15)-COUNTA($E$5:$E15))</f>
        <v>#DIV/0!</v>
      </c>
      <c r="W15" s="289" t="s">
        <v>41</v>
      </c>
      <c r="X15" s="289"/>
      <c r="Y15" s="289"/>
      <c r="Z15" s="289"/>
      <c r="AA15" s="289"/>
      <c r="AB15" s="289"/>
    </row>
    <row r="16" spans="1:39" ht="17.100000000000001" customHeight="1">
      <c r="A16" s="243"/>
      <c r="B16" s="51"/>
      <c r="C16" s="92"/>
      <c r="D16" s="63"/>
      <c r="E16" s="61"/>
      <c r="F16" s="59"/>
      <c r="G16" s="62"/>
      <c r="H16" s="59"/>
      <c r="I16" s="59"/>
      <c r="J16" s="9"/>
      <c r="K16" s="59"/>
      <c r="L16" s="59"/>
      <c r="M16" s="59"/>
      <c r="N16" s="59"/>
      <c r="O16" s="65"/>
      <c r="P16" s="66"/>
      <c r="Q16" s="66"/>
      <c r="R16" s="9"/>
      <c r="S16" s="59"/>
      <c r="T16" s="59"/>
      <c r="U16" s="59"/>
      <c r="V16" s="57" t="e">
        <f>SUM($D$5:$D16)/(COUNTA($D$5:$D16)-COUNTA($E$5:$E16))</f>
        <v>#DIV/0!</v>
      </c>
      <c r="W16" s="293" t="s">
        <v>40</v>
      </c>
      <c r="X16" s="294"/>
      <c r="Y16" s="295"/>
      <c r="Z16" s="76">
        <f>COUNTIF($G$5:$G$34,W16)</f>
        <v>0</v>
      </c>
      <c r="AA16" s="296">
        <f>$Z16/MAX(1,$X$5)</f>
        <v>0</v>
      </c>
      <c r="AB16" s="297"/>
    </row>
    <row r="17" spans="1:34" ht="17.100000000000001" customHeight="1">
      <c r="A17" s="228" t="s">
        <v>220</v>
      </c>
      <c r="B17" s="51">
        <v>3</v>
      </c>
      <c r="C17" s="92">
        <v>7</v>
      </c>
      <c r="D17" s="63"/>
      <c r="E17" s="61"/>
      <c r="F17" s="59"/>
      <c r="G17" s="62"/>
      <c r="H17" s="59"/>
      <c r="I17" s="59"/>
      <c r="J17" s="9"/>
      <c r="K17" s="59"/>
      <c r="L17" s="59"/>
      <c r="M17" s="59"/>
      <c r="N17" s="59"/>
      <c r="O17" s="65"/>
      <c r="P17" s="66"/>
      <c r="Q17" s="66"/>
      <c r="R17" s="9"/>
      <c r="S17" s="59"/>
      <c r="T17" s="59"/>
      <c r="U17" s="59"/>
      <c r="V17" s="57" t="e">
        <f>SUM($D$5:$D17)/(COUNTA($D$5:$D17)-COUNTA($E$5:$E17))</f>
        <v>#DIV/0!</v>
      </c>
      <c r="W17" s="298" t="s">
        <v>39</v>
      </c>
      <c r="X17" s="299"/>
      <c r="Y17" s="300"/>
      <c r="Z17" s="76">
        <f>COUNTIF($G$5:$G$34,W17)</f>
        <v>0</v>
      </c>
      <c r="AA17" s="287">
        <f t="shared" ref="AA17:AA25" si="2">$Z17/MAX(1,$X$5)</f>
        <v>0</v>
      </c>
      <c r="AB17" s="288"/>
      <c r="AG17" s="1"/>
      <c r="AH17" s="1"/>
    </row>
    <row r="18" spans="1:34" ht="17.100000000000001" customHeight="1">
      <c r="A18" s="228" t="s">
        <v>222</v>
      </c>
      <c r="B18" s="51">
        <v>3</v>
      </c>
      <c r="C18" s="92">
        <v>6</v>
      </c>
      <c r="D18" s="63">
        <v>0</v>
      </c>
      <c r="E18" s="61"/>
      <c r="F18" s="59"/>
      <c r="G18" s="62"/>
      <c r="H18" s="59"/>
      <c r="I18" s="59"/>
      <c r="J18" s="9"/>
      <c r="K18" s="59"/>
      <c r="L18" s="59"/>
      <c r="M18" s="59"/>
      <c r="N18" s="59"/>
      <c r="O18" s="65"/>
      <c r="P18" s="66"/>
      <c r="Q18" s="66"/>
      <c r="R18" s="9"/>
      <c r="S18" s="59">
        <v>1</v>
      </c>
      <c r="T18" s="59"/>
      <c r="U18" s="59"/>
      <c r="V18" s="57">
        <f>SUM($D$5:$D18)/(COUNTA($D$5:$D18)-COUNTA($E$5:$E18))</f>
        <v>0</v>
      </c>
      <c r="W18" s="284" t="s">
        <v>90</v>
      </c>
      <c r="X18" s="285"/>
      <c r="Y18" s="286"/>
      <c r="Z18" s="76">
        <f>COUNTIF($G$5:$G$34,W18)</f>
        <v>0</v>
      </c>
      <c r="AA18" s="287">
        <f t="shared" si="2"/>
        <v>0</v>
      </c>
      <c r="AB18" s="288"/>
      <c r="AG18" s="1"/>
      <c r="AH18" s="1"/>
    </row>
    <row r="19" spans="1:34" ht="17.100000000000001" customHeight="1">
      <c r="A19" s="228"/>
      <c r="B19" s="51"/>
      <c r="C19" s="92"/>
      <c r="D19" s="60"/>
      <c r="E19" s="61"/>
      <c r="F19" s="59"/>
      <c r="G19" s="59"/>
      <c r="H19" s="59"/>
      <c r="I19" s="59"/>
      <c r="J19" s="9"/>
      <c r="K19" s="59"/>
      <c r="L19" s="59"/>
      <c r="M19" s="59"/>
      <c r="N19" s="59"/>
      <c r="O19" s="65"/>
      <c r="P19" s="66"/>
      <c r="Q19" s="66"/>
      <c r="R19" s="9"/>
      <c r="S19" s="59"/>
      <c r="T19" s="59"/>
      <c r="U19" s="59"/>
      <c r="V19" s="57">
        <f>SUM($D$5:$D19)/(COUNTA($D$5:$D19)-COUNTA($E$5:$E19))</f>
        <v>0</v>
      </c>
      <c r="W19" s="284" t="s">
        <v>89</v>
      </c>
      <c r="X19" s="285"/>
      <c r="Y19" s="286"/>
      <c r="Z19" s="76">
        <f t="shared" ref="Z19:Z25" si="3">COUNTIF($G$5:$G$34,W19)</f>
        <v>0</v>
      </c>
      <c r="AA19" s="287">
        <f t="shared" si="2"/>
        <v>0</v>
      </c>
      <c r="AB19" s="288"/>
      <c r="AG19" s="1"/>
      <c r="AH19" s="1"/>
    </row>
    <row r="20" spans="1:34" ht="17.100000000000001" customHeight="1">
      <c r="A20" s="228"/>
      <c r="B20" s="47"/>
      <c r="C20" s="91"/>
      <c r="D20" s="60"/>
      <c r="E20" s="61"/>
      <c r="F20" s="59"/>
      <c r="G20" s="62"/>
      <c r="H20" s="59"/>
      <c r="I20" s="59"/>
      <c r="J20" s="9"/>
      <c r="K20" s="59"/>
      <c r="L20" s="59"/>
      <c r="M20" s="59"/>
      <c r="N20" s="59"/>
      <c r="O20" s="65"/>
      <c r="P20" s="66"/>
      <c r="Q20" s="66"/>
      <c r="R20" s="9"/>
      <c r="S20" s="59"/>
      <c r="T20" s="59"/>
      <c r="U20" s="59"/>
      <c r="V20" s="57">
        <f>SUM($D$5:$D20)/(COUNTA($D$5:$D20)-COUNTA($E$5:$E20))</f>
        <v>0</v>
      </c>
      <c r="W20" s="284" t="s">
        <v>38</v>
      </c>
      <c r="X20" s="285"/>
      <c r="Y20" s="286"/>
      <c r="Z20" s="76">
        <f t="shared" si="3"/>
        <v>0</v>
      </c>
      <c r="AA20" s="287">
        <f t="shared" si="2"/>
        <v>0</v>
      </c>
      <c r="AB20" s="288"/>
      <c r="AG20" s="1"/>
      <c r="AH20" s="1"/>
    </row>
    <row r="21" spans="1:34" ht="17.100000000000001" customHeight="1">
      <c r="A21" s="228"/>
      <c r="B21" s="47"/>
      <c r="C21" s="91"/>
      <c r="D21" s="60"/>
      <c r="E21" s="61"/>
      <c r="F21" s="59"/>
      <c r="G21" s="62"/>
      <c r="H21" s="59"/>
      <c r="I21" s="59"/>
      <c r="J21" s="9"/>
      <c r="K21" s="64"/>
      <c r="L21" s="59"/>
      <c r="M21" s="59"/>
      <c r="N21" s="59"/>
      <c r="O21" s="65"/>
      <c r="P21" s="66"/>
      <c r="Q21" s="66"/>
      <c r="R21" s="9"/>
      <c r="S21" s="59"/>
      <c r="T21" s="59"/>
      <c r="U21" s="59"/>
      <c r="V21" s="57">
        <f>SUM($D$5:$D21)/(COUNTA($D$5:$D21)-COUNTA($E$5:$E21))</f>
        <v>0</v>
      </c>
      <c r="W21" s="284" t="s">
        <v>37</v>
      </c>
      <c r="X21" s="285"/>
      <c r="Y21" s="286"/>
      <c r="Z21" s="76">
        <f t="shared" si="3"/>
        <v>0</v>
      </c>
      <c r="AA21" s="287">
        <f t="shared" si="2"/>
        <v>0</v>
      </c>
      <c r="AB21" s="288"/>
      <c r="AG21" s="1"/>
      <c r="AH21" s="1"/>
    </row>
    <row r="22" spans="1:34" ht="17.100000000000001" customHeight="1">
      <c r="A22" s="228"/>
      <c r="B22" s="47"/>
      <c r="C22" s="91"/>
      <c r="D22" s="60"/>
      <c r="E22" s="61"/>
      <c r="F22" s="59"/>
      <c r="G22" s="59"/>
      <c r="H22" s="59"/>
      <c r="I22" s="59"/>
      <c r="J22" s="9"/>
      <c r="K22" s="64"/>
      <c r="L22" s="59"/>
      <c r="M22" s="59"/>
      <c r="N22" s="59"/>
      <c r="O22" s="65"/>
      <c r="P22" s="66"/>
      <c r="Q22" s="66"/>
      <c r="R22" s="9"/>
      <c r="S22" s="59"/>
      <c r="T22" s="59"/>
      <c r="U22" s="59"/>
      <c r="V22" s="57">
        <f>SUM($D$5:$D22)/(COUNTA($D$5:$D22)-COUNTA($E$5:$E22))</f>
        <v>0</v>
      </c>
      <c r="W22" s="284" t="s">
        <v>36</v>
      </c>
      <c r="X22" s="285"/>
      <c r="Y22" s="286"/>
      <c r="Z22" s="76">
        <f t="shared" si="3"/>
        <v>0</v>
      </c>
      <c r="AA22" s="287">
        <f t="shared" si="2"/>
        <v>0</v>
      </c>
      <c r="AB22" s="288"/>
      <c r="AG22" s="1"/>
      <c r="AH22" s="1"/>
    </row>
    <row r="23" spans="1:34" ht="17.100000000000001" customHeight="1">
      <c r="A23" s="229"/>
      <c r="B23" s="47"/>
      <c r="C23" s="91"/>
      <c r="D23" s="60"/>
      <c r="E23" s="61"/>
      <c r="F23" s="59"/>
      <c r="G23" s="62"/>
      <c r="H23" s="59"/>
      <c r="I23" s="59"/>
      <c r="J23" s="9"/>
      <c r="K23" s="64"/>
      <c r="L23" s="59"/>
      <c r="M23" s="59"/>
      <c r="N23" s="64"/>
      <c r="O23" s="67"/>
      <c r="P23" s="68"/>
      <c r="Q23" s="68"/>
      <c r="R23" s="9"/>
      <c r="S23" s="59"/>
      <c r="T23" s="59"/>
      <c r="U23" s="59"/>
      <c r="V23" s="57">
        <f>SUM($D$5:$D23)/(COUNTA($D$5:$D23)-COUNTA($E$5:$E23))</f>
        <v>0</v>
      </c>
      <c r="W23" s="284" t="s">
        <v>35</v>
      </c>
      <c r="X23" s="285"/>
      <c r="Y23" s="286"/>
      <c r="Z23" s="76">
        <f t="shared" si="3"/>
        <v>0</v>
      </c>
      <c r="AA23" s="287">
        <f t="shared" si="2"/>
        <v>0</v>
      </c>
      <c r="AB23" s="288"/>
      <c r="AG23" s="1"/>
      <c r="AH23" s="1"/>
    </row>
    <row r="24" spans="1:34" ht="17.100000000000001" customHeight="1">
      <c r="A24" s="248"/>
      <c r="B24" s="51"/>
      <c r="C24" s="92"/>
      <c r="D24" s="63"/>
      <c r="E24" s="61"/>
      <c r="F24" s="59"/>
      <c r="G24" s="62"/>
      <c r="H24" s="59"/>
      <c r="I24" s="59"/>
      <c r="J24" s="9"/>
      <c r="K24" s="64"/>
      <c r="L24" s="59"/>
      <c r="M24" s="59"/>
      <c r="N24" s="59"/>
      <c r="O24" s="65"/>
      <c r="P24" s="66"/>
      <c r="Q24" s="66"/>
      <c r="R24" s="25"/>
      <c r="S24" s="62"/>
      <c r="T24" s="62"/>
      <c r="U24" s="62"/>
      <c r="V24" s="57">
        <f>SUM($D$5:$D24)/(COUNTA($D$5:$D24)-COUNTA($E$5:$E24))</f>
        <v>0</v>
      </c>
      <c r="W24" s="284" t="s">
        <v>34</v>
      </c>
      <c r="X24" s="290"/>
      <c r="Y24" s="291"/>
      <c r="Z24" s="76">
        <f t="shared" si="3"/>
        <v>0</v>
      </c>
      <c r="AA24" s="287">
        <f t="shared" si="2"/>
        <v>0</v>
      </c>
      <c r="AB24" s="288"/>
      <c r="AG24" s="1"/>
      <c r="AH24" s="1"/>
    </row>
    <row r="25" spans="1:34" ht="17.100000000000001" customHeight="1">
      <c r="A25" s="248"/>
      <c r="B25" s="47"/>
      <c r="C25" s="91"/>
      <c r="D25" s="63"/>
      <c r="E25" s="61"/>
      <c r="F25" s="59"/>
      <c r="G25" s="62"/>
      <c r="H25" s="59"/>
      <c r="I25" s="59"/>
      <c r="J25" s="9"/>
      <c r="K25" s="64"/>
      <c r="L25" s="59"/>
      <c r="M25" s="59"/>
      <c r="N25" s="59"/>
      <c r="O25" s="65"/>
      <c r="P25" s="66"/>
      <c r="Q25" s="66"/>
      <c r="R25" s="50"/>
      <c r="S25" s="59"/>
      <c r="T25" s="59"/>
      <c r="U25" s="59"/>
      <c r="V25" s="57">
        <f>SUM($D$5:$D25)/(COUNTA($D$5:$D25)-COUNTA($E$5:$E25))</f>
        <v>0</v>
      </c>
      <c r="W25" s="284" t="s">
        <v>33</v>
      </c>
      <c r="X25" s="285"/>
      <c r="Y25" s="286"/>
      <c r="Z25" s="76">
        <f t="shared" si="3"/>
        <v>0</v>
      </c>
      <c r="AA25" s="287">
        <f t="shared" si="2"/>
        <v>0</v>
      </c>
      <c r="AB25" s="288"/>
      <c r="AG25" s="1"/>
      <c r="AH25" s="1"/>
    </row>
    <row r="26" spans="1:34" ht="17.100000000000001" customHeight="1">
      <c r="A26" s="200"/>
      <c r="B26" s="2"/>
      <c r="C26" s="91"/>
      <c r="D26" s="60"/>
      <c r="E26" s="61"/>
      <c r="F26" s="59"/>
      <c r="G26" s="59"/>
      <c r="H26" s="59"/>
      <c r="I26" s="59"/>
      <c r="J26" s="9"/>
      <c r="K26" s="64"/>
      <c r="L26" s="59"/>
      <c r="M26" s="59"/>
      <c r="N26" s="59"/>
      <c r="O26" s="65"/>
      <c r="P26" s="66"/>
      <c r="Q26" s="66"/>
      <c r="R26" s="50"/>
      <c r="S26" s="59"/>
      <c r="T26" s="59"/>
      <c r="U26" s="59"/>
      <c r="V26" s="58">
        <f>SUM($D$5:$D26)/(COUNTA($D$5:$D26)-COUNTA($E$5:$E26))</f>
        <v>0</v>
      </c>
      <c r="W26" s="88"/>
    </row>
    <row r="27" spans="1:34" ht="17.100000000000001" customHeight="1">
      <c r="A27" s="200"/>
      <c r="B27" s="2"/>
      <c r="C27" s="91"/>
      <c r="D27" s="60"/>
      <c r="E27" s="61"/>
      <c r="F27" s="59"/>
      <c r="G27" s="59"/>
      <c r="H27" s="59"/>
      <c r="I27" s="59"/>
      <c r="J27" s="9"/>
      <c r="K27" s="64"/>
      <c r="L27" s="59"/>
      <c r="M27" s="59"/>
      <c r="N27" s="59"/>
      <c r="O27" s="65"/>
      <c r="P27" s="66"/>
      <c r="Q27" s="66"/>
      <c r="R27" s="50"/>
      <c r="S27" s="59"/>
      <c r="T27" s="59"/>
      <c r="U27" s="59"/>
      <c r="V27" s="58">
        <f>SUM($D$5:$D27)/(COUNTA($D$5:$D27)-COUNTA($E$5:$E27))</f>
        <v>0</v>
      </c>
      <c r="W27" s="289" t="s">
        <v>32</v>
      </c>
      <c r="X27" s="289"/>
      <c r="Y27" s="289"/>
      <c r="Z27" s="289"/>
      <c r="AA27" s="289"/>
      <c r="AB27" s="289"/>
      <c r="AC27" s="8"/>
      <c r="AD27" s="8"/>
      <c r="AE27" s="8"/>
      <c r="AG27" s="1"/>
      <c r="AH27" s="1"/>
    </row>
    <row r="28" spans="1:34" ht="17.100000000000001" customHeight="1">
      <c r="A28" s="200"/>
      <c r="B28" s="2"/>
      <c r="C28" s="91"/>
      <c r="D28" s="60"/>
      <c r="E28" s="61"/>
      <c r="F28" s="59"/>
      <c r="G28" s="59"/>
      <c r="H28" s="59"/>
      <c r="I28" s="59"/>
      <c r="J28" s="9"/>
      <c r="K28" s="64"/>
      <c r="L28" s="59"/>
      <c r="M28" s="59"/>
      <c r="N28" s="59"/>
      <c r="O28" s="65"/>
      <c r="P28" s="66"/>
      <c r="Q28" s="66"/>
      <c r="R28" s="50"/>
      <c r="S28" s="59"/>
      <c r="T28" s="59"/>
      <c r="U28" s="59"/>
      <c r="V28" s="57">
        <f>SUM($D$5:$D28)/(COUNTA($D$5:$D28)-COUNTA($E$5:$E28))</f>
        <v>0</v>
      </c>
      <c r="W28" s="69" t="s">
        <v>31</v>
      </c>
      <c r="X28" s="70"/>
      <c r="Y28" s="70"/>
      <c r="Z28" s="71"/>
      <c r="AA28" s="282">
        <f>IF(W5=0,"-",$W$13/$W$5)</f>
        <v>0.5</v>
      </c>
      <c r="AB28" s="283"/>
      <c r="AG28" s="1"/>
      <c r="AH28" s="1"/>
    </row>
    <row r="29" spans="1:34" ht="17.100000000000001" customHeight="1">
      <c r="A29" s="200"/>
      <c r="B29" s="2"/>
      <c r="C29" s="91"/>
      <c r="D29" s="60"/>
      <c r="E29" s="61"/>
      <c r="F29" s="59"/>
      <c r="G29" s="59"/>
      <c r="H29" s="59"/>
      <c r="I29" s="59"/>
      <c r="J29" s="9"/>
      <c r="K29" s="64"/>
      <c r="L29" s="59"/>
      <c r="M29" s="59"/>
      <c r="N29" s="59"/>
      <c r="O29" s="65"/>
      <c r="P29" s="66"/>
      <c r="Q29" s="66"/>
      <c r="R29" s="50"/>
      <c r="S29" s="59"/>
      <c r="T29" s="59"/>
      <c r="U29" s="59"/>
      <c r="V29" s="57">
        <f>SUM($D$5:$D29)/(COUNTA($D$5:$D29)-COUNTA($E$5:$E29))</f>
        <v>0</v>
      </c>
      <c r="W29" s="140" t="s">
        <v>30</v>
      </c>
      <c r="X29" s="141"/>
      <c r="Y29" s="276">
        <v>20</v>
      </c>
      <c r="Z29" s="279"/>
      <c r="AA29" s="280" t="str">
        <f>IF(ISERROR(SUMIF(D5:D34,"&gt;="&amp;Y29)/SUMPRODUCT(--(D5:D34&gt;=Y29),--(E5:E34&lt;&gt;"*"))),"-",SUMIF(D5:D34,"&gt;="&amp;Y29)/SUMPRODUCT(--(D5:D34&gt;=Y29),--(E5:E34&lt;&gt;"*")))</f>
        <v>-</v>
      </c>
      <c r="AB29" s="281"/>
      <c r="AG29" s="1"/>
      <c r="AH29" s="1"/>
    </row>
    <row r="30" spans="1:34" ht="17.100000000000001" customHeight="1">
      <c r="A30" s="200"/>
      <c r="B30" s="2"/>
      <c r="C30" s="91"/>
      <c r="D30" s="60"/>
      <c r="E30" s="61"/>
      <c r="F30" s="59"/>
      <c r="G30" s="59"/>
      <c r="H30" s="59"/>
      <c r="I30" s="59"/>
      <c r="J30" s="9"/>
      <c r="K30" s="64"/>
      <c r="L30" s="59"/>
      <c r="M30" s="59"/>
      <c r="N30" s="59"/>
      <c r="O30" s="65"/>
      <c r="P30" s="66"/>
      <c r="Q30" s="66"/>
      <c r="R30" s="50"/>
      <c r="S30" s="59"/>
      <c r="T30" s="59"/>
      <c r="U30" s="59"/>
      <c r="V30" s="57">
        <f>SUM($D$5:$D30)/(COUNTA($D$5:$D30)-COUNTA($E$5:$E30))</f>
        <v>0</v>
      </c>
      <c r="W30" s="274" t="s">
        <v>29</v>
      </c>
      <c r="X30" s="275"/>
      <c r="Y30" s="275"/>
      <c r="Z30" s="276"/>
      <c r="AA30" s="277" t="str">
        <f>IF($Z$5="-","-",IF($Z$5=0,"-",($AF$5*4+$AG$5*6)/$Z$5))</f>
        <v>-</v>
      </c>
      <c r="AB30" s="278"/>
      <c r="AG30" s="1"/>
      <c r="AH30" s="1"/>
    </row>
    <row r="31" spans="1:34" ht="17.100000000000001" customHeight="1">
      <c r="A31" s="200"/>
      <c r="B31" s="2"/>
      <c r="C31" s="91"/>
      <c r="D31" s="60"/>
      <c r="E31" s="61"/>
      <c r="F31" s="59"/>
      <c r="G31" s="59"/>
      <c r="H31" s="59"/>
      <c r="I31" s="59"/>
      <c r="J31" s="9"/>
      <c r="K31" s="64"/>
      <c r="L31" s="59"/>
      <c r="M31" s="59"/>
      <c r="N31" s="59"/>
      <c r="O31" s="65"/>
      <c r="P31" s="66"/>
      <c r="Q31" s="66"/>
      <c r="R31" s="50"/>
      <c r="S31" s="59"/>
      <c r="T31" s="59"/>
      <c r="U31" s="59"/>
      <c r="V31" s="57">
        <f>SUM($D$5:$D31)/(COUNTA($D$5:$D31)-COUNTA($E$5:$E31))</f>
        <v>0</v>
      </c>
      <c r="W31" s="274" t="s">
        <v>28</v>
      </c>
      <c r="X31" s="275"/>
      <c r="Y31" s="275"/>
      <c r="Z31" s="276"/>
      <c r="AA31" s="277" t="str">
        <f>IF(SUM($AF5:$AG5),$AG5/SUM($AF5:$AG5),"-")</f>
        <v>-</v>
      </c>
      <c r="AB31" s="278"/>
      <c r="AG31" s="1"/>
      <c r="AH31" s="1"/>
    </row>
    <row r="32" spans="1:34" ht="17.100000000000001" customHeight="1">
      <c r="A32" s="200"/>
      <c r="B32" s="2"/>
      <c r="C32" s="91"/>
      <c r="D32" s="60"/>
      <c r="E32" s="61"/>
      <c r="F32" s="59"/>
      <c r="G32" s="59"/>
      <c r="H32" s="59"/>
      <c r="I32" s="59"/>
      <c r="J32" s="9"/>
      <c r="K32" s="64"/>
      <c r="L32" s="59"/>
      <c r="M32" s="59"/>
      <c r="N32" s="59"/>
      <c r="O32" s="65"/>
      <c r="P32" s="66"/>
      <c r="Q32" s="66"/>
      <c r="R32" s="50"/>
      <c r="S32" s="59"/>
      <c r="T32" s="59"/>
      <c r="U32" s="59"/>
      <c r="V32" s="57">
        <f>SUM($D$5:$D32)/(COUNTA($D$5:$D32)-COUNTA($E$5:$E32))</f>
        <v>0</v>
      </c>
      <c r="W32" s="274" t="s">
        <v>27</v>
      </c>
      <c r="X32" s="275"/>
      <c r="Y32" s="275"/>
      <c r="Z32" s="276"/>
      <c r="AA32" s="277" t="str">
        <f>IF(SUM($AH5:$AI5),$AI5/SUM($AH5:$AI5),"-")</f>
        <v>-</v>
      </c>
      <c r="AB32" s="278"/>
      <c r="AG32" s="1"/>
      <c r="AH32" s="1"/>
    </row>
    <row r="33" spans="1:34" ht="17.100000000000001" customHeight="1">
      <c r="A33" s="199"/>
      <c r="B33" s="2"/>
      <c r="C33" s="91"/>
      <c r="D33" s="60"/>
      <c r="E33" s="61"/>
      <c r="F33" s="59"/>
      <c r="G33" s="59"/>
      <c r="H33" s="59"/>
      <c r="I33" s="59"/>
      <c r="J33" s="50"/>
      <c r="K33" s="59"/>
      <c r="L33" s="59"/>
      <c r="M33" s="59"/>
      <c r="N33" s="59"/>
      <c r="O33" s="65"/>
      <c r="P33" s="66"/>
      <c r="Q33" s="66"/>
      <c r="R33" s="50"/>
      <c r="S33" s="59"/>
      <c r="T33" s="59"/>
      <c r="U33" s="59"/>
      <c r="V33" s="57">
        <f>SUM($D$5:$D33)/(COUNTA($D$5:$D33)-COUNTA($E$5:$E33))</f>
        <v>0</v>
      </c>
      <c r="W33" s="274" t="s">
        <v>64</v>
      </c>
      <c r="X33" s="275"/>
      <c r="Y33" s="275"/>
      <c r="Z33" s="276"/>
      <c r="AA33" s="74">
        <f>SUMPRODUCT((D5:D34=0)*(D5:D34&lt;&gt;"")*(E5:E34&lt;&gt;"*"))</f>
        <v>1</v>
      </c>
      <c r="AB33" s="75">
        <f>SUMPRODUCT((D5:D34=0)*(D5:D34&lt;&gt;"")*(E5:E34&lt;&gt;"*")*(F5:F34=1))</f>
        <v>0</v>
      </c>
      <c r="AG33" s="1"/>
      <c r="AH33" s="1"/>
    </row>
    <row r="34" spans="1:34" ht="17.100000000000001" customHeight="1">
      <c r="A34" s="199"/>
      <c r="B34" s="2"/>
      <c r="C34" s="91"/>
      <c r="D34" s="60"/>
      <c r="E34" s="61"/>
      <c r="F34" s="59"/>
      <c r="G34" s="59"/>
      <c r="H34" s="59"/>
      <c r="I34" s="59"/>
      <c r="J34" s="50"/>
      <c r="K34" s="59"/>
      <c r="L34" s="59"/>
      <c r="M34" s="59"/>
      <c r="N34" s="59"/>
      <c r="O34" s="65"/>
      <c r="P34" s="66"/>
      <c r="Q34" s="66"/>
      <c r="R34" s="50"/>
      <c r="S34" s="59"/>
      <c r="T34" s="59"/>
      <c r="U34" s="59"/>
      <c r="V34" s="57">
        <f>SUM($D$5:$D34)/(COUNTA($D$5:$D34)-COUNTA($E$5:$E34))</f>
        <v>0</v>
      </c>
      <c r="W34" s="274" t="s">
        <v>65</v>
      </c>
      <c r="X34" s="275"/>
      <c r="Y34" s="275"/>
      <c r="Z34" s="276"/>
      <c r="AA34" s="74">
        <f>SUM(P5:P34)</f>
        <v>0</v>
      </c>
      <c r="AB34" s="75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28" priority="1" operator="greaterThan">
      <formula>0</formula>
    </cfRule>
  </conditionalFormatting>
  <dataValidations count="1">
    <dataValidation type="list" allowBlank="1" showInputMessage="1" showErrorMessage="1" sqref="G5:G34" xr:uid="{00000000-0002-0000-2E00-000000000000}">
      <formula1>$W$16:$W$25</formula1>
    </dataValidation>
  </dataValidations>
  <hyperlinks>
    <hyperlink ref="A2" location="'Player Summary'!A1" display="Player Summary" xr:uid="{00000000-0004-0000-2E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17" sqref="A17"/>
      <selection pane="topRight" activeCell="A17" sqref="A17"/>
      <selection pane="bottomLeft" activeCell="A17" sqref="A17"/>
      <selection pane="bottomRight" activeCell="B20" sqref="B20"/>
    </sheetView>
  </sheetViews>
  <sheetFormatPr defaultColWidth="8.855468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85546875" style="2" customWidth="1"/>
    <col min="8" max="8" width="2.5703125" style="2" customWidth="1"/>
    <col min="9" max="9" width="2.42578125" style="2" customWidth="1"/>
    <col min="10" max="10" width="2.85546875" style="47" customWidth="1"/>
    <col min="11" max="11" width="5" style="5" customWidth="1"/>
    <col min="12" max="14" width="5" style="2" customWidth="1"/>
    <col min="15" max="15" width="0.5703125" style="2" customWidth="1"/>
    <col min="16" max="18" width="2.85546875" style="2" customWidth="1"/>
    <col min="19" max="21" width="4.42578125" style="2" customWidth="1"/>
    <col min="22" max="22" width="2.85546875" style="1" customWidth="1"/>
    <col min="23" max="25" width="5.5703125" style="1" customWidth="1"/>
    <col min="26" max="26" width="5.570312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5703125" style="1" customWidth="1"/>
    <col min="33" max="34" width="5.5703125" style="2" customWidth="1"/>
    <col min="35" max="35" width="5.5703125" style="1" customWidth="1"/>
    <col min="36" max="36" width="2.85546875" style="1" customWidth="1"/>
    <col min="37" max="38" width="5.5703125" style="1" customWidth="1"/>
    <col min="39" max="39" width="6.85546875" style="1" customWidth="1"/>
    <col min="40" max="256" width="11.42578125" style="1" customWidth="1"/>
    <col min="257" max="16384" width="8.85546875" style="1"/>
  </cols>
  <sheetData>
    <row r="1" spans="1:39" ht="15.75">
      <c r="A1" s="46" t="s">
        <v>225</v>
      </c>
      <c r="D1" s="13" t="s">
        <v>75</v>
      </c>
      <c r="E1" s="13"/>
      <c r="F1" s="13"/>
      <c r="G1" s="209" t="s">
        <v>76</v>
      </c>
      <c r="H1" s="13"/>
      <c r="I1" s="13"/>
      <c r="J1" s="13"/>
      <c r="K1" s="202" t="s">
        <v>77</v>
      </c>
      <c r="L1" s="13"/>
      <c r="M1" s="204" t="s">
        <v>78</v>
      </c>
      <c r="N1" s="20"/>
      <c r="O1" s="47"/>
      <c r="P1" s="47"/>
      <c r="Q1" s="47"/>
      <c r="R1" s="47"/>
      <c r="S1" s="20"/>
      <c r="T1" s="20"/>
      <c r="U1" s="20"/>
      <c r="V1" s="15"/>
      <c r="W1" s="15"/>
      <c r="X1" s="15"/>
      <c r="Y1" s="15"/>
      <c r="Z1" s="47"/>
    </row>
    <row r="2" spans="1:39">
      <c r="A2" s="226" t="s">
        <v>107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7"/>
      <c r="S2" s="47"/>
      <c r="T2" s="47"/>
      <c r="U2" s="47"/>
      <c r="V2" s="15"/>
      <c r="W2" s="15"/>
      <c r="X2" s="15"/>
      <c r="Y2" s="15"/>
      <c r="Z2" s="47"/>
      <c r="AA2" s="15"/>
      <c r="AB2" s="15"/>
      <c r="AC2" s="15"/>
      <c r="AD2" s="15"/>
      <c r="AE2" s="15"/>
      <c r="AF2" s="15"/>
      <c r="AG2" s="47"/>
      <c r="AH2" s="47"/>
      <c r="AI2" s="15"/>
      <c r="AJ2" s="15"/>
    </row>
    <row r="3" spans="1:39">
      <c r="A3" s="255" t="s">
        <v>73</v>
      </c>
      <c r="B3" s="15"/>
      <c r="C3" s="257" t="s">
        <v>63</v>
      </c>
      <c r="D3" s="257"/>
      <c r="E3" s="257"/>
      <c r="F3" s="257"/>
      <c r="G3" s="257"/>
      <c r="H3" s="257"/>
      <c r="I3" s="257"/>
      <c r="J3" s="13"/>
      <c r="K3" s="257" t="s">
        <v>62</v>
      </c>
      <c r="L3" s="257"/>
      <c r="M3" s="257"/>
      <c r="N3" s="257"/>
      <c r="O3" s="301"/>
      <c r="P3" s="257"/>
      <c r="Q3" s="257"/>
      <c r="R3" s="14"/>
      <c r="S3" s="257" t="s">
        <v>61</v>
      </c>
      <c r="T3" s="257"/>
      <c r="U3" s="257"/>
      <c r="V3" s="15"/>
      <c r="W3" s="289" t="s">
        <v>60</v>
      </c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K3" s="289" t="s">
        <v>59</v>
      </c>
      <c r="AL3" s="289"/>
      <c r="AM3" s="289"/>
    </row>
    <row r="4" spans="1:39" ht="17.100000000000001" customHeight="1">
      <c r="A4" s="256"/>
      <c r="B4" s="54" t="s">
        <v>93</v>
      </c>
      <c r="C4" s="52" t="s">
        <v>54</v>
      </c>
      <c r="D4" s="193" t="s">
        <v>21</v>
      </c>
      <c r="E4" s="193" t="s">
        <v>58</v>
      </c>
      <c r="F4" s="193" t="s">
        <v>57</v>
      </c>
      <c r="G4" s="193" t="s">
        <v>71</v>
      </c>
      <c r="H4" s="193">
        <v>4</v>
      </c>
      <c r="I4" s="193">
        <v>6</v>
      </c>
      <c r="J4" s="13"/>
      <c r="K4" s="55" t="s">
        <v>16</v>
      </c>
      <c r="L4" s="193" t="s">
        <v>15</v>
      </c>
      <c r="M4" s="193" t="s">
        <v>14</v>
      </c>
      <c r="N4" s="193" t="s">
        <v>13</v>
      </c>
      <c r="O4" s="56"/>
      <c r="P4" s="52" t="s">
        <v>56</v>
      </c>
      <c r="Q4" s="52" t="s">
        <v>55</v>
      </c>
      <c r="R4" s="13"/>
      <c r="S4" s="193" t="s">
        <v>8</v>
      </c>
      <c r="T4" s="193" t="s">
        <v>7</v>
      </c>
      <c r="U4" s="193" t="s">
        <v>6</v>
      </c>
      <c r="W4" s="192" t="s">
        <v>15</v>
      </c>
      <c r="X4" s="192" t="s">
        <v>23</v>
      </c>
      <c r="Y4" s="192" t="s">
        <v>22</v>
      </c>
      <c r="Z4" s="192" t="s">
        <v>21</v>
      </c>
      <c r="AA4" s="289" t="s">
        <v>20</v>
      </c>
      <c r="AB4" s="289"/>
      <c r="AC4" s="289" t="s">
        <v>11</v>
      </c>
      <c r="AD4" s="289"/>
      <c r="AE4" s="192" t="s">
        <v>10</v>
      </c>
      <c r="AF4" s="192">
        <v>4</v>
      </c>
      <c r="AG4" s="192">
        <v>6</v>
      </c>
      <c r="AH4" s="192" t="s">
        <v>19</v>
      </c>
      <c r="AI4" s="192" t="s">
        <v>18</v>
      </c>
      <c r="AK4" s="192" t="s">
        <v>54</v>
      </c>
      <c r="AL4" s="192" t="s">
        <v>23</v>
      </c>
      <c r="AM4" s="78" t="s">
        <v>11</v>
      </c>
    </row>
    <row r="5" spans="1:39" ht="17.100000000000001" customHeight="1">
      <c r="A5" s="208"/>
      <c r="B5" s="47"/>
      <c r="C5" s="91"/>
      <c r="D5" s="60"/>
      <c r="E5" s="61"/>
      <c r="F5" s="59"/>
      <c r="G5" s="62"/>
      <c r="H5" s="59"/>
      <c r="I5" s="59"/>
      <c r="J5" s="9"/>
      <c r="K5" s="59"/>
      <c r="L5" s="59"/>
      <c r="M5" s="59"/>
      <c r="N5" s="59"/>
      <c r="O5" s="65"/>
      <c r="P5" s="66"/>
      <c r="Q5" s="66"/>
      <c r="R5" s="9"/>
      <c r="S5" s="59"/>
      <c r="T5" s="59"/>
      <c r="U5" s="59"/>
      <c r="V5" s="57" t="e">
        <f>SUM($D$5:$D5)/(COUNTA($D$5:$D5)-COUNTA($E$5:$E5))</f>
        <v>#DIV/0!</v>
      </c>
      <c r="W5" s="76">
        <f>COUNTA(A5:A34)</f>
        <v>3</v>
      </c>
      <c r="X5" s="76">
        <f>COUNTA(D5:D34)</f>
        <v>1</v>
      </c>
      <c r="Y5" s="76">
        <f>COUNTA(E5:E34)</f>
        <v>0</v>
      </c>
      <c r="Z5" s="83">
        <f>IF(X5=0,"-",SUM(D5:D34))</f>
        <v>0</v>
      </c>
      <c r="AA5" s="302" t="str">
        <f t="array" ref="AA5">IF(X5,(MAX(D5:D34)&amp;IF(SUM((D5:D34=MAX(D5:D34))*(E5:E34&lt;&gt;"")),"*","")&amp;"("&amp;MIN(IF(D5:D34&amp;E5:E34=MAX(D5:D34)&amp;IF(SUM((D5:D34=MAX(D5:D34))*(E5:E34&lt;&gt;"")),"*",""),F5:F34))&amp;")"),0)</f>
        <v>0(0)</v>
      </c>
      <c r="AB5" s="302"/>
      <c r="AC5" s="303">
        <f>IF($X5-$Y5,$Z5/($X5-$Y5),"-")</f>
        <v>0</v>
      </c>
      <c r="AD5" s="304"/>
      <c r="AE5" s="84" t="str">
        <f>IF(SUM($F$5:$F$43),($Z5/(SUM($F$5:$F$43))*100),"-")</f>
        <v>-</v>
      </c>
      <c r="AF5" s="76">
        <f>SUM(H5:H34)</f>
        <v>0</v>
      </c>
      <c r="AG5" s="76">
        <f>SUM(I5:I34)</f>
        <v>0</v>
      </c>
      <c r="AH5" s="76">
        <f>COUNTIF($D$5:$D$34,"&gt;=50")-$AI5</f>
        <v>0</v>
      </c>
      <c r="AI5" s="76">
        <f>COUNTIF(D5:D34,"&gt;=100")</f>
        <v>0</v>
      </c>
      <c r="AK5" s="79" t="s">
        <v>53</v>
      </c>
      <c r="AL5" s="80" t="str">
        <f>IF(SUM(COUNTIF($C$5:$C$34,{1,2}))=0,"-",SUM(COUNTIF($C$5:$C$34,{1,2})))</f>
        <v>-</v>
      </c>
      <c r="AM5" s="89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.100000000000001" customHeight="1">
      <c r="A6" s="208"/>
      <c r="B6" s="47"/>
      <c r="C6" s="92"/>
      <c r="D6" s="60"/>
      <c r="E6" s="61"/>
      <c r="F6" s="59"/>
      <c r="G6" s="59"/>
      <c r="H6" s="59"/>
      <c r="I6" s="59"/>
      <c r="J6" s="9"/>
      <c r="K6" s="59"/>
      <c r="L6" s="59"/>
      <c r="M6" s="59"/>
      <c r="N6" s="59"/>
      <c r="O6" s="65"/>
      <c r="P6" s="66"/>
      <c r="Q6" s="66"/>
      <c r="R6" s="9"/>
      <c r="S6" s="59"/>
      <c r="T6" s="59"/>
      <c r="U6" s="59"/>
      <c r="V6" s="58" t="e">
        <f>SUM($D$5:$D6)/(COUNTA($D$5:$D6)-COUNTA($E$5:$E6))</f>
        <v>#DIV/0!</v>
      </c>
      <c r="Z6" s="47"/>
      <c r="AK6" s="81" t="s">
        <v>52</v>
      </c>
      <c r="AL6" s="82" t="str">
        <f>IF(COUNTIF($C$5:$C$34,$AK6)=0,"-",COUNTIF($C$5:$C$34,$AK6))</f>
        <v>-</v>
      </c>
      <c r="AM6" s="90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.100000000000001" customHeight="1">
      <c r="A7" s="228"/>
      <c r="B7" s="47"/>
      <c r="C7" s="91"/>
      <c r="D7" s="60"/>
      <c r="E7" s="61"/>
      <c r="F7" s="59"/>
      <c r="G7" s="62"/>
      <c r="H7" s="59"/>
      <c r="I7" s="59"/>
      <c r="J7" s="9"/>
      <c r="K7" s="59"/>
      <c r="L7" s="59"/>
      <c r="M7" s="59"/>
      <c r="N7" s="59"/>
      <c r="O7" s="65"/>
      <c r="P7" s="66"/>
      <c r="Q7" s="66"/>
      <c r="R7" s="9"/>
      <c r="S7" s="59"/>
      <c r="T7" s="59"/>
      <c r="U7" s="59"/>
      <c r="V7" s="58" t="e">
        <f>SUM($D$5:$D7)/(COUNTA($D$5:$D7)-COUNTA($E$5:$E7))</f>
        <v>#DIV/0!</v>
      </c>
      <c r="W7" s="289" t="s">
        <v>51</v>
      </c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11"/>
      <c r="AK7" s="81" t="s">
        <v>50</v>
      </c>
      <c r="AL7" s="82" t="str">
        <f t="shared" ref="AL7:AL14" si="0">IF(COUNTIF($C$5:$C$34,$AK7)=0,"-",COUNTIF($C$5:$C$34,$AK7))</f>
        <v>-</v>
      </c>
      <c r="AM7" s="90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.100000000000001" customHeight="1">
      <c r="A8" s="228"/>
      <c r="B8" s="47"/>
      <c r="C8" s="91"/>
      <c r="D8" s="60"/>
      <c r="E8" s="61"/>
      <c r="F8" s="59"/>
      <c r="G8" s="62"/>
      <c r="H8" s="59"/>
      <c r="I8" s="59"/>
      <c r="J8" s="9"/>
      <c r="K8" s="59"/>
      <c r="L8" s="59"/>
      <c r="M8" s="59"/>
      <c r="N8" s="59"/>
      <c r="O8" s="65"/>
      <c r="P8" s="66"/>
      <c r="Q8" s="66"/>
      <c r="R8" s="9"/>
      <c r="S8" s="59"/>
      <c r="T8" s="59"/>
      <c r="U8" s="59"/>
      <c r="V8" s="58" t="e">
        <f>SUM($D$5:$D8)/(COUNTA($D$5:$D8)-COUNTA($E$5:$E8))</f>
        <v>#DIV/0!</v>
      </c>
      <c r="W8" s="192" t="s">
        <v>16</v>
      </c>
      <c r="X8" s="192" t="s">
        <v>15</v>
      </c>
      <c r="Y8" s="192" t="s">
        <v>14</v>
      </c>
      <c r="Z8" s="192" t="s">
        <v>13</v>
      </c>
      <c r="AA8" s="289" t="s">
        <v>12</v>
      </c>
      <c r="AB8" s="289"/>
      <c r="AC8" s="289" t="s">
        <v>11</v>
      </c>
      <c r="AD8" s="289"/>
      <c r="AE8" s="192" t="s">
        <v>10</v>
      </c>
      <c r="AF8" s="192" t="s">
        <v>69</v>
      </c>
      <c r="AG8" s="192" t="s">
        <v>9</v>
      </c>
      <c r="AH8" s="13"/>
      <c r="AK8" s="81" t="s">
        <v>49</v>
      </c>
      <c r="AL8" s="82" t="str">
        <f t="shared" si="0"/>
        <v>-</v>
      </c>
      <c r="AM8" s="90" t="str">
        <f t="shared" si="1"/>
        <v>-</v>
      </c>
    </row>
    <row r="9" spans="1:39" ht="17.100000000000001" customHeight="1">
      <c r="A9" s="228"/>
      <c r="B9" s="47"/>
      <c r="C9" s="91"/>
      <c r="D9" s="60"/>
      <c r="E9" s="61"/>
      <c r="F9" s="59"/>
      <c r="G9" s="59"/>
      <c r="H9" s="59"/>
      <c r="I9" s="59"/>
      <c r="J9" s="9"/>
      <c r="K9" s="59"/>
      <c r="L9" s="59"/>
      <c r="M9" s="59"/>
      <c r="N9" s="59"/>
      <c r="O9" s="65"/>
      <c r="P9" s="66"/>
      <c r="Q9" s="66"/>
      <c r="R9" s="9"/>
      <c r="S9" s="59"/>
      <c r="T9" s="59"/>
      <c r="U9" s="59"/>
      <c r="V9" s="57" t="e">
        <f>SUM($D$5:$D9)/(COUNTA($D$5:$D9)-COUNTA($E$5:$E9))</f>
        <v>#DIV/0!</v>
      </c>
      <c r="W9" s="85">
        <f t="array" ref="W9">IF(SUM(K5:K34)=0,"-",SUM(INT(K5:K34))+INT(ROUND(SUM(K5:K34-INT(K5:K34)),1)/0.6)+MOD(ROUND(SUM(K5:K34-INT(K5:K34)),1),0.6))</f>
        <v>5</v>
      </c>
      <c r="X9" s="86">
        <f>IF($W$9="-","-",SUM(L5:L34))</f>
        <v>0</v>
      </c>
      <c r="Y9" s="86">
        <f>IF($W$9="-","-",SUM(M5:M34))</f>
        <v>49</v>
      </c>
      <c r="Z9" s="83">
        <f>IF($W$9="-","-",SUM(N5:N34))</f>
        <v>0</v>
      </c>
      <c r="AA9" s="305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306"/>
      <c r="AC9" s="303" t="str">
        <f>IF($Z$9="-","-",IF($Z$9=0,"-",$Y$9/$Z$9))</f>
        <v>-</v>
      </c>
      <c r="AD9" s="304"/>
      <c r="AE9" s="87" t="str">
        <f>IF(ISERROR(ROUND((INT(W9)*6+((W9-INT(W9))*10))/Z9,2)),"-",ROUND((INT(W9)*6+((W9-INT(W9))*10))/Z9,2))</f>
        <v>-</v>
      </c>
      <c r="AF9" s="84">
        <f>IF(ISERROR(ROUND(Y9/(INT(W9)*6+((W9-INT(W9))*10))*6,2)),"-",ROUND(Y9/(INT(W9)*6+((W9-INT(W9))*10))*6,2))</f>
        <v>9.8000000000000007</v>
      </c>
      <c r="AG9" s="93">
        <f>COUNTIF(N5:N34,"&gt;=5")</f>
        <v>0</v>
      </c>
      <c r="AH9" s="10"/>
      <c r="AK9" s="81" t="s">
        <v>48</v>
      </c>
      <c r="AL9" s="82">
        <f t="shared" si="0"/>
        <v>1</v>
      </c>
      <c r="AM9" s="90">
        <f t="shared" si="1"/>
        <v>0</v>
      </c>
    </row>
    <row r="10" spans="1:39" ht="17.100000000000001" customHeight="1">
      <c r="A10" s="228"/>
      <c r="B10" s="47"/>
      <c r="C10" s="91"/>
      <c r="D10" s="60"/>
      <c r="E10" s="61"/>
      <c r="F10" s="59"/>
      <c r="G10" s="62"/>
      <c r="H10" s="59"/>
      <c r="I10" s="59"/>
      <c r="J10" s="9"/>
      <c r="K10" s="59"/>
      <c r="L10" s="59"/>
      <c r="M10" s="59"/>
      <c r="N10" s="59"/>
      <c r="O10" s="65"/>
      <c r="P10" s="66"/>
      <c r="Q10" s="66"/>
      <c r="R10" s="9"/>
      <c r="S10" s="59"/>
      <c r="T10" s="59"/>
      <c r="U10" s="59"/>
      <c r="V10" s="58" t="e">
        <f>SUM($D$5:$D10)/(COUNTA($D$5:$D10)-COUNTA($E$5:$E10))</f>
        <v>#DIV/0!</v>
      </c>
      <c r="W10" s="12"/>
      <c r="AK10" s="81" t="s">
        <v>47</v>
      </c>
      <c r="AL10" s="82" t="str">
        <f t="shared" si="0"/>
        <v>-</v>
      </c>
      <c r="AM10" s="90" t="str">
        <f t="shared" si="1"/>
        <v>-</v>
      </c>
    </row>
    <row r="11" spans="1:39" ht="17.100000000000001" customHeight="1">
      <c r="A11" s="228"/>
      <c r="B11" s="47"/>
      <c r="C11" s="92"/>
      <c r="D11" s="63"/>
      <c r="E11" s="61"/>
      <c r="F11" s="59"/>
      <c r="G11" s="62"/>
      <c r="H11" s="59"/>
      <c r="I11" s="59"/>
      <c r="J11" s="9"/>
      <c r="K11" s="59"/>
      <c r="L11" s="59"/>
      <c r="M11" s="59"/>
      <c r="N11" s="59"/>
      <c r="O11" s="65"/>
      <c r="P11" s="66"/>
      <c r="Q11" s="66"/>
      <c r="R11" s="9"/>
      <c r="S11" s="59"/>
      <c r="T11" s="59"/>
      <c r="U11" s="59"/>
      <c r="V11" s="58" t="e">
        <f>SUM($D$5:$D11)/(COUNTA($D$5:$D11)-COUNTA($E$5:$E11))</f>
        <v>#DIV/0!</v>
      </c>
      <c r="W11" s="292" t="s">
        <v>46</v>
      </c>
      <c r="X11" s="292"/>
      <c r="Y11" s="292"/>
      <c r="Z11" s="11"/>
      <c r="AA11" s="11"/>
      <c r="AB11" s="11"/>
      <c r="AK11" s="81" t="s">
        <v>45</v>
      </c>
      <c r="AL11" s="82">
        <f t="shared" si="0"/>
        <v>1</v>
      </c>
      <c r="AM11" s="90">
        <f t="shared" si="1"/>
        <v>0</v>
      </c>
    </row>
    <row r="12" spans="1:39" ht="17.100000000000001" customHeight="1">
      <c r="A12" s="243"/>
      <c r="B12" s="47"/>
      <c r="C12" s="91"/>
      <c r="D12" s="60"/>
      <c r="E12" s="61"/>
      <c r="F12" s="59"/>
      <c r="G12" s="62"/>
      <c r="H12" s="59"/>
      <c r="I12" s="59"/>
      <c r="J12" s="9"/>
      <c r="K12" s="59"/>
      <c r="L12" s="59"/>
      <c r="M12" s="59"/>
      <c r="N12" s="59"/>
      <c r="O12" s="65"/>
      <c r="P12" s="66"/>
      <c r="Q12" s="66"/>
      <c r="R12" s="9"/>
      <c r="S12" s="59"/>
      <c r="T12" s="59"/>
      <c r="U12" s="59"/>
      <c r="V12" s="58" t="e">
        <f>SUM($D$5:$D12)/(COUNTA($D$5:$D12)-COUNTA($E$5:$E12))</f>
        <v>#DIV/0!</v>
      </c>
      <c r="W12" s="192" t="s">
        <v>8</v>
      </c>
      <c r="X12" s="192" t="s">
        <v>7</v>
      </c>
      <c r="Y12" s="192" t="s">
        <v>6</v>
      </c>
      <c r="Z12" s="47"/>
      <c r="AK12" s="81" t="s">
        <v>44</v>
      </c>
      <c r="AL12" s="82" t="str">
        <f t="shared" si="0"/>
        <v>-</v>
      </c>
      <c r="AM12" s="90" t="str">
        <f t="shared" si="1"/>
        <v>-</v>
      </c>
    </row>
    <row r="13" spans="1:39" ht="17.100000000000001" customHeight="1">
      <c r="A13" s="243"/>
      <c r="B13" s="47"/>
      <c r="C13" s="91"/>
      <c r="D13" s="63"/>
      <c r="E13" s="61"/>
      <c r="F13" s="59"/>
      <c r="G13" s="62"/>
      <c r="H13" s="59"/>
      <c r="I13" s="59"/>
      <c r="J13" s="9"/>
      <c r="K13" s="59"/>
      <c r="L13" s="59"/>
      <c r="M13" s="59"/>
      <c r="N13" s="59"/>
      <c r="O13" s="65"/>
      <c r="P13" s="66"/>
      <c r="Q13" s="66"/>
      <c r="R13" s="9"/>
      <c r="S13" s="59"/>
      <c r="T13" s="59"/>
      <c r="U13" s="59"/>
      <c r="V13" s="57" t="e">
        <f>SUM($D$5:$D13)/(COUNTA($D$5:$D13)-COUNTA($E$5:$E13))</f>
        <v>#DIV/0!</v>
      </c>
      <c r="W13" s="76">
        <f>SUM(S5:S34)</f>
        <v>0</v>
      </c>
      <c r="X13" s="76">
        <f>SUM(T5:T34)</f>
        <v>0</v>
      </c>
      <c r="Y13" s="76">
        <f>SUM(U5:U34)</f>
        <v>0</v>
      </c>
      <c r="Z13" s="10"/>
      <c r="AK13" s="81" t="s">
        <v>43</v>
      </c>
      <c r="AL13" s="82" t="str">
        <f t="shared" si="0"/>
        <v>-</v>
      </c>
      <c r="AM13" s="90" t="str">
        <f t="shared" si="1"/>
        <v>-</v>
      </c>
    </row>
    <row r="14" spans="1:39" ht="17.100000000000001" customHeight="1">
      <c r="A14" s="243"/>
      <c r="B14" s="51"/>
      <c r="C14" s="92"/>
      <c r="D14" s="60"/>
      <c r="E14" s="61"/>
      <c r="F14" s="59"/>
      <c r="G14" s="59"/>
      <c r="H14" s="59"/>
      <c r="I14" s="59"/>
      <c r="J14" s="9"/>
      <c r="K14" s="59"/>
      <c r="L14" s="59"/>
      <c r="M14" s="59"/>
      <c r="N14" s="59"/>
      <c r="O14" s="65"/>
      <c r="P14" s="66"/>
      <c r="Q14" s="66"/>
      <c r="R14" s="9"/>
      <c r="S14" s="59"/>
      <c r="T14" s="59"/>
      <c r="U14" s="59"/>
      <c r="V14" s="58" t="e">
        <f>SUM($D$5:$D14)/(COUNTA($D$5:$D14)-COUNTA($E$5:$E14))</f>
        <v>#DIV/0!</v>
      </c>
      <c r="AK14" s="81" t="s">
        <v>42</v>
      </c>
      <c r="AL14" s="82">
        <f t="shared" si="0"/>
        <v>1</v>
      </c>
      <c r="AM14" s="90">
        <f t="shared" si="1"/>
        <v>0</v>
      </c>
    </row>
    <row r="15" spans="1:39" ht="17.100000000000001" customHeight="1">
      <c r="A15" s="243"/>
      <c r="B15" s="51"/>
      <c r="C15" s="92"/>
      <c r="D15" s="60"/>
      <c r="E15" s="61"/>
      <c r="F15" s="59"/>
      <c r="G15" s="62"/>
      <c r="H15" s="59"/>
      <c r="I15" s="59"/>
      <c r="J15" s="9"/>
      <c r="K15" s="59"/>
      <c r="L15" s="59"/>
      <c r="M15" s="59"/>
      <c r="N15" s="59"/>
      <c r="O15" s="65"/>
      <c r="P15" s="66"/>
      <c r="Q15" s="66"/>
      <c r="R15" s="9"/>
      <c r="S15" s="59"/>
      <c r="T15" s="59"/>
      <c r="U15" s="59"/>
      <c r="V15" s="58" t="e">
        <f>SUM($D$5:$D15)/(COUNTA($D$5:$D15)-COUNTA($E$5:$E15))</f>
        <v>#DIV/0!</v>
      </c>
      <c r="W15" s="289" t="s">
        <v>41</v>
      </c>
      <c r="X15" s="289"/>
      <c r="Y15" s="289"/>
      <c r="Z15" s="289"/>
      <c r="AA15" s="289"/>
      <c r="AB15" s="289"/>
    </row>
    <row r="16" spans="1:39" ht="17.100000000000001" customHeight="1">
      <c r="A16" s="243"/>
      <c r="B16" s="51"/>
      <c r="C16" s="92"/>
      <c r="D16" s="63"/>
      <c r="E16" s="61"/>
      <c r="F16" s="59"/>
      <c r="G16" s="62"/>
      <c r="H16" s="59"/>
      <c r="I16" s="59"/>
      <c r="J16" s="9"/>
      <c r="K16" s="59"/>
      <c r="L16" s="59"/>
      <c r="M16" s="59"/>
      <c r="N16" s="59"/>
      <c r="O16" s="65"/>
      <c r="P16" s="66"/>
      <c r="Q16" s="66"/>
      <c r="R16" s="9"/>
      <c r="S16" s="59"/>
      <c r="T16" s="59"/>
      <c r="U16" s="59"/>
      <c r="V16" s="57" t="e">
        <f>SUM($D$5:$D16)/(COUNTA($D$5:$D16)-COUNTA($E$5:$E16))</f>
        <v>#DIV/0!</v>
      </c>
      <c r="W16" s="293" t="s">
        <v>40</v>
      </c>
      <c r="X16" s="294"/>
      <c r="Y16" s="295"/>
      <c r="Z16" s="76">
        <f>COUNTIF($G$5:$G$34,W16)</f>
        <v>0</v>
      </c>
      <c r="AA16" s="296">
        <f>$Z16/MAX(1,$X$5)</f>
        <v>0</v>
      </c>
      <c r="AB16" s="297"/>
    </row>
    <row r="17" spans="1:34" ht="17.100000000000001" customHeight="1">
      <c r="A17" s="228" t="s">
        <v>220</v>
      </c>
      <c r="B17" s="51">
        <v>3</v>
      </c>
      <c r="C17" s="92">
        <v>8</v>
      </c>
      <c r="D17" s="63"/>
      <c r="E17" s="61"/>
      <c r="F17" s="59"/>
      <c r="G17" s="62"/>
      <c r="H17" s="59"/>
      <c r="I17" s="59"/>
      <c r="J17" s="9"/>
      <c r="K17" s="59">
        <v>2</v>
      </c>
      <c r="L17" s="59"/>
      <c r="M17" s="59">
        <v>17</v>
      </c>
      <c r="N17" s="59"/>
      <c r="O17" s="65"/>
      <c r="P17" s="66"/>
      <c r="Q17" s="66"/>
      <c r="R17" s="9"/>
      <c r="S17" s="59"/>
      <c r="T17" s="59"/>
      <c r="U17" s="59"/>
      <c r="V17" s="57" t="e">
        <f>SUM($D$5:$D17)/(COUNTA($D$5:$D17)-COUNTA($E$5:$E17))</f>
        <v>#DIV/0!</v>
      </c>
      <c r="W17" s="298" t="s">
        <v>39</v>
      </c>
      <c r="X17" s="299"/>
      <c r="Y17" s="300"/>
      <c r="Z17" s="76">
        <f>COUNTIF($G$5:$G$34,W17)</f>
        <v>0</v>
      </c>
      <c r="AA17" s="287">
        <f t="shared" ref="AA17:AA25" si="2">$Z17/MAX(1,$X$5)</f>
        <v>0</v>
      </c>
      <c r="AB17" s="288"/>
      <c r="AG17" s="1"/>
      <c r="AH17" s="1"/>
    </row>
    <row r="18" spans="1:34" ht="17.100000000000001" customHeight="1">
      <c r="A18" s="228" t="s">
        <v>222</v>
      </c>
      <c r="B18" s="51">
        <v>3</v>
      </c>
      <c r="C18" s="92">
        <v>11</v>
      </c>
      <c r="D18" s="63"/>
      <c r="E18" s="61"/>
      <c r="F18" s="59"/>
      <c r="G18" s="62"/>
      <c r="H18" s="59"/>
      <c r="I18" s="59"/>
      <c r="J18" s="9"/>
      <c r="K18" s="59">
        <v>2</v>
      </c>
      <c r="L18" s="59"/>
      <c r="M18" s="59">
        <v>18</v>
      </c>
      <c r="N18" s="59"/>
      <c r="O18" s="65"/>
      <c r="P18" s="66"/>
      <c r="Q18" s="66"/>
      <c r="R18" s="9"/>
      <c r="S18" s="59"/>
      <c r="T18" s="59"/>
      <c r="U18" s="59"/>
      <c r="V18" s="57" t="e">
        <f>SUM($D$5:$D18)/(COUNTA($D$5:$D18)-COUNTA($E$5:$E18))</f>
        <v>#DIV/0!</v>
      </c>
      <c r="W18" s="284" t="s">
        <v>90</v>
      </c>
      <c r="X18" s="285"/>
      <c r="Y18" s="286"/>
      <c r="Z18" s="76">
        <f>COUNTIF($G$5:$G$34,W18)</f>
        <v>0</v>
      </c>
      <c r="AA18" s="287">
        <f t="shared" si="2"/>
        <v>0</v>
      </c>
      <c r="AB18" s="288"/>
      <c r="AG18" s="1"/>
      <c r="AH18" s="1"/>
    </row>
    <row r="19" spans="1:34" ht="17.100000000000001" customHeight="1">
      <c r="A19" s="228" t="s">
        <v>221</v>
      </c>
      <c r="B19" s="51">
        <v>3</v>
      </c>
      <c r="C19" s="92">
        <v>6</v>
      </c>
      <c r="D19" s="60">
        <v>0</v>
      </c>
      <c r="E19" s="61"/>
      <c r="F19" s="59"/>
      <c r="G19" s="59" t="s">
        <v>38</v>
      </c>
      <c r="H19" s="59"/>
      <c r="I19" s="59"/>
      <c r="J19" s="9"/>
      <c r="K19" s="59">
        <v>1</v>
      </c>
      <c r="L19" s="59"/>
      <c r="M19" s="59">
        <v>14</v>
      </c>
      <c r="N19" s="59"/>
      <c r="O19" s="65"/>
      <c r="P19" s="66"/>
      <c r="Q19" s="66"/>
      <c r="R19" s="9"/>
      <c r="S19" s="59"/>
      <c r="T19" s="59"/>
      <c r="U19" s="59"/>
      <c r="V19" s="57">
        <f>SUM($D$5:$D19)/(COUNTA($D$5:$D19)-COUNTA($E$5:$E19))</f>
        <v>0</v>
      </c>
      <c r="W19" s="284" t="s">
        <v>89</v>
      </c>
      <c r="X19" s="285"/>
      <c r="Y19" s="286"/>
      <c r="Z19" s="76">
        <f t="shared" ref="Z19:Z25" si="3">COUNTIF($G$5:$G$34,W19)</f>
        <v>0</v>
      </c>
      <c r="AA19" s="287">
        <f t="shared" si="2"/>
        <v>0</v>
      </c>
      <c r="AB19" s="288"/>
      <c r="AG19" s="1"/>
      <c r="AH19" s="1"/>
    </row>
    <row r="20" spans="1:34" ht="17.100000000000001" customHeight="1">
      <c r="A20" s="228"/>
      <c r="B20" s="47"/>
      <c r="C20" s="91"/>
      <c r="D20" s="60"/>
      <c r="E20" s="61"/>
      <c r="F20" s="59"/>
      <c r="G20" s="62"/>
      <c r="H20" s="59"/>
      <c r="I20" s="59"/>
      <c r="J20" s="9"/>
      <c r="K20" s="59"/>
      <c r="L20" s="59"/>
      <c r="M20" s="59"/>
      <c r="N20" s="59"/>
      <c r="O20" s="65"/>
      <c r="P20" s="66"/>
      <c r="Q20" s="66"/>
      <c r="R20" s="9"/>
      <c r="S20" s="59"/>
      <c r="T20" s="59"/>
      <c r="U20" s="59"/>
      <c r="V20" s="57">
        <f>SUM($D$5:$D20)/(COUNTA($D$5:$D20)-COUNTA($E$5:$E20))</f>
        <v>0</v>
      </c>
      <c r="W20" s="284" t="s">
        <v>38</v>
      </c>
      <c r="X20" s="285"/>
      <c r="Y20" s="286"/>
      <c r="Z20" s="76">
        <f t="shared" si="3"/>
        <v>1</v>
      </c>
      <c r="AA20" s="287">
        <f t="shared" si="2"/>
        <v>1</v>
      </c>
      <c r="AB20" s="288"/>
      <c r="AG20" s="1"/>
      <c r="AH20" s="1"/>
    </row>
    <row r="21" spans="1:34" ht="17.100000000000001" customHeight="1">
      <c r="A21" s="228"/>
      <c r="B21" s="47"/>
      <c r="C21" s="91"/>
      <c r="D21" s="60"/>
      <c r="E21" s="61"/>
      <c r="F21" s="59"/>
      <c r="G21" s="62"/>
      <c r="H21" s="59"/>
      <c r="I21" s="59"/>
      <c r="J21" s="9"/>
      <c r="K21" s="64"/>
      <c r="L21" s="59"/>
      <c r="M21" s="59"/>
      <c r="N21" s="59"/>
      <c r="O21" s="65"/>
      <c r="P21" s="66"/>
      <c r="Q21" s="66"/>
      <c r="R21" s="9"/>
      <c r="S21" s="59"/>
      <c r="T21" s="59"/>
      <c r="U21" s="59"/>
      <c r="V21" s="57">
        <f>SUM($D$5:$D21)/(COUNTA($D$5:$D21)-COUNTA($E$5:$E21))</f>
        <v>0</v>
      </c>
      <c r="W21" s="284" t="s">
        <v>37</v>
      </c>
      <c r="X21" s="285"/>
      <c r="Y21" s="286"/>
      <c r="Z21" s="76">
        <f t="shared" si="3"/>
        <v>0</v>
      </c>
      <c r="AA21" s="287">
        <f t="shared" si="2"/>
        <v>0</v>
      </c>
      <c r="AB21" s="288"/>
      <c r="AG21" s="1"/>
      <c r="AH21" s="1"/>
    </row>
    <row r="22" spans="1:34" ht="17.100000000000001" customHeight="1">
      <c r="A22" s="228"/>
      <c r="B22" s="47"/>
      <c r="C22" s="91"/>
      <c r="D22" s="60"/>
      <c r="E22" s="61"/>
      <c r="F22" s="59"/>
      <c r="G22" s="59"/>
      <c r="H22" s="59"/>
      <c r="I22" s="59"/>
      <c r="J22" s="9"/>
      <c r="K22" s="64"/>
      <c r="L22" s="59"/>
      <c r="M22" s="59"/>
      <c r="N22" s="59"/>
      <c r="O22" s="65"/>
      <c r="P22" s="66"/>
      <c r="Q22" s="66"/>
      <c r="R22" s="9"/>
      <c r="S22" s="59"/>
      <c r="T22" s="59"/>
      <c r="U22" s="59"/>
      <c r="V22" s="57">
        <f>SUM($D$5:$D22)/(COUNTA($D$5:$D22)-COUNTA($E$5:$E22))</f>
        <v>0</v>
      </c>
      <c r="W22" s="284" t="s">
        <v>36</v>
      </c>
      <c r="X22" s="285"/>
      <c r="Y22" s="286"/>
      <c r="Z22" s="76">
        <f t="shared" si="3"/>
        <v>0</v>
      </c>
      <c r="AA22" s="287">
        <f t="shared" si="2"/>
        <v>0</v>
      </c>
      <c r="AB22" s="288"/>
      <c r="AG22" s="1"/>
      <c r="AH22" s="1"/>
    </row>
    <row r="23" spans="1:34" ht="17.100000000000001" customHeight="1">
      <c r="A23" s="229"/>
      <c r="B23" s="47"/>
      <c r="C23" s="91"/>
      <c r="D23" s="60"/>
      <c r="E23" s="61"/>
      <c r="F23" s="59"/>
      <c r="G23" s="62"/>
      <c r="H23" s="59"/>
      <c r="I23" s="59"/>
      <c r="J23" s="9"/>
      <c r="K23" s="64"/>
      <c r="L23" s="59"/>
      <c r="M23" s="59"/>
      <c r="N23" s="64"/>
      <c r="O23" s="67"/>
      <c r="P23" s="68"/>
      <c r="Q23" s="68"/>
      <c r="R23" s="9"/>
      <c r="S23" s="59"/>
      <c r="T23" s="59"/>
      <c r="U23" s="59"/>
      <c r="V23" s="57">
        <f>SUM($D$5:$D23)/(COUNTA($D$5:$D23)-COUNTA($E$5:$E23))</f>
        <v>0</v>
      </c>
      <c r="W23" s="284" t="s">
        <v>35</v>
      </c>
      <c r="X23" s="285"/>
      <c r="Y23" s="286"/>
      <c r="Z23" s="76">
        <f t="shared" si="3"/>
        <v>0</v>
      </c>
      <c r="AA23" s="287">
        <f t="shared" si="2"/>
        <v>0</v>
      </c>
      <c r="AB23" s="288"/>
      <c r="AG23" s="1"/>
      <c r="AH23" s="1"/>
    </row>
    <row r="24" spans="1:34" ht="17.100000000000001" customHeight="1">
      <c r="A24" s="248"/>
      <c r="B24" s="51"/>
      <c r="C24" s="92"/>
      <c r="D24" s="63"/>
      <c r="E24" s="61"/>
      <c r="F24" s="59"/>
      <c r="G24" s="62"/>
      <c r="H24" s="59"/>
      <c r="I24" s="59"/>
      <c r="J24" s="9"/>
      <c r="K24" s="64"/>
      <c r="L24" s="59"/>
      <c r="M24" s="59"/>
      <c r="N24" s="59"/>
      <c r="O24" s="65"/>
      <c r="P24" s="66"/>
      <c r="Q24" s="66"/>
      <c r="R24" s="25"/>
      <c r="S24" s="62"/>
      <c r="T24" s="62"/>
      <c r="U24" s="62"/>
      <c r="V24" s="57">
        <f>SUM($D$5:$D24)/(COUNTA($D$5:$D24)-COUNTA($E$5:$E24))</f>
        <v>0</v>
      </c>
      <c r="W24" s="284" t="s">
        <v>34</v>
      </c>
      <c r="X24" s="290"/>
      <c r="Y24" s="291"/>
      <c r="Z24" s="76">
        <f t="shared" si="3"/>
        <v>0</v>
      </c>
      <c r="AA24" s="287">
        <f t="shared" si="2"/>
        <v>0</v>
      </c>
      <c r="AB24" s="288"/>
      <c r="AG24" s="1"/>
      <c r="AH24" s="1"/>
    </row>
    <row r="25" spans="1:34" ht="17.100000000000001" customHeight="1">
      <c r="A25" s="248"/>
      <c r="B25" s="47"/>
      <c r="C25" s="91"/>
      <c r="D25" s="63"/>
      <c r="E25" s="61"/>
      <c r="F25" s="59"/>
      <c r="G25" s="62"/>
      <c r="H25" s="59"/>
      <c r="I25" s="59"/>
      <c r="J25" s="9"/>
      <c r="K25" s="64"/>
      <c r="L25" s="59"/>
      <c r="M25" s="59"/>
      <c r="N25" s="59"/>
      <c r="O25" s="65"/>
      <c r="P25" s="66"/>
      <c r="Q25" s="66"/>
      <c r="R25" s="50"/>
      <c r="S25" s="59"/>
      <c r="T25" s="59"/>
      <c r="U25" s="59"/>
      <c r="V25" s="57">
        <f>SUM($D$5:$D25)/(COUNTA($D$5:$D25)-COUNTA($E$5:$E25))</f>
        <v>0</v>
      </c>
      <c r="W25" s="284" t="s">
        <v>33</v>
      </c>
      <c r="X25" s="285"/>
      <c r="Y25" s="286"/>
      <c r="Z25" s="76">
        <f t="shared" si="3"/>
        <v>0</v>
      </c>
      <c r="AA25" s="287">
        <f t="shared" si="2"/>
        <v>0</v>
      </c>
      <c r="AB25" s="288"/>
      <c r="AG25" s="1"/>
      <c r="AH25" s="1"/>
    </row>
    <row r="26" spans="1:34" ht="17.100000000000001" customHeight="1">
      <c r="A26" s="200"/>
      <c r="B26" s="2"/>
      <c r="C26" s="91"/>
      <c r="D26" s="60"/>
      <c r="E26" s="61"/>
      <c r="F26" s="59"/>
      <c r="G26" s="59"/>
      <c r="H26" s="59"/>
      <c r="I26" s="59"/>
      <c r="J26" s="9"/>
      <c r="K26" s="64"/>
      <c r="L26" s="59"/>
      <c r="M26" s="59"/>
      <c r="N26" s="59"/>
      <c r="O26" s="65"/>
      <c r="P26" s="66"/>
      <c r="Q26" s="66"/>
      <c r="R26" s="50"/>
      <c r="S26" s="59"/>
      <c r="T26" s="59"/>
      <c r="U26" s="59"/>
      <c r="V26" s="58">
        <f>SUM($D$5:$D26)/(COUNTA($D$5:$D26)-COUNTA($E$5:$E26))</f>
        <v>0</v>
      </c>
      <c r="W26" s="88"/>
    </row>
    <row r="27" spans="1:34" ht="17.100000000000001" customHeight="1">
      <c r="A27" s="200"/>
      <c r="B27" s="2"/>
      <c r="C27" s="91"/>
      <c r="D27" s="60"/>
      <c r="E27" s="61"/>
      <c r="F27" s="59"/>
      <c r="G27" s="59"/>
      <c r="H27" s="59"/>
      <c r="I27" s="59"/>
      <c r="J27" s="9"/>
      <c r="K27" s="64"/>
      <c r="L27" s="59"/>
      <c r="M27" s="59"/>
      <c r="N27" s="59"/>
      <c r="O27" s="65"/>
      <c r="P27" s="66"/>
      <c r="Q27" s="66"/>
      <c r="R27" s="50"/>
      <c r="S27" s="59"/>
      <c r="T27" s="59"/>
      <c r="U27" s="59"/>
      <c r="V27" s="58">
        <f>SUM($D$5:$D27)/(COUNTA($D$5:$D27)-COUNTA($E$5:$E27))</f>
        <v>0</v>
      </c>
      <c r="W27" s="289" t="s">
        <v>32</v>
      </c>
      <c r="X27" s="289"/>
      <c r="Y27" s="289"/>
      <c r="Z27" s="289"/>
      <c r="AA27" s="289"/>
      <c r="AB27" s="289"/>
      <c r="AC27" s="8"/>
      <c r="AD27" s="8"/>
      <c r="AE27" s="8"/>
      <c r="AG27" s="1"/>
      <c r="AH27" s="1"/>
    </row>
    <row r="28" spans="1:34" ht="17.100000000000001" customHeight="1">
      <c r="A28" s="200"/>
      <c r="B28" s="2"/>
      <c r="C28" s="91"/>
      <c r="D28" s="60"/>
      <c r="E28" s="61"/>
      <c r="F28" s="59"/>
      <c r="G28" s="59"/>
      <c r="H28" s="59"/>
      <c r="I28" s="59"/>
      <c r="J28" s="9"/>
      <c r="K28" s="64"/>
      <c r="L28" s="59"/>
      <c r="M28" s="59"/>
      <c r="N28" s="59"/>
      <c r="O28" s="65"/>
      <c r="P28" s="66"/>
      <c r="Q28" s="66"/>
      <c r="R28" s="50"/>
      <c r="S28" s="59"/>
      <c r="T28" s="59"/>
      <c r="U28" s="59"/>
      <c r="V28" s="57">
        <f>SUM($D$5:$D28)/(COUNTA($D$5:$D28)-COUNTA($E$5:$E28))</f>
        <v>0</v>
      </c>
      <c r="W28" s="69" t="s">
        <v>31</v>
      </c>
      <c r="X28" s="70"/>
      <c r="Y28" s="70"/>
      <c r="Z28" s="71"/>
      <c r="AA28" s="282">
        <f>IF(W5=0,"-",$W$13/$W$5)</f>
        <v>0</v>
      </c>
      <c r="AB28" s="283"/>
      <c r="AG28" s="1"/>
      <c r="AH28" s="1"/>
    </row>
    <row r="29" spans="1:34" ht="17.100000000000001" customHeight="1">
      <c r="A29" s="200"/>
      <c r="B29" s="2"/>
      <c r="C29" s="91"/>
      <c r="D29" s="60"/>
      <c r="E29" s="61"/>
      <c r="F29" s="59"/>
      <c r="G29" s="59"/>
      <c r="H29" s="59"/>
      <c r="I29" s="59"/>
      <c r="J29" s="9"/>
      <c r="K29" s="64"/>
      <c r="L29" s="59"/>
      <c r="M29" s="59"/>
      <c r="N29" s="59"/>
      <c r="O29" s="65"/>
      <c r="P29" s="66"/>
      <c r="Q29" s="66"/>
      <c r="R29" s="50"/>
      <c r="S29" s="59"/>
      <c r="T29" s="59"/>
      <c r="U29" s="59"/>
      <c r="V29" s="57">
        <f>SUM($D$5:$D29)/(COUNTA($D$5:$D29)-COUNTA($E$5:$E29))</f>
        <v>0</v>
      </c>
      <c r="W29" s="190" t="s">
        <v>30</v>
      </c>
      <c r="X29" s="191"/>
      <c r="Y29" s="276">
        <v>20</v>
      </c>
      <c r="Z29" s="279"/>
      <c r="AA29" s="280" t="str">
        <f>IF(ISERROR(SUMIF(D5:D34,"&gt;="&amp;Y29)/SUMPRODUCT(--(D5:D34&gt;=Y29),--(E5:E34&lt;&gt;"*"))),"-",SUMIF(D5:D34,"&gt;="&amp;Y29)/SUMPRODUCT(--(D5:D34&gt;=Y29),--(E5:E34&lt;&gt;"*")))</f>
        <v>-</v>
      </c>
      <c r="AB29" s="281"/>
      <c r="AG29" s="1"/>
      <c r="AH29" s="1"/>
    </row>
    <row r="30" spans="1:34" ht="17.100000000000001" customHeight="1">
      <c r="A30" s="200"/>
      <c r="B30" s="2"/>
      <c r="C30" s="91"/>
      <c r="D30" s="60"/>
      <c r="E30" s="61"/>
      <c r="F30" s="59"/>
      <c r="G30" s="59"/>
      <c r="H30" s="59"/>
      <c r="I30" s="59"/>
      <c r="J30" s="9"/>
      <c r="K30" s="64"/>
      <c r="L30" s="59"/>
      <c r="M30" s="59"/>
      <c r="N30" s="59"/>
      <c r="O30" s="65"/>
      <c r="P30" s="66"/>
      <c r="Q30" s="66"/>
      <c r="R30" s="50"/>
      <c r="S30" s="59"/>
      <c r="T30" s="59"/>
      <c r="U30" s="59"/>
      <c r="V30" s="57">
        <f>SUM($D$5:$D30)/(COUNTA($D$5:$D30)-COUNTA($E$5:$E30))</f>
        <v>0</v>
      </c>
      <c r="W30" s="274" t="s">
        <v>29</v>
      </c>
      <c r="X30" s="275"/>
      <c r="Y30" s="275"/>
      <c r="Z30" s="276"/>
      <c r="AA30" s="277" t="str">
        <f>IF($Z$5="-","-",IF($Z$5=0,"-",($AF$5*4+$AG$5*6)/$Z$5))</f>
        <v>-</v>
      </c>
      <c r="AB30" s="278"/>
      <c r="AG30" s="1"/>
      <c r="AH30" s="1"/>
    </row>
    <row r="31" spans="1:34" ht="17.100000000000001" customHeight="1">
      <c r="A31" s="200"/>
      <c r="B31" s="2"/>
      <c r="C31" s="91"/>
      <c r="D31" s="60"/>
      <c r="E31" s="61"/>
      <c r="F31" s="59"/>
      <c r="G31" s="59"/>
      <c r="H31" s="59"/>
      <c r="I31" s="59"/>
      <c r="J31" s="9"/>
      <c r="K31" s="64"/>
      <c r="L31" s="59"/>
      <c r="M31" s="59"/>
      <c r="N31" s="59"/>
      <c r="O31" s="65"/>
      <c r="P31" s="66"/>
      <c r="Q31" s="66"/>
      <c r="R31" s="50"/>
      <c r="S31" s="59"/>
      <c r="T31" s="59"/>
      <c r="U31" s="59"/>
      <c r="V31" s="57">
        <f>SUM($D$5:$D31)/(COUNTA($D$5:$D31)-COUNTA($E$5:$E31))</f>
        <v>0</v>
      </c>
      <c r="W31" s="274" t="s">
        <v>28</v>
      </c>
      <c r="X31" s="275"/>
      <c r="Y31" s="275"/>
      <c r="Z31" s="276"/>
      <c r="AA31" s="277" t="str">
        <f>IF(SUM($AF5:$AG5),$AG5/SUM($AF5:$AG5),"-")</f>
        <v>-</v>
      </c>
      <c r="AB31" s="278"/>
      <c r="AG31" s="1"/>
      <c r="AH31" s="1"/>
    </row>
    <row r="32" spans="1:34" ht="17.100000000000001" customHeight="1">
      <c r="A32" s="200"/>
      <c r="B32" s="2"/>
      <c r="C32" s="91"/>
      <c r="D32" s="60"/>
      <c r="E32" s="61"/>
      <c r="F32" s="59"/>
      <c r="G32" s="59"/>
      <c r="H32" s="59"/>
      <c r="I32" s="59"/>
      <c r="J32" s="9"/>
      <c r="K32" s="64"/>
      <c r="L32" s="59"/>
      <c r="M32" s="59"/>
      <c r="N32" s="59"/>
      <c r="O32" s="65"/>
      <c r="P32" s="66"/>
      <c r="Q32" s="66"/>
      <c r="R32" s="50"/>
      <c r="S32" s="59"/>
      <c r="T32" s="59"/>
      <c r="U32" s="59"/>
      <c r="V32" s="57">
        <f>SUM($D$5:$D32)/(COUNTA($D$5:$D32)-COUNTA($E$5:$E32))</f>
        <v>0</v>
      </c>
      <c r="W32" s="274" t="s">
        <v>27</v>
      </c>
      <c r="X32" s="275"/>
      <c r="Y32" s="275"/>
      <c r="Z32" s="276"/>
      <c r="AA32" s="277" t="str">
        <f>IF(SUM($AH5:$AI5),$AI5/SUM($AH5:$AI5),"-")</f>
        <v>-</v>
      </c>
      <c r="AB32" s="278"/>
      <c r="AG32" s="1"/>
      <c r="AH32" s="1"/>
    </row>
    <row r="33" spans="1:34" ht="17.100000000000001" customHeight="1">
      <c r="A33" s="199"/>
      <c r="B33" s="2"/>
      <c r="C33" s="91"/>
      <c r="D33" s="60"/>
      <c r="E33" s="61"/>
      <c r="F33" s="59"/>
      <c r="G33" s="59"/>
      <c r="H33" s="59"/>
      <c r="I33" s="59"/>
      <c r="J33" s="50"/>
      <c r="K33" s="59"/>
      <c r="L33" s="59"/>
      <c r="M33" s="59"/>
      <c r="N33" s="59"/>
      <c r="O33" s="65"/>
      <c r="P33" s="66"/>
      <c r="Q33" s="66"/>
      <c r="R33" s="50"/>
      <c r="S33" s="59"/>
      <c r="T33" s="59"/>
      <c r="U33" s="59"/>
      <c r="V33" s="57">
        <f>SUM($D$5:$D33)/(COUNTA($D$5:$D33)-COUNTA($E$5:$E33))</f>
        <v>0</v>
      </c>
      <c r="W33" s="274" t="s">
        <v>64</v>
      </c>
      <c r="X33" s="275"/>
      <c r="Y33" s="275"/>
      <c r="Z33" s="276"/>
      <c r="AA33" s="74">
        <f>SUMPRODUCT((D5:D34=0)*(D5:D34&lt;&gt;"")*(E5:E34&lt;&gt;"*"))</f>
        <v>1</v>
      </c>
      <c r="AB33" s="75">
        <f>SUMPRODUCT((D5:D34=0)*(D5:D34&lt;&gt;"")*(E5:E34&lt;&gt;"*")*(F5:F34=1))</f>
        <v>0</v>
      </c>
      <c r="AG33" s="1"/>
      <c r="AH33" s="1"/>
    </row>
    <row r="34" spans="1:34" ht="17.100000000000001" customHeight="1">
      <c r="A34" s="199"/>
      <c r="B34" s="2"/>
      <c r="C34" s="91"/>
      <c r="D34" s="60"/>
      <c r="E34" s="61"/>
      <c r="F34" s="59"/>
      <c r="G34" s="59"/>
      <c r="H34" s="59"/>
      <c r="I34" s="59"/>
      <c r="J34" s="50"/>
      <c r="K34" s="59"/>
      <c r="L34" s="59"/>
      <c r="M34" s="59"/>
      <c r="N34" s="59"/>
      <c r="O34" s="65"/>
      <c r="P34" s="66"/>
      <c r="Q34" s="66"/>
      <c r="R34" s="50"/>
      <c r="S34" s="59"/>
      <c r="T34" s="59"/>
      <c r="U34" s="59"/>
      <c r="V34" s="57">
        <f>SUM($D$5:$D34)/(COUNTA($D$5:$D34)-COUNTA($E$5:$E34))</f>
        <v>0</v>
      </c>
      <c r="W34" s="274" t="s">
        <v>65</v>
      </c>
      <c r="X34" s="275"/>
      <c r="Y34" s="275"/>
      <c r="Z34" s="276"/>
      <c r="AA34" s="74">
        <f>SUM(P5:P34)</f>
        <v>0</v>
      </c>
      <c r="AB34" s="75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27" priority="1" operator="greaterThan">
      <formula>0</formula>
    </cfRule>
  </conditionalFormatting>
  <dataValidations count="1">
    <dataValidation type="list" allowBlank="1" showInputMessage="1" showErrorMessage="1" sqref="G5:G34" xr:uid="{00000000-0002-0000-2F00-000000000000}">
      <formula1>$W$16:$W$25</formula1>
    </dataValidation>
  </dataValidations>
  <hyperlinks>
    <hyperlink ref="A2" location="'Player Summary'!A1" display="Player Summary" xr:uid="{00000000-0004-0000-2F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17" sqref="A17"/>
      <selection pane="topRight" activeCell="A17" sqref="A17"/>
      <selection pane="bottomLeft" activeCell="A17" sqref="A17"/>
      <selection pane="bottomRight" activeCell="A2" sqref="A2"/>
    </sheetView>
  </sheetViews>
  <sheetFormatPr defaultColWidth="8.855468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85546875" style="2" customWidth="1"/>
    <col min="8" max="8" width="2.5703125" style="2" customWidth="1"/>
    <col min="9" max="9" width="2.42578125" style="2" customWidth="1"/>
    <col min="10" max="10" width="2.85546875" style="47" customWidth="1"/>
    <col min="11" max="11" width="5" style="5" customWidth="1"/>
    <col min="12" max="14" width="5" style="2" customWidth="1"/>
    <col min="15" max="15" width="0.5703125" style="2" customWidth="1"/>
    <col min="16" max="18" width="2.85546875" style="2" customWidth="1"/>
    <col min="19" max="21" width="4.42578125" style="2" customWidth="1"/>
    <col min="22" max="22" width="2.85546875" style="1" customWidth="1"/>
    <col min="23" max="25" width="5.5703125" style="1" customWidth="1"/>
    <col min="26" max="26" width="5.570312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5703125" style="1" customWidth="1"/>
    <col min="33" max="34" width="5.5703125" style="2" customWidth="1"/>
    <col min="35" max="35" width="5.5703125" style="1" customWidth="1"/>
    <col min="36" max="36" width="2.85546875" style="1" customWidth="1"/>
    <col min="37" max="38" width="5.5703125" style="1" customWidth="1"/>
    <col min="39" max="39" width="6.85546875" style="1" customWidth="1"/>
    <col min="40" max="256" width="11.42578125" style="1" customWidth="1"/>
    <col min="257" max="16384" width="8.85546875" style="1"/>
  </cols>
  <sheetData>
    <row r="1" spans="1:39" ht="15.75">
      <c r="A1" s="46" t="s">
        <v>100</v>
      </c>
      <c r="D1" s="13" t="s">
        <v>75</v>
      </c>
      <c r="E1" s="13"/>
      <c r="F1" s="13"/>
      <c r="G1" s="209" t="s">
        <v>76</v>
      </c>
      <c r="H1" s="13"/>
      <c r="I1" s="13"/>
      <c r="J1" s="13"/>
      <c r="K1" s="202" t="s">
        <v>77</v>
      </c>
      <c r="L1" s="13"/>
      <c r="M1" s="204" t="s">
        <v>78</v>
      </c>
      <c r="N1" s="20"/>
      <c r="O1" s="47"/>
      <c r="P1" s="47"/>
      <c r="Q1" s="47"/>
      <c r="R1" s="47"/>
      <c r="S1" s="20"/>
      <c r="T1" s="20"/>
      <c r="U1" s="20"/>
      <c r="V1" s="15"/>
      <c r="W1" s="15"/>
      <c r="X1" s="15"/>
      <c r="Y1" s="15"/>
      <c r="Z1" s="47"/>
    </row>
    <row r="2" spans="1:39">
      <c r="A2" s="226" t="s">
        <v>107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7"/>
      <c r="S2" s="47"/>
      <c r="T2" s="47"/>
      <c r="U2" s="47"/>
      <c r="V2" s="15"/>
      <c r="W2" s="15"/>
      <c r="X2" s="15"/>
      <c r="Y2" s="15"/>
      <c r="Z2" s="47"/>
      <c r="AA2" s="15"/>
      <c r="AB2" s="15"/>
      <c r="AC2" s="15"/>
      <c r="AD2" s="15"/>
      <c r="AE2" s="15"/>
      <c r="AF2" s="15"/>
      <c r="AG2" s="47"/>
      <c r="AH2" s="47"/>
      <c r="AI2" s="15"/>
      <c r="AJ2" s="15"/>
    </row>
    <row r="3" spans="1:39">
      <c r="A3" s="255" t="s">
        <v>73</v>
      </c>
      <c r="B3" s="15"/>
      <c r="C3" s="257" t="s">
        <v>63</v>
      </c>
      <c r="D3" s="257"/>
      <c r="E3" s="257"/>
      <c r="F3" s="257"/>
      <c r="G3" s="257"/>
      <c r="H3" s="257"/>
      <c r="I3" s="257"/>
      <c r="J3" s="13"/>
      <c r="K3" s="257" t="s">
        <v>62</v>
      </c>
      <c r="L3" s="257"/>
      <c r="M3" s="257"/>
      <c r="N3" s="257"/>
      <c r="O3" s="301"/>
      <c r="P3" s="257"/>
      <c r="Q3" s="257"/>
      <c r="R3" s="14"/>
      <c r="S3" s="257" t="s">
        <v>61</v>
      </c>
      <c r="T3" s="257"/>
      <c r="U3" s="257"/>
      <c r="V3" s="15"/>
      <c r="W3" s="289" t="s">
        <v>60</v>
      </c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K3" s="289" t="s">
        <v>59</v>
      </c>
      <c r="AL3" s="289"/>
      <c r="AM3" s="289"/>
    </row>
    <row r="4" spans="1:39" ht="17.100000000000001" customHeight="1">
      <c r="A4" s="256"/>
      <c r="B4" s="54" t="s">
        <v>93</v>
      </c>
      <c r="C4" s="52" t="s">
        <v>54</v>
      </c>
      <c r="D4" s="97" t="s">
        <v>21</v>
      </c>
      <c r="E4" s="97" t="s">
        <v>58</v>
      </c>
      <c r="F4" s="97" t="s">
        <v>57</v>
      </c>
      <c r="G4" s="97" t="s">
        <v>71</v>
      </c>
      <c r="H4" s="97">
        <v>4</v>
      </c>
      <c r="I4" s="97">
        <v>6</v>
      </c>
      <c r="J4" s="13"/>
      <c r="K4" s="55" t="s">
        <v>16</v>
      </c>
      <c r="L4" s="97" t="s">
        <v>15</v>
      </c>
      <c r="M4" s="97" t="s">
        <v>14</v>
      </c>
      <c r="N4" s="97" t="s">
        <v>13</v>
      </c>
      <c r="O4" s="56"/>
      <c r="P4" s="52" t="s">
        <v>56</v>
      </c>
      <c r="Q4" s="52" t="s">
        <v>55</v>
      </c>
      <c r="R4" s="13"/>
      <c r="S4" s="97" t="s">
        <v>8</v>
      </c>
      <c r="T4" s="97" t="s">
        <v>7</v>
      </c>
      <c r="U4" s="97" t="s">
        <v>6</v>
      </c>
      <c r="W4" s="96" t="s">
        <v>15</v>
      </c>
      <c r="X4" s="96" t="s">
        <v>23</v>
      </c>
      <c r="Y4" s="96" t="s">
        <v>22</v>
      </c>
      <c r="Z4" s="96" t="s">
        <v>21</v>
      </c>
      <c r="AA4" s="289" t="s">
        <v>20</v>
      </c>
      <c r="AB4" s="289"/>
      <c r="AC4" s="289" t="s">
        <v>11</v>
      </c>
      <c r="AD4" s="289"/>
      <c r="AE4" s="96" t="s">
        <v>10</v>
      </c>
      <c r="AF4" s="96">
        <v>4</v>
      </c>
      <c r="AG4" s="96">
        <v>6</v>
      </c>
      <c r="AH4" s="96" t="s">
        <v>19</v>
      </c>
      <c r="AI4" s="96" t="s">
        <v>18</v>
      </c>
      <c r="AK4" s="96" t="s">
        <v>54</v>
      </c>
      <c r="AL4" s="96" t="s">
        <v>23</v>
      </c>
      <c r="AM4" s="78" t="s">
        <v>11</v>
      </c>
    </row>
    <row r="5" spans="1:39" ht="17.100000000000001" customHeight="1">
      <c r="A5" s="208"/>
      <c r="B5" s="47"/>
      <c r="C5" s="92"/>
      <c r="D5" s="63"/>
      <c r="E5" s="61"/>
      <c r="F5" s="59"/>
      <c r="G5" s="62"/>
      <c r="H5" s="59"/>
      <c r="I5" s="59"/>
      <c r="J5" s="9"/>
      <c r="K5" s="59"/>
      <c r="L5" s="59"/>
      <c r="M5" s="59"/>
      <c r="N5" s="59"/>
      <c r="O5" s="65"/>
      <c r="P5" s="66"/>
      <c r="Q5" s="66"/>
      <c r="R5" s="9"/>
      <c r="S5" s="59"/>
      <c r="T5" s="59"/>
      <c r="U5" s="59"/>
      <c r="V5" s="57" t="e">
        <f>SUM($D$5:$D5)/(COUNTA($D$5:$D5)-COUNTA($E$5:$E5))</f>
        <v>#DIV/0!</v>
      </c>
      <c r="W5" s="76">
        <f>COUNTA(A5:A34)</f>
        <v>3</v>
      </c>
      <c r="X5" s="76">
        <f>COUNTA(D5:D34)</f>
        <v>0</v>
      </c>
      <c r="Y5" s="76">
        <f>COUNTA(E5:E34)</f>
        <v>0</v>
      </c>
      <c r="Z5" s="83" t="str">
        <f>IF(X5=0,"-",SUM(D5:D34))</f>
        <v>-</v>
      </c>
      <c r="AA5" s="302">
        <f t="array" ref="AA5">IF(X5,(MAX(D5:D34)&amp;IF(SUM((D5:D34=MAX(D5:D34))*(E5:E34&lt;&gt;"")),"*","")&amp;"("&amp;MIN(IF(D5:D34&amp;E5:E34=MAX(D5:D34)&amp;IF(SUM((D5:D34=MAX(D5:D34))*(E5:E34&lt;&gt;"")),"*",""),F5:F34))&amp;")"),0)</f>
        <v>0</v>
      </c>
      <c r="AB5" s="302"/>
      <c r="AC5" s="303" t="str">
        <f>IF($X5-$Y5,$Z5/($X5-$Y5),"-")</f>
        <v>-</v>
      </c>
      <c r="AD5" s="304"/>
      <c r="AE5" s="84" t="str">
        <f>IF(SUM($F$5:$F$43),($Z5/(SUM($F$5:$F$43))*100),"-")</f>
        <v>-</v>
      </c>
      <c r="AF5" s="76">
        <f>SUM(H5:H34)</f>
        <v>0</v>
      </c>
      <c r="AG5" s="76">
        <f>SUM(I5:I34)</f>
        <v>0</v>
      </c>
      <c r="AH5" s="76">
        <f>COUNTIF($D$5:$D$34,"&gt;=50")-$AI5</f>
        <v>0</v>
      </c>
      <c r="AI5" s="76">
        <f>COUNTIF(D5:D34,"&gt;=100")</f>
        <v>0</v>
      </c>
      <c r="AK5" s="79" t="s">
        <v>53</v>
      </c>
      <c r="AL5" s="80" t="str">
        <f>IF(SUM(COUNTIF($C$5:$C$34,{1,2}))=0,"-",SUM(COUNTIF($C$5:$C$34,{1,2})))</f>
        <v>-</v>
      </c>
      <c r="AM5" s="89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.100000000000001" customHeight="1">
      <c r="A6" s="208"/>
      <c r="B6" s="47"/>
      <c r="C6" s="91"/>
      <c r="D6" s="63"/>
      <c r="E6" s="61"/>
      <c r="F6" s="59"/>
      <c r="G6" s="62"/>
      <c r="H6" s="59"/>
      <c r="I6" s="59"/>
      <c r="J6" s="9"/>
      <c r="K6" s="59"/>
      <c r="L6" s="59"/>
      <c r="M6" s="59"/>
      <c r="N6" s="59"/>
      <c r="O6" s="65"/>
      <c r="P6" s="66"/>
      <c r="Q6" s="66"/>
      <c r="R6" s="9"/>
      <c r="S6" s="59"/>
      <c r="T6" s="59"/>
      <c r="U6" s="59"/>
      <c r="V6" s="58" t="e">
        <f>SUM($D$5:$D6)/(COUNTA($D$5:$D6)-COUNTA($E$5:$E6))</f>
        <v>#DIV/0!</v>
      </c>
      <c r="Z6" s="47"/>
      <c r="AK6" s="81" t="s">
        <v>52</v>
      </c>
      <c r="AL6" s="82" t="str">
        <f>IF(COUNTIF($C$5:$C$34,$AK6)=0,"-",COUNTIF($C$5:$C$34,$AK6))</f>
        <v>-</v>
      </c>
      <c r="AM6" s="90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.100000000000001" customHeight="1">
      <c r="A7" s="208"/>
      <c r="B7" s="47"/>
      <c r="C7" s="91"/>
      <c r="D7" s="63"/>
      <c r="E7" s="61"/>
      <c r="F7" s="59"/>
      <c r="G7" s="62"/>
      <c r="H7" s="59"/>
      <c r="I7" s="59"/>
      <c r="J7" s="9"/>
      <c r="K7" s="59"/>
      <c r="L7" s="59"/>
      <c r="M7" s="59"/>
      <c r="N7" s="59"/>
      <c r="O7" s="65"/>
      <c r="P7" s="66"/>
      <c r="Q7" s="66"/>
      <c r="R7" s="9"/>
      <c r="S7" s="59"/>
      <c r="T7" s="59"/>
      <c r="U7" s="59"/>
      <c r="V7" s="58" t="e">
        <f>SUM($D$5:$D7)/(COUNTA($D$5:$D7)-COUNTA($E$5:$E7))</f>
        <v>#DIV/0!</v>
      </c>
      <c r="W7" s="289" t="s">
        <v>51</v>
      </c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11"/>
      <c r="AK7" s="81" t="s">
        <v>50</v>
      </c>
      <c r="AL7" s="82" t="str">
        <f t="shared" ref="AL7:AL14" si="0">IF(COUNTIF($C$5:$C$34,$AK7)=0,"-",COUNTIF($C$5:$C$34,$AK7))</f>
        <v>-</v>
      </c>
      <c r="AM7" s="90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.100000000000001" customHeight="1">
      <c r="A8" s="208"/>
      <c r="B8" s="47"/>
      <c r="C8" s="92"/>
      <c r="D8" s="63"/>
      <c r="E8" s="61"/>
      <c r="F8" s="59"/>
      <c r="G8" s="62"/>
      <c r="H8" s="59"/>
      <c r="I8" s="59"/>
      <c r="J8" s="9"/>
      <c r="K8" s="59"/>
      <c r="L8" s="59"/>
      <c r="M8" s="59"/>
      <c r="N8" s="59"/>
      <c r="O8" s="65"/>
      <c r="P8" s="66"/>
      <c r="Q8" s="66"/>
      <c r="R8" s="9"/>
      <c r="S8" s="59"/>
      <c r="T8" s="59"/>
      <c r="U8" s="59"/>
      <c r="V8" s="58" t="e">
        <f>SUM($D$5:$D8)/(COUNTA($D$5:$D8)-COUNTA($E$5:$E8))</f>
        <v>#DIV/0!</v>
      </c>
      <c r="W8" s="96" t="s">
        <v>16</v>
      </c>
      <c r="X8" s="96" t="s">
        <v>15</v>
      </c>
      <c r="Y8" s="96" t="s">
        <v>14</v>
      </c>
      <c r="Z8" s="96" t="s">
        <v>13</v>
      </c>
      <c r="AA8" s="289" t="s">
        <v>12</v>
      </c>
      <c r="AB8" s="289"/>
      <c r="AC8" s="289" t="s">
        <v>11</v>
      </c>
      <c r="AD8" s="289"/>
      <c r="AE8" s="96" t="s">
        <v>10</v>
      </c>
      <c r="AF8" s="96" t="s">
        <v>69</v>
      </c>
      <c r="AG8" s="96" t="s">
        <v>9</v>
      </c>
      <c r="AH8" s="13"/>
      <c r="AK8" s="81" t="s">
        <v>49</v>
      </c>
      <c r="AL8" s="82" t="str">
        <f t="shared" si="0"/>
        <v>-</v>
      </c>
      <c r="AM8" s="90" t="str">
        <f t="shared" si="1"/>
        <v>-</v>
      </c>
    </row>
    <row r="9" spans="1:39" ht="17.100000000000001" customHeight="1">
      <c r="A9" s="208"/>
      <c r="B9" s="47"/>
      <c r="C9" s="92"/>
      <c r="D9" s="60"/>
      <c r="E9" s="61"/>
      <c r="F9" s="59"/>
      <c r="G9" s="59"/>
      <c r="H9" s="59"/>
      <c r="I9" s="59"/>
      <c r="J9" s="9"/>
      <c r="K9" s="59"/>
      <c r="L9" s="59"/>
      <c r="M9" s="59"/>
      <c r="N9" s="59"/>
      <c r="O9" s="65"/>
      <c r="P9" s="66"/>
      <c r="Q9" s="66"/>
      <c r="R9" s="9"/>
      <c r="S9" s="59"/>
      <c r="T9" s="59"/>
      <c r="U9" s="59"/>
      <c r="V9" s="57" t="e">
        <f>SUM($D$5:$D9)/(COUNTA($D$5:$D9)-COUNTA($E$5:$E9))</f>
        <v>#DIV/0!</v>
      </c>
      <c r="W9" s="85">
        <f t="array" ref="W9">IF(SUM(K5:K34)=0,"-",SUM(INT(K5:K34))+INT(ROUND(SUM(K5:K34-INT(K5:K34)),1)/0.6)+MOD(ROUND(SUM(K5:K34-INT(K5:K34)),1),0.6))</f>
        <v>7</v>
      </c>
      <c r="X9" s="86">
        <f>IF($W$9="-","-",SUM(L5:L34))</f>
        <v>0</v>
      </c>
      <c r="Y9" s="86">
        <f>IF($W$9="-","-",SUM(M5:M34))</f>
        <v>51</v>
      </c>
      <c r="Z9" s="83">
        <f>IF($W$9="-","-",SUM(N5:N34))</f>
        <v>1</v>
      </c>
      <c r="AA9" s="305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1/22(3)</v>
      </c>
      <c r="AB9" s="306"/>
      <c r="AC9" s="303">
        <f>IF($Z$9="-","-",IF($Z$9=0,"-",$Y$9/$Z$9))</f>
        <v>51</v>
      </c>
      <c r="AD9" s="304"/>
      <c r="AE9" s="87">
        <f>IF(ISERROR(ROUND((INT(W9)*6+((W9-INT(W9))*10))/Z9,2)),"-",ROUND((INT(W9)*6+((W9-INT(W9))*10))/Z9,2))</f>
        <v>42</v>
      </c>
      <c r="AF9" s="84">
        <f>IF(ISERROR(ROUND(Y9/(INT(W9)*6+((W9-INT(W9))*10))*6,2)),"-",ROUND(Y9/(INT(W9)*6+((W9-INT(W9))*10))*6,2))</f>
        <v>7.29</v>
      </c>
      <c r="AG9" s="93">
        <f>COUNTIF(N5:N34,"&gt;=5")</f>
        <v>0</v>
      </c>
      <c r="AH9" s="10"/>
      <c r="AK9" s="81" t="s">
        <v>48</v>
      </c>
      <c r="AL9" s="82" t="str">
        <f t="shared" si="0"/>
        <v>-</v>
      </c>
      <c r="AM9" s="90" t="str">
        <f t="shared" si="1"/>
        <v>-</v>
      </c>
    </row>
    <row r="10" spans="1:39" ht="17.100000000000001" customHeight="1">
      <c r="A10" s="208"/>
      <c r="B10" s="47"/>
      <c r="C10" s="91"/>
      <c r="D10" s="63"/>
      <c r="E10" s="61"/>
      <c r="F10" s="59"/>
      <c r="G10" s="62"/>
      <c r="H10" s="59"/>
      <c r="I10" s="59"/>
      <c r="J10" s="9"/>
      <c r="K10" s="59"/>
      <c r="L10" s="59"/>
      <c r="M10" s="59"/>
      <c r="N10" s="59"/>
      <c r="O10" s="65"/>
      <c r="P10" s="66"/>
      <c r="Q10" s="66"/>
      <c r="R10" s="9"/>
      <c r="S10" s="59"/>
      <c r="T10" s="59"/>
      <c r="U10" s="59"/>
      <c r="V10" s="58" t="e">
        <f>SUM($D$5:$D10)/(COUNTA($D$5:$D10)-COUNTA($E$5:$E10))</f>
        <v>#DIV/0!</v>
      </c>
      <c r="W10" s="12"/>
      <c r="AK10" s="81" t="s">
        <v>47</v>
      </c>
      <c r="AL10" s="82" t="str">
        <f t="shared" si="0"/>
        <v>-</v>
      </c>
      <c r="AM10" s="90" t="str">
        <f t="shared" si="1"/>
        <v>-</v>
      </c>
    </row>
    <row r="11" spans="1:39" ht="17.100000000000001" customHeight="1">
      <c r="A11" s="208"/>
      <c r="B11" s="47"/>
      <c r="C11" s="91"/>
      <c r="D11" s="63"/>
      <c r="E11" s="61"/>
      <c r="F11" s="59"/>
      <c r="G11" s="59"/>
      <c r="H11" s="59"/>
      <c r="I11" s="59"/>
      <c r="J11" s="9"/>
      <c r="K11" s="59"/>
      <c r="L11" s="59"/>
      <c r="M11" s="59"/>
      <c r="N11" s="59"/>
      <c r="O11" s="65"/>
      <c r="P11" s="66"/>
      <c r="Q11" s="66"/>
      <c r="R11" s="9"/>
      <c r="S11" s="59"/>
      <c r="T11" s="59"/>
      <c r="U11" s="59"/>
      <c r="V11" s="58" t="e">
        <f>SUM($D$5:$D11)/(COUNTA($D$5:$D11)-COUNTA($E$5:$E11))</f>
        <v>#DIV/0!</v>
      </c>
      <c r="W11" s="292" t="s">
        <v>46</v>
      </c>
      <c r="X11" s="292"/>
      <c r="Y11" s="292"/>
      <c r="Z11" s="11"/>
      <c r="AA11" s="11"/>
      <c r="AB11" s="11"/>
      <c r="AK11" s="81" t="s">
        <v>45</v>
      </c>
      <c r="AL11" s="82" t="str">
        <f t="shared" si="0"/>
        <v>-</v>
      </c>
      <c r="AM11" s="90" t="str">
        <f t="shared" si="1"/>
        <v>-</v>
      </c>
    </row>
    <row r="12" spans="1:39" ht="17.100000000000001" customHeight="1">
      <c r="A12" s="243"/>
      <c r="B12" s="47"/>
      <c r="C12" s="91"/>
      <c r="D12" s="63"/>
      <c r="E12" s="61"/>
      <c r="F12" s="59"/>
      <c r="G12" s="62"/>
      <c r="H12" s="59"/>
      <c r="I12" s="59"/>
      <c r="J12" s="9"/>
      <c r="K12" s="59"/>
      <c r="L12" s="59"/>
      <c r="M12" s="59"/>
      <c r="N12" s="59"/>
      <c r="O12" s="65"/>
      <c r="P12" s="66"/>
      <c r="Q12" s="66"/>
      <c r="R12" s="9"/>
      <c r="S12" s="59"/>
      <c r="T12" s="59"/>
      <c r="U12" s="59"/>
      <c r="V12" s="58" t="e">
        <f>SUM($D$5:$D12)/(COUNTA($D$5:$D12)-COUNTA($E$5:$E12))</f>
        <v>#DIV/0!</v>
      </c>
      <c r="W12" s="96" t="s">
        <v>8</v>
      </c>
      <c r="X12" s="96" t="s">
        <v>7</v>
      </c>
      <c r="Y12" s="96" t="s">
        <v>6</v>
      </c>
      <c r="Z12" s="47"/>
      <c r="AK12" s="81" t="s">
        <v>44</v>
      </c>
      <c r="AL12" s="82">
        <f t="shared" si="0"/>
        <v>1</v>
      </c>
      <c r="AM12" s="90">
        <f t="shared" si="1"/>
        <v>0</v>
      </c>
    </row>
    <row r="13" spans="1:39" ht="17.100000000000001" customHeight="1">
      <c r="A13" s="243"/>
      <c r="B13" s="47"/>
      <c r="C13" s="91"/>
      <c r="D13" s="63"/>
      <c r="E13" s="61"/>
      <c r="F13" s="59"/>
      <c r="G13" s="62"/>
      <c r="H13" s="59"/>
      <c r="I13" s="59"/>
      <c r="J13" s="9"/>
      <c r="K13" s="59"/>
      <c r="L13" s="59"/>
      <c r="M13" s="59"/>
      <c r="N13" s="59"/>
      <c r="O13" s="65"/>
      <c r="P13" s="66"/>
      <c r="Q13" s="66"/>
      <c r="R13" s="9"/>
      <c r="S13" s="59"/>
      <c r="T13" s="59"/>
      <c r="U13" s="59"/>
      <c r="V13" s="57" t="e">
        <f>SUM($D$5:$D13)/(COUNTA($D$5:$D13)-COUNTA($E$5:$E13))</f>
        <v>#DIV/0!</v>
      </c>
      <c r="W13" s="76">
        <f>SUM(S5:S34)</f>
        <v>1</v>
      </c>
      <c r="X13" s="76">
        <f>SUM(T5:T34)</f>
        <v>0</v>
      </c>
      <c r="Y13" s="76">
        <f>SUM(U5:U34)</f>
        <v>0</v>
      </c>
      <c r="Z13" s="10"/>
      <c r="AK13" s="81" t="s">
        <v>43</v>
      </c>
      <c r="AL13" s="82">
        <f t="shared" si="0"/>
        <v>2</v>
      </c>
      <c r="AM13" s="90">
        <f t="shared" si="1"/>
        <v>0</v>
      </c>
    </row>
    <row r="14" spans="1:39" ht="17.100000000000001" customHeight="1">
      <c r="A14" s="243"/>
      <c r="B14" s="51"/>
      <c r="C14" s="92"/>
      <c r="D14" s="60"/>
      <c r="E14" s="61"/>
      <c r="F14" s="59"/>
      <c r="G14" s="59"/>
      <c r="H14" s="59"/>
      <c r="I14" s="59"/>
      <c r="J14" s="9"/>
      <c r="K14" s="59"/>
      <c r="L14" s="59"/>
      <c r="M14" s="59"/>
      <c r="N14" s="59"/>
      <c r="O14" s="65"/>
      <c r="P14" s="66"/>
      <c r="Q14" s="66"/>
      <c r="R14" s="9"/>
      <c r="S14" s="59"/>
      <c r="T14" s="59"/>
      <c r="U14" s="59"/>
      <c r="V14" s="58" t="e">
        <f>SUM($D$5:$D14)/(COUNTA($D$5:$D14)-COUNTA($E$5:$E14))</f>
        <v>#DIV/0!</v>
      </c>
      <c r="AK14" s="81" t="s">
        <v>42</v>
      </c>
      <c r="AL14" s="82" t="str">
        <f t="shared" si="0"/>
        <v>-</v>
      </c>
      <c r="AM14" s="90" t="str">
        <f t="shared" si="1"/>
        <v>-</v>
      </c>
    </row>
    <row r="15" spans="1:39" ht="17.100000000000001" customHeight="1">
      <c r="A15" s="243"/>
      <c r="B15" s="51"/>
      <c r="C15" s="92"/>
      <c r="D15" s="60"/>
      <c r="E15" s="61"/>
      <c r="F15" s="59"/>
      <c r="G15" s="62"/>
      <c r="H15" s="59"/>
      <c r="I15" s="59"/>
      <c r="J15" s="9"/>
      <c r="K15" s="59"/>
      <c r="L15" s="59"/>
      <c r="M15" s="59"/>
      <c r="N15" s="59"/>
      <c r="O15" s="65"/>
      <c r="P15" s="66"/>
      <c r="Q15" s="66"/>
      <c r="R15" s="9"/>
      <c r="S15" s="59"/>
      <c r="T15" s="59"/>
      <c r="U15" s="59"/>
      <c r="V15" s="58" t="e">
        <f>SUM($D$5:$D15)/(COUNTA($D$5:$D15)-COUNTA($E$5:$E15))</f>
        <v>#DIV/0!</v>
      </c>
      <c r="W15" s="289" t="s">
        <v>41</v>
      </c>
      <c r="X15" s="289"/>
      <c r="Y15" s="289"/>
      <c r="Z15" s="289"/>
      <c r="AA15" s="289"/>
      <c r="AB15" s="289"/>
    </row>
    <row r="16" spans="1:39" ht="17.100000000000001" customHeight="1">
      <c r="A16" s="243"/>
      <c r="B16" s="51"/>
      <c r="C16" s="92"/>
      <c r="D16" s="63"/>
      <c r="E16" s="61"/>
      <c r="F16" s="59"/>
      <c r="G16" s="62"/>
      <c r="H16" s="59"/>
      <c r="I16" s="59"/>
      <c r="J16" s="9"/>
      <c r="K16" s="59"/>
      <c r="L16" s="59"/>
      <c r="M16" s="59"/>
      <c r="N16" s="59"/>
      <c r="O16" s="65"/>
      <c r="P16" s="66"/>
      <c r="Q16" s="66"/>
      <c r="R16" s="9"/>
      <c r="S16" s="59"/>
      <c r="T16" s="59"/>
      <c r="U16" s="59"/>
      <c r="V16" s="57" t="e">
        <f>SUM($D$5:$D16)/(COUNTA($D$5:$D16)-COUNTA($E$5:$E16))</f>
        <v>#DIV/0!</v>
      </c>
      <c r="W16" s="293" t="s">
        <v>40</v>
      </c>
      <c r="X16" s="294"/>
      <c r="Y16" s="295"/>
      <c r="Z16" s="76">
        <f>COUNTIF($G$5:$G$34,W16)</f>
        <v>0</v>
      </c>
      <c r="AA16" s="296">
        <f>$Z16/MAX(1,$X$5)</f>
        <v>0</v>
      </c>
      <c r="AB16" s="297"/>
    </row>
    <row r="17" spans="1:34" ht="17.100000000000001" customHeight="1">
      <c r="A17" s="228" t="s">
        <v>220</v>
      </c>
      <c r="B17" s="51">
        <v>3</v>
      </c>
      <c r="C17" s="92">
        <v>10</v>
      </c>
      <c r="D17" s="63"/>
      <c r="E17" s="61"/>
      <c r="F17" s="59"/>
      <c r="G17" s="62"/>
      <c r="H17" s="59"/>
      <c r="I17" s="59"/>
      <c r="J17" s="9"/>
      <c r="K17" s="59">
        <v>3</v>
      </c>
      <c r="L17" s="59"/>
      <c r="M17" s="59">
        <v>22</v>
      </c>
      <c r="N17" s="59">
        <v>1</v>
      </c>
      <c r="O17" s="65"/>
      <c r="P17" s="66"/>
      <c r="Q17" s="66"/>
      <c r="R17" s="9"/>
      <c r="S17" s="59"/>
      <c r="T17" s="59"/>
      <c r="U17" s="59"/>
      <c r="V17" s="57" t="e">
        <f>SUM($D$5:$D17)/(COUNTA($D$5:$D17)-COUNTA($E$5:$E17))</f>
        <v>#DIV/0!</v>
      </c>
      <c r="W17" s="298" t="s">
        <v>39</v>
      </c>
      <c r="X17" s="299"/>
      <c r="Y17" s="300"/>
      <c r="Z17" s="76">
        <f>COUNTIF($G$5:$G$34,W17)</f>
        <v>0</v>
      </c>
      <c r="AA17" s="287">
        <f t="shared" ref="AA17:AA25" si="2">$Z17/MAX(1,$X$5)</f>
        <v>0</v>
      </c>
      <c r="AB17" s="288"/>
      <c r="AG17" s="1"/>
      <c r="AH17" s="1"/>
    </row>
    <row r="18" spans="1:34" ht="17.100000000000001" customHeight="1">
      <c r="A18" s="228" t="s">
        <v>222</v>
      </c>
      <c r="B18" s="51">
        <v>3</v>
      </c>
      <c r="C18" s="92">
        <v>9</v>
      </c>
      <c r="D18" s="63"/>
      <c r="E18" s="61"/>
      <c r="F18" s="59"/>
      <c r="G18" s="62"/>
      <c r="H18" s="59"/>
      <c r="I18" s="59"/>
      <c r="J18" s="9"/>
      <c r="K18" s="59">
        <v>2</v>
      </c>
      <c r="L18" s="59"/>
      <c r="M18" s="59">
        <v>10</v>
      </c>
      <c r="N18" s="59"/>
      <c r="O18" s="65"/>
      <c r="P18" s="66"/>
      <c r="Q18" s="66"/>
      <c r="R18" s="9"/>
      <c r="S18" s="59"/>
      <c r="T18" s="59"/>
      <c r="U18" s="59"/>
      <c r="V18" s="57" t="e">
        <f>SUM($D$5:$D18)/(COUNTA($D$5:$D18)-COUNTA($E$5:$E18))</f>
        <v>#DIV/0!</v>
      </c>
      <c r="W18" s="284" t="s">
        <v>90</v>
      </c>
      <c r="X18" s="285"/>
      <c r="Y18" s="286"/>
      <c r="Z18" s="76">
        <f>COUNTIF($G$5:$G$34,W18)</f>
        <v>0</v>
      </c>
      <c r="AA18" s="287">
        <f t="shared" si="2"/>
        <v>0</v>
      </c>
      <c r="AB18" s="288"/>
      <c r="AG18" s="1"/>
      <c r="AH18" s="1"/>
    </row>
    <row r="19" spans="1:34" ht="17.100000000000001" customHeight="1">
      <c r="A19" s="228" t="s">
        <v>221</v>
      </c>
      <c r="B19" s="51">
        <v>3</v>
      </c>
      <c r="C19" s="92">
        <v>10</v>
      </c>
      <c r="D19" s="60"/>
      <c r="E19" s="61"/>
      <c r="F19" s="59"/>
      <c r="G19" s="59"/>
      <c r="H19" s="59"/>
      <c r="I19" s="59"/>
      <c r="J19" s="9"/>
      <c r="K19" s="59">
        <v>2</v>
      </c>
      <c r="L19" s="59"/>
      <c r="M19" s="59">
        <v>19</v>
      </c>
      <c r="N19" s="59"/>
      <c r="O19" s="65"/>
      <c r="P19" s="66"/>
      <c r="Q19" s="66"/>
      <c r="R19" s="9"/>
      <c r="S19" s="59">
        <v>1</v>
      </c>
      <c r="T19" s="59"/>
      <c r="U19" s="59"/>
      <c r="V19" s="57" t="e">
        <f>SUM($D$5:$D19)/(COUNTA($D$5:$D19)-COUNTA($E$5:$E19))</f>
        <v>#DIV/0!</v>
      </c>
      <c r="W19" s="284" t="s">
        <v>89</v>
      </c>
      <c r="X19" s="285"/>
      <c r="Y19" s="286"/>
      <c r="Z19" s="76">
        <f t="shared" ref="Z19:Z25" si="3">COUNTIF($G$5:$G$34,W19)</f>
        <v>0</v>
      </c>
      <c r="AA19" s="287">
        <f t="shared" si="2"/>
        <v>0</v>
      </c>
      <c r="AB19" s="288"/>
      <c r="AG19" s="1"/>
      <c r="AH19" s="1"/>
    </row>
    <row r="20" spans="1:34" ht="17.100000000000001" customHeight="1">
      <c r="A20" s="228"/>
      <c r="B20" s="47"/>
      <c r="C20" s="91"/>
      <c r="D20" s="60"/>
      <c r="E20" s="61"/>
      <c r="F20" s="59"/>
      <c r="G20" s="62"/>
      <c r="H20" s="59"/>
      <c r="I20" s="59"/>
      <c r="J20" s="9"/>
      <c r="K20" s="59"/>
      <c r="L20" s="59"/>
      <c r="M20" s="59"/>
      <c r="N20" s="59"/>
      <c r="O20" s="65"/>
      <c r="P20" s="66"/>
      <c r="Q20" s="66"/>
      <c r="R20" s="9"/>
      <c r="S20" s="59"/>
      <c r="T20" s="59"/>
      <c r="U20" s="59"/>
      <c r="V20" s="57" t="e">
        <f>SUM($D$5:$D20)/(COUNTA($D$5:$D20)-COUNTA($E$5:$E20))</f>
        <v>#DIV/0!</v>
      </c>
      <c r="W20" s="284" t="s">
        <v>38</v>
      </c>
      <c r="X20" s="285"/>
      <c r="Y20" s="286"/>
      <c r="Z20" s="76">
        <f t="shared" si="3"/>
        <v>0</v>
      </c>
      <c r="AA20" s="287">
        <f t="shared" si="2"/>
        <v>0</v>
      </c>
      <c r="AB20" s="288"/>
      <c r="AG20" s="1"/>
      <c r="AH20" s="1"/>
    </row>
    <row r="21" spans="1:34" ht="17.100000000000001" customHeight="1">
      <c r="A21" s="228"/>
      <c r="B21" s="47"/>
      <c r="C21" s="91"/>
      <c r="D21" s="60"/>
      <c r="E21" s="61"/>
      <c r="F21" s="59"/>
      <c r="G21" s="62"/>
      <c r="H21" s="59"/>
      <c r="I21" s="59"/>
      <c r="J21" s="9"/>
      <c r="K21" s="64"/>
      <c r="L21" s="59"/>
      <c r="M21" s="59"/>
      <c r="N21" s="59"/>
      <c r="O21" s="65"/>
      <c r="P21" s="66"/>
      <c r="Q21" s="66"/>
      <c r="R21" s="9"/>
      <c r="S21" s="59"/>
      <c r="T21" s="59"/>
      <c r="U21" s="59"/>
      <c r="V21" s="57" t="e">
        <f>SUM($D$5:$D21)/(COUNTA($D$5:$D21)-COUNTA($E$5:$E21))</f>
        <v>#DIV/0!</v>
      </c>
      <c r="W21" s="284" t="s">
        <v>37</v>
      </c>
      <c r="X21" s="285"/>
      <c r="Y21" s="286"/>
      <c r="Z21" s="76">
        <f t="shared" si="3"/>
        <v>0</v>
      </c>
      <c r="AA21" s="287">
        <f t="shared" si="2"/>
        <v>0</v>
      </c>
      <c r="AB21" s="288"/>
      <c r="AG21" s="1"/>
      <c r="AH21" s="1"/>
    </row>
    <row r="22" spans="1:34" ht="17.100000000000001" customHeight="1">
      <c r="A22" s="228"/>
      <c r="B22" s="47"/>
      <c r="C22" s="91"/>
      <c r="D22" s="60"/>
      <c r="E22" s="61"/>
      <c r="F22" s="59"/>
      <c r="G22" s="59"/>
      <c r="H22" s="59"/>
      <c r="I22" s="59"/>
      <c r="J22" s="9"/>
      <c r="K22" s="64"/>
      <c r="L22" s="59"/>
      <c r="M22" s="59"/>
      <c r="N22" s="59"/>
      <c r="O22" s="65"/>
      <c r="P22" s="66"/>
      <c r="Q22" s="66"/>
      <c r="R22" s="9"/>
      <c r="S22" s="59"/>
      <c r="T22" s="59"/>
      <c r="U22" s="59"/>
      <c r="V22" s="57" t="e">
        <f>SUM($D$5:$D22)/(COUNTA($D$5:$D22)-COUNTA($E$5:$E22))</f>
        <v>#DIV/0!</v>
      </c>
      <c r="W22" s="284" t="s">
        <v>36</v>
      </c>
      <c r="X22" s="285"/>
      <c r="Y22" s="286"/>
      <c r="Z22" s="76">
        <f t="shared" si="3"/>
        <v>0</v>
      </c>
      <c r="AA22" s="287">
        <f t="shared" si="2"/>
        <v>0</v>
      </c>
      <c r="AB22" s="288"/>
      <c r="AG22" s="1"/>
      <c r="AH22" s="1"/>
    </row>
    <row r="23" spans="1:34" ht="17.100000000000001" customHeight="1">
      <c r="A23" s="229"/>
      <c r="B23" s="47"/>
      <c r="C23" s="91"/>
      <c r="D23" s="60"/>
      <c r="E23" s="61"/>
      <c r="F23" s="59"/>
      <c r="G23" s="62"/>
      <c r="H23" s="59"/>
      <c r="I23" s="59"/>
      <c r="J23" s="9"/>
      <c r="K23" s="64"/>
      <c r="L23" s="59"/>
      <c r="M23" s="59"/>
      <c r="N23" s="64"/>
      <c r="O23" s="67"/>
      <c r="P23" s="68"/>
      <c r="Q23" s="68"/>
      <c r="R23" s="9"/>
      <c r="S23" s="59"/>
      <c r="T23" s="59"/>
      <c r="U23" s="59"/>
      <c r="V23" s="57" t="e">
        <f>SUM($D$5:$D23)/(COUNTA($D$5:$D23)-COUNTA($E$5:$E23))</f>
        <v>#DIV/0!</v>
      </c>
      <c r="W23" s="284" t="s">
        <v>35</v>
      </c>
      <c r="X23" s="285"/>
      <c r="Y23" s="286"/>
      <c r="Z23" s="76">
        <f t="shared" si="3"/>
        <v>0</v>
      </c>
      <c r="AA23" s="287">
        <f t="shared" si="2"/>
        <v>0</v>
      </c>
      <c r="AB23" s="288"/>
      <c r="AG23" s="1"/>
      <c r="AH23" s="1"/>
    </row>
    <row r="24" spans="1:34" ht="17.100000000000001" customHeight="1">
      <c r="A24" s="248"/>
      <c r="B24" s="51"/>
      <c r="C24" s="92"/>
      <c r="D24" s="63"/>
      <c r="E24" s="61"/>
      <c r="F24" s="59"/>
      <c r="G24" s="62"/>
      <c r="H24" s="59"/>
      <c r="I24" s="59"/>
      <c r="J24" s="9"/>
      <c r="K24" s="64"/>
      <c r="L24" s="59"/>
      <c r="M24" s="59"/>
      <c r="N24" s="59"/>
      <c r="O24" s="65"/>
      <c r="P24" s="66"/>
      <c r="Q24" s="66"/>
      <c r="R24" s="25"/>
      <c r="S24" s="62"/>
      <c r="T24" s="62"/>
      <c r="U24" s="62"/>
      <c r="V24" s="57" t="e">
        <f>SUM($D$5:$D24)/(COUNTA($D$5:$D24)-COUNTA($E$5:$E24))</f>
        <v>#DIV/0!</v>
      </c>
      <c r="W24" s="284" t="s">
        <v>34</v>
      </c>
      <c r="X24" s="290"/>
      <c r="Y24" s="291"/>
      <c r="Z24" s="76">
        <f t="shared" si="3"/>
        <v>0</v>
      </c>
      <c r="AA24" s="287">
        <f t="shared" si="2"/>
        <v>0</v>
      </c>
      <c r="AB24" s="288"/>
      <c r="AG24" s="1"/>
      <c r="AH24" s="1"/>
    </row>
    <row r="25" spans="1:34" ht="17.100000000000001" customHeight="1">
      <c r="A25" s="248"/>
      <c r="B25" s="47"/>
      <c r="C25" s="91"/>
      <c r="D25" s="63"/>
      <c r="E25" s="61"/>
      <c r="F25" s="59"/>
      <c r="G25" s="62"/>
      <c r="H25" s="59"/>
      <c r="I25" s="59"/>
      <c r="J25" s="9"/>
      <c r="K25" s="64"/>
      <c r="L25" s="59"/>
      <c r="M25" s="59"/>
      <c r="N25" s="59"/>
      <c r="O25" s="65"/>
      <c r="P25" s="66"/>
      <c r="Q25" s="66"/>
      <c r="R25" s="50"/>
      <c r="S25" s="59"/>
      <c r="T25" s="59"/>
      <c r="U25" s="59"/>
      <c r="V25" s="57" t="e">
        <f>SUM($D$5:$D25)/(COUNTA($D$5:$D25)-COUNTA($E$5:$E25))</f>
        <v>#DIV/0!</v>
      </c>
      <c r="W25" s="284" t="s">
        <v>33</v>
      </c>
      <c r="X25" s="285"/>
      <c r="Y25" s="286"/>
      <c r="Z25" s="76">
        <f t="shared" si="3"/>
        <v>0</v>
      </c>
      <c r="AA25" s="287">
        <f t="shared" si="2"/>
        <v>0</v>
      </c>
      <c r="AB25" s="288"/>
      <c r="AG25" s="1"/>
      <c r="AH25" s="1"/>
    </row>
    <row r="26" spans="1:34" ht="17.100000000000001" customHeight="1">
      <c r="A26" s="200"/>
      <c r="B26" s="2"/>
      <c r="C26" s="91"/>
      <c r="D26" s="60"/>
      <c r="E26" s="61"/>
      <c r="F26" s="59"/>
      <c r="G26" s="59"/>
      <c r="H26" s="59"/>
      <c r="I26" s="59"/>
      <c r="J26" s="9"/>
      <c r="K26" s="64"/>
      <c r="L26" s="59"/>
      <c r="M26" s="59"/>
      <c r="N26" s="59"/>
      <c r="O26" s="65"/>
      <c r="P26" s="66"/>
      <c r="Q26" s="66"/>
      <c r="R26" s="50"/>
      <c r="S26" s="59"/>
      <c r="T26" s="59"/>
      <c r="U26" s="59"/>
      <c r="V26" s="58" t="e">
        <f>SUM($D$5:$D26)/(COUNTA($D$5:$D26)-COUNTA($E$5:$E26))</f>
        <v>#DIV/0!</v>
      </c>
      <c r="W26" s="88"/>
    </row>
    <row r="27" spans="1:34" ht="17.100000000000001" customHeight="1">
      <c r="A27" s="200"/>
      <c r="B27" s="2"/>
      <c r="C27" s="91"/>
      <c r="D27" s="60"/>
      <c r="E27" s="61"/>
      <c r="F27" s="59"/>
      <c r="G27" s="59"/>
      <c r="H27" s="59"/>
      <c r="I27" s="59"/>
      <c r="J27" s="9"/>
      <c r="K27" s="64"/>
      <c r="L27" s="59"/>
      <c r="M27" s="59"/>
      <c r="N27" s="59"/>
      <c r="O27" s="65"/>
      <c r="P27" s="66"/>
      <c r="Q27" s="66"/>
      <c r="R27" s="50"/>
      <c r="S27" s="59"/>
      <c r="T27" s="59"/>
      <c r="U27" s="59"/>
      <c r="V27" s="58" t="e">
        <f>SUM($D$5:$D27)/(COUNTA($D$5:$D27)-COUNTA($E$5:$E27))</f>
        <v>#DIV/0!</v>
      </c>
      <c r="W27" s="289" t="s">
        <v>32</v>
      </c>
      <c r="X27" s="289"/>
      <c r="Y27" s="289"/>
      <c r="Z27" s="289"/>
      <c r="AA27" s="289"/>
      <c r="AB27" s="289"/>
      <c r="AC27" s="8"/>
      <c r="AD27" s="8"/>
      <c r="AE27" s="8"/>
      <c r="AG27" s="1"/>
      <c r="AH27" s="1"/>
    </row>
    <row r="28" spans="1:34" ht="17.100000000000001" customHeight="1">
      <c r="A28" s="200"/>
      <c r="B28" s="2"/>
      <c r="C28" s="91"/>
      <c r="D28" s="60"/>
      <c r="E28" s="61"/>
      <c r="F28" s="59"/>
      <c r="G28" s="59"/>
      <c r="H28" s="59"/>
      <c r="I28" s="59"/>
      <c r="J28" s="9"/>
      <c r="K28" s="64"/>
      <c r="L28" s="59"/>
      <c r="M28" s="59"/>
      <c r="N28" s="59"/>
      <c r="O28" s="65"/>
      <c r="P28" s="66"/>
      <c r="Q28" s="66"/>
      <c r="R28" s="50"/>
      <c r="S28" s="59"/>
      <c r="T28" s="59"/>
      <c r="U28" s="59"/>
      <c r="V28" s="57" t="e">
        <f>SUM($D$5:$D28)/(COUNTA($D$5:$D28)-COUNTA($E$5:$E28))</f>
        <v>#DIV/0!</v>
      </c>
      <c r="W28" s="69" t="s">
        <v>31</v>
      </c>
      <c r="X28" s="70"/>
      <c r="Y28" s="70"/>
      <c r="Z28" s="71"/>
      <c r="AA28" s="282">
        <f>IF(W5=0,"-",$W$13/$W$5)</f>
        <v>0.33333333333333331</v>
      </c>
      <c r="AB28" s="283"/>
      <c r="AG28" s="1"/>
      <c r="AH28" s="1"/>
    </row>
    <row r="29" spans="1:34" ht="17.100000000000001" customHeight="1">
      <c r="A29" s="200"/>
      <c r="B29" s="2"/>
      <c r="C29" s="91"/>
      <c r="D29" s="60"/>
      <c r="E29" s="61"/>
      <c r="F29" s="59"/>
      <c r="G29" s="59"/>
      <c r="H29" s="59"/>
      <c r="I29" s="59"/>
      <c r="J29" s="9"/>
      <c r="K29" s="64"/>
      <c r="L29" s="59"/>
      <c r="M29" s="59"/>
      <c r="N29" s="59"/>
      <c r="O29" s="65"/>
      <c r="P29" s="66"/>
      <c r="Q29" s="66"/>
      <c r="R29" s="50"/>
      <c r="S29" s="59"/>
      <c r="T29" s="59"/>
      <c r="U29" s="59"/>
      <c r="V29" s="57" t="e">
        <f>SUM($D$5:$D29)/(COUNTA($D$5:$D29)-COUNTA($E$5:$E29))</f>
        <v>#DIV/0!</v>
      </c>
      <c r="W29" s="94" t="s">
        <v>30</v>
      </c>
      <c r="X29" s="95"/>
      <c r="Y29" s="276">
        <v>20</v>
      </c>
      <c r="Z29" s="279"/>
      <c r="AA29" s="280" t="str">
        <f>IF(ISERROR(SUMIF(D5:D34,"&gt;="&amp;Y29)/SUMPRODUCT(--(D5:D34&gt;=Y29),--(E5:E34&lt;&gt;"*"))),"-",SUMIF(D5:D34,"&gt;="&amp;Y29)/SUMPRODUCT(--(D5:D34&gt;=Y29),--(E5:E34&lt;&gt;"*")))</f>
        <v>-</v>
      </c>
      <c r="AB29" s="281"/>
      <c r="AG29" s="1"/>
      <c r="AH29" s="1"/>
    </row>
    <row r="30" spans="1:34" ht="17.100000000000001" customHeight="1">
      <c r="A30" s="200"/>
      <c r="B30" s="2"/>
      <c r="C30" s="91"/>
      <c r="D30" s="60"/>
      <c r="E30" s="61"/>
      <c r="F30" s="59"/>
      <c r="G30" s="59"/>
      <c r="H30" s="59"/>
      <c r="I30" s="59"/>
      <c r="J30" s="9"/>
      <c r="K30" s="64"/>
      <c r="L30" s="59"/>
      <c r="M30" s="59"/>
      <c r="N30" s="59"/>
      <c r="O30" s="65"/>
      <c r="P30" s="66"/>
      <c r="Q30" s="66"/>
      <c r="R30" s="50"/>
      <c r="S30" s="59"/>
      <c r="T30" s="59"/>
      <c r="U30" s="59"/>
      <c r="V30" s="57" t="e">
        <f>SUM($D$5:$D30)/(COUNTA($D$5:$D30)-COUNTA($E$5:$E30))</f>
        <v>#DIV/0!</v>
      </c>
      <c r="W30" s="274" t="s">
        <v>29</v>
      </c>
      <c r="X30" s="275"/>
      <c r="Y30" s="275"/>
      <c r="Z30" s="276"/>
      <c r="AA30" s="277" t="str">
        <f>IF($Z$5="-","-",IF($Z$5=0,"-",($AF$5*4+$AG$5*6)/$Z$5))</f>
        <v>-</v>
      </c>
      <c r="AB30" s="278"/>
      <c r="AG30" s="1"/>
      <c r="AH30" s="1"/>
    </row>
    <row r="31" spans="1:34" ht="17.100000000000001" customHeight="1">
      <c r="A31" s="200"/>
      <c r="B31" s="2"/>
      <c r="C31" s="91"/>
      <c r="D31" s="60"/>
      <c r="E31" s="61"/>
      <c r="F31" s="59"/>
      <c r="G31" s="59"/>
      <c r="H31" s="59"/>
      <c r="I31" s="59"/>
      <c r="J31" s="9"/>
      <c r="K31" s="64"/>
      <c r="L31" s="59"/>
      <c r="M31" s="59"/>
      <c r="N31" s="59"/>
      <c r="O31" s="65"/>
      <c r="P31" s="66"/>
      <c r="Q31" s="66"/>
      <c r="R31" s="50"/>
      <c r="S31" s="59"/>
      <c r="T31" s="59"/>
      <c r="U31" s="59"/>
      <c r="V31" s="57" t="e">
        <f>SUM($D$5:$D31)/(COUNTA($D$5:$D31)-COUNTA($E$5:$E31))</f>
        <v>#DIV/0!</v>
      </c>
      <c r="W31" s="274" t="s">
        <v>28</v>
      </c>
      <c r="X31" s="275"/>
      <c r="Y31" s="275"/>
      <c r="Z31" s="276"/>
      <c r="AA31" s="277" t="str">
        <f>IF(SUM($AF5:$AG5),$AG5/SUM($AF5:$AG5),"-")</f>
        <v>-</v>
      </c>
      <c r="AB31" s="278"/>
      <c r="AG31" s="1"/>
      <c r="AH31" s="1"/>
    </row>
    <row r="32" spans="1:34" ht="17.100000000000001" customHeight="1">
      <c r="A32" s="200"/>
      <c r="B32" s="2"/>
      <c r="C32" s="91"/>
      <c r="D32" s="60"/>
      <c r="E32" s="61"/>
      <c r="F32" s="59"/>
      <c r="G32" s="59"/>
      <c r="H32" s="59"/>
      <c r="I32" s="59"/>
      <c r="J32" s="9"/>
      <c r="K32" s="64"/>
      <c r="L32" s="59"/>
      <c r="M32" s="59"/>
      <c r="N32" s="59"/>
      <c r="O32" s="65"/>
      <c r="P32" s="66"/>
      <c r="Q32" s="66"/>
      <c r="R32" s="50"/>
      <c r="S32" s="59"/>
      <c r="T32" s="59"/>
      <c r="U32" s="59"/>
      <c r="V32" s="57" t="e">
        <f>SUM($D$5:$D32)/(COUNTA($D$5:$D32)-COUNTA($E$5:$E32))</f>
        <v>#DIV/0!</v>
      </c>
      <c r="W32" s="274" t="s">
        <v>27</v>
      </c>
      <c r="X32" s="275"/>
      <c r="Y32" s="275"/>
      <c r="Z32" s="276"/>
      <c r="AA32" s="277" t="str">
        <f>IF(SUM($AH5:$AI5),$AI5/SUM($AH5:$AI5),"-")</f>
        <v>-</v>
      </c>
      <c r="AB32" s="278"/>
      <c r="AG32" s="1"/>
      <c r="AH32" s="1"/>
    </row>
    <row r="33" spans="1:34" ht="17.100000000000001" customHeight="1">
      <c r="A33" s="199"/>
      <c r="B33" s="2"/>
      <c r="C33" s="91"/>
      <c r="D33" s="60"/>
      <c r="E33" s="61"/>
      <c r="F33" s="59"/>
      <c r="G33" s="59"/>
      <c r="H33" s="59"/>
      <c r="I33" s="59"/>
      <c r="J33" s="50"/>
      <c r="K33" s="59"/>
      <c r="L33" s="59"/>
      <c r="M33" s="59"/>
      <c r="N33" s="59"/>
      <c r="O33" s="65"/>
      <c r="P33" s="66"/>
      <c r="Q33" s="66"/>
      <c r="R33" s="50"/>
      <c r="S33" s="59"/>
      <c r="T33" s="59"/>
      <c r="U33" s="59"/>
      <c r="V33" s="57" t="e">
        <f>SUM($D$5:$D33)/(COUNTA($D$5:$D33)-COUNTA($E$5:$E33))</f>
        <v>#DIV/0!</v>
      </c>
      <c r="W33" s="274" t="s">
        <v>64</v>
      </c>
      <c r="X33" s="275"/>
      <c r="Y33" s="275"/>
      <c r="Z33" s="276"/>
      <c r="AA33" s="74">
        <f>SUMPRODUCT((D5:D34=0)*(D5:D34&lt;&gt;"")*(E5:E34&lt;&gt;"*"))</f>
        <v>0</v>
      </c>
      <c r="AB33" s="75">
        <f>SUMPRODUCT((D5:D34=0)*(D5:D34&lt;&gt;"")*(E5:E34&lt;&gt;"*")*(F5:F34=1))</f>
        <v>0</v>
      </c>
      <c r="AG33" s="1"/>
      <c r="AH33" s="1"/>
    </row>
    <row r="34" spans="1:34" ht="17.100000000000001" customHeight="1">
      <c r="A34" s="199"/>
      <c r="B34" s="2"/>
      <c r="C34" s="91"/>
      <c r="D34" s="60"/>
      <c r="E34" s="61"/>
      <c r="F34" s="59"/>
      <c r="G34" s="59"/>
      <c r="H34" s="59"/>
      <c r="I34" s="59"/>
      <c r="J34" s="50"/>
      <c r="K34" s="59"/>
      <c r="L34" s="59"/>
      <c r="M34" s="59"/>
      <c r="N34" s="59"/>
      <c r="O34" s="65"/>
      <c r="P34" s="66"/>
      <c r="Q34" s="66"/>
      <c r="R34" s="50"/>
      <c r="S34" s="59"/>
      <c r="T34" s="59"/>
      <c r="U34" s="59"/>
      <c r="V34" s="57" t="e">
        <f>SUM($D$5:$D34)/(COUNTA($D$5:$D34)-COUNTA($E$5:$E34))</f>
        <v>#DIV/0!</v>
      </c>
      <c r="W34" s="274" t="s">
        <v>65</v>
      </c>
      <c r="X34" s="275"/>
      <c r="Y34" s="275"/>
      <c r="Z34" s="276"/>
      <c r="AA34" s="74">
        <f>SUM(P5:P34)</f>
        <v>0</v>
      </c>
      <c r="AB34" s="75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26" priority="1" operator="greaterThan">
      <formula>0</formula>
    </cfRule>
  </conditionalFormatting>
  <dataValidations count="1">
    <dataValidation type="list" allowBlank="1" showInputMessage="1" showErrorMessage="1" sqref="G5:G34" xr:uid="{00000000-0002-0000-3000-000000000000}">
      <formula1>$W$16:$W$25</formula1>
    </dataValidation>
  </dataValidations>
  <hyperlinks>
    <hyperlink ref="A2" location="'Player Summary'!A1" display="Player Summary" xr:uid="{00000000-0004-0000-30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17" sqref="A17"/>
      <selection pane="topRight" activeCell="A17" sqref="A17"/>
      <selection pane="bottomLeft" activeCell="A17" sqref="A17"/>
      <selection pane="bottomRight" activeCell="B18" sqref="B18"/>
    </sheetView>
  </sheetViews>
  <sheetFormatPr defaultColWidth="8.855468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85546875" style="2" customWidth="1"/>
    <col min="8" max="8" width="2.5703125" style="2" customWidth="1"/>
    <col min="9" max="9" width="2.42578125" style="2" customWidth="1"/>
    <col min="10" max="10" width="2.85546875" style="33" customWidth="1"/>
    <col min="11" max="11" width="5" style="5" customWidth="1"/>
    <col min="12" max="14" width="5" style="2" customWidth="1"/>
    <col min="15" max="15" width="0.5703125" style="2" customWidth="1"/>
    <col min="16" max="18" width="2.85546875" style="2" customWidth="1"/>
    <col min="19" max="21" width="4.42578125" style="2" customWidth="1"/>
    <col min="22" max="22" width="2.85546875" style="1" customWidth="1"/>
    <col min="23" max="25" width="5.5703125" style="1" customWidth="1"/>
    <col min="26" max="26" width="5.570312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5703125" style="1" customWidth="1"/>
    <col min="33" max="34" width="5.5703125" style="2" customWidth="1"/>
    <col min="35" max="35" width="5.5703125" style="1" customWidth="1"/>
    <col min="36" max="36" width="2.85546875" style="1" customWidth="1"/>
    <col min="37" max="38" width="5.5703125" style="1" customWidth="1"/>
    <col min="39" max="39" width="6.85546875" style="1" customWidth="1"/>
    <col min="40" max="256" width="11.42578125" style="1" customWidth="1"/>
    <col min="257" max="16384" width="8.85546875" style="1"/>
  </cols>
  <sheetData>
    <row r="1" spans="1:39" ht="15.75">
      <c r="A1" s="46" t="s">
        <v>114</v>
      </c>
      <c r="D1" s="13" t="s">
        <v>75</v>
      </c>
      <c r="E1" s="13"/>
      <c r="F1" s="13"/>
      <c r="G1" s="209" t="s">
        <v>76</v>
      </c>
      <c r="H1" s="13"/>
      <c r="I1" s="13"/>
      <c r="J1" s="13"/>
      <c r="K1" s="202" t="s">
        <v>77</v>
      </c>
      <c r="L1" s="13"/>
      <c r="M1" s="204" t="s">
        <v>78</v>
      </c>
      <c r="N1" s="20"/>
      <c r="O1" s="33"/>
      <c r="P1" s="33"/>
      <c r="Q1" s="33"/>
      <c r="R1" s="33"/>
      <c r="S1" s="20"/>
      <c r="T1" s="20"/>
      <c r="U1" s="20"/>
      <c r="V1" s="15"/>
      <c r="W1" s="15"/>
      <c r="X1" s="15"/>
      <c r="Y1" s="15"/>
      <c r="Z1" s="33"/>
    </row>
    <row r="2" spans="1:39">
      <c r="A2" s="226" t="s">
        <v>107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33"/>
      <c r="S2" s="47"/>
      <c r="T2" s="47"/>
      <c r="U2" s="47"/>
      <c r="V2" s="15"/>
      <c r="W2" s="15"/>
      <c r="X2" s="15"/>
      <c r="Y2" s="15"/>
      <c r="Z2" s="47"/>
      <c r="AA2" s="15"/>
      <c r="AB2" s="15"/>
      <c r="AC2" s="15"/>
      <c r="AD2" s="15"/>
      <c r="AE2" s="15"/>
      <c r="AF2" s="15"/>
      <c r="AG2" s="33"/>
      <c r="AH2" s="33"/>
      <c r="AI2" s="15"/>
      <c r="AJ2" s="15"/>
    </row>
    <row r="3" spans="1:39">
      <c r="A3" s="255" t="s">
        <v>73</v>
      </c>
      <c r="B3" s="15"/>
      <c r="C3" s="257" t="s">
        <v>63</v>
      </c>
      <c r="D3" s="257"/>
      <c r="E3" s="257"/>
      <c r="F3" s="257"/>
      <c r="G3" s="257"/>
      <c r="H3" s="257"/>
      <c r="I3" s="257"/>
      <c r="J3" s="13"/>
      <c r="K3" s="257" t="s">
        <v>62</v>
      </c>
      <c r="L3" s="257"/>
      <c r="M3" s="257"/>
      <c r="N3" s="257"/>
      <c r="O3" s="301"/>
      <c r="P3" s="257"/>
      <c r="Q3" s="257"/>
      <c r="R3" s="14"/>
      <c r="S3" s="257" t="s">
        <v>61</v>
      </c>
      <c r="T3" s="257"/>
      <c r="U3" s="257"/>
      <c r="V3" s="15"/>
      <c r="W3" s="289" t="s">
        <v>60</v>
      </c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K3" s="289" t="s">
        <v>59</v>
      </c>
      <c r="AL3" s="289"/>
      <c r="AM3" s="289"/>
    </row>
    <row r="4" spans="1:39" ht="17.100000000000001" customHeight="1">
      <c r="A4" s="256"/>
      <c r="B4" s="54" t="s">
        <v>93</v>
      </c>
      <c r="C4" s="52" t="s">
        <v>54</v>
      </c>
      <c r="D4" s="53" t="s">
        <v>21</v>
      </c>
      <c r="E4" s="53" t="s">
        <v>58</v>
      </c>
      <c r="F4" s="53" t="s">
        <v>57</v>
      </c>
      <c r="G4" s="53" t="s">
        <v>71</v>
      </c>
      <c r="H4" s="53">
        <v>4</v>
      </c>
      <c r="I4" s="53">
        <v>6</v>
      </c>
      <c r="J4" s="13"/>
      <c r="K4" s="55" t="s">
        <v>16</v>
      </c>
      <c r="L4" s="53" t="s">
        <v>15</v>
      </c>
      <c r="M4" s="53" t="s">
        <v>14</v>
      </c>
      <c r="N4" s="53" t="s">
        <v>13</v>
      </c>
      <c r="O4" s="56"/>
      <c r="P4" s="52" t="s">
        <v>56</v>
      </c>
      <c r="Q4" s="52" t="s">
        <v>55</v>
      </c>
      <c r="R4" s="13"/>
      <c r="S4" s="53" t="s">
        <v>8</v>
      </c>
      <c r="T4" s="53" t="s">
        <v>7</v>
      </c>
      <c r="U4" s="53" t="s">
        <v>6</v>
      </c>
      <c r="W4" s="77" t="s">
        <v>15</v>
      </c>
      <c r="X4" s="77" t="s">
        <v>23</v>
      </c>
      <c r="Y4" s="77" t="s">
        <v>22</v>
      </c>
      <c r="Z4" s="77" t="s">
        <v>21</v>
      </c>
      <c r="AA4" s="289" t="s">
        <v>20</v>
      </c>
      <c r="AB4" s="289"/>
      <c r="AC4" s="289" t="s">
        <v>11</v>
      </c>
      <c r="AD4" s="289"/>
      <c r="AE4" s="77" t="s">
        <v>10</v>
      </c>
      <c r="AF4" s="77">
        <v>4</v>
      </c>
      <c r="AG4" s="77">
        <v>6</v>
      </c>
      <c r="AH4" s="77" t="s">
        <v>19</v>
      </c>
      <c r="AI4" s="77" t="s">
        <v>18</v>
      </c>
      <c r="AK4" s="77" t="s">
        <v>54</v>
      </c>
      <c r="AL4" s="77" t="s">
        <v>23</v>
      </c>
      <c r="AM4" s="78" t="s">
        <v>11</v>
      </c>
    </row>
    <row r="5" spans="1:39" ht="17.100000000000001" customHeight="1">
      <c r="A5" s="208"/>
      <c r="B5" s="47"/>
      <c r="C5" s="91"/>
      <c r="D5" s="60"/>
      <c r="E5" s="61"/>
      <c r="F5" s="59"/>
      <c r="G5" s="62"/>
      <c r="H5" s="59"/>
      <c r="I5" s="59"/>
      <c r="J5" s="9"/>
      <c r="K5" s="59"/>
      <c r="L5" s="59"/>
      <c r="M5" s="59"/>
      <c r="N5" s="59"/>
      <c r="O5" s="65"/>
      <c r="P5" s="66"/>
      <c r="Q5" s="66"/>
      <c r="R5" s="9"/>
      <c r="S5" s="59"/>
      <c r="T5" s="59"/>
      <c r="U5" s="59"/>
      <c r="V5" s="57" t="e">
        <f>SUM($D$5:$D5)/(COUNTA($D$5:$D5)-COUNTA($E$5:$E5))</f>
        <v>#DIV/0!</v>
      </c>
      <c r="W5" s="76">
        <f>COUNTA(A5:A34)</f>
        <v>1</v>
      </c>
      <c r="X5" s="76">
        <f>COUNTA(D5:D34)</f>
        <v>1</v>
      </c>
      <c r="Y5" s="76">
        <f>COUNTA(E5:E34)</f>
        <v>1</v>
      </c>
      <c r="Z5" s="83">
        <f>IF(X5=0,"-",SUM(D5:D34))</f>
        <v>35</v>
      </c>
      <c r="AA5" s="302" t="str">
        <f t="array" ref="AA5">IF(X5,(MAX(D5:D34)&amp;IF(SUM((D5:D34=MAX(D5:D34))*(E5:E34&lt;&gt;"")),"*","")&amp;"("&amp;MIN(IF(D5:D34&amp;E5:E34=MAX(D5:D34)&amp;IF(SUM((D5:D34=MAX(D5:D34))*(E5:E34&lt;&gt;"")),"*",""),F5:F34))&amp;")"),0)</f>
        <v>35*(0)</v>
      </c>
      <c r="AB5" s="302"/>
      <c r="AC5" s="303" t="str">
        <f>IF($X5-$Y5,$Z5/($X5-$Y5),"-")</f>
        <v>-</v>
      </c>
      <c r="AD5" s="304"/>
      <c r="AE5" s="84" t="str">
        <f>IF(SUM($F$5:$F$43),($Z5/(SUM($F$5:$F$43))*100),"-")</f>
        <v>-</v>
      </c>
      <c r="AF5" s="76">
        <f>SUM(H5:H34)</f>
        <v>3</v>
      </c>
      <c r="AG5" s="76">
        <f>SUM(I5:I34)</f>
        <v>0</v>
      </c>
      <c r="AH5" s="76">
        <f>COUNTIF($D$5:$D$34,"&gt;=50")-$AI5</f>
        <v>0</v>
      </c>
      <c r="AI5" s="76">
        <f>COUNTIF(D5:D34,"&gt;=100")</f>
        <v>0</v>
      </c>
      <c r="AK5" s="79" t="s">
        <v>53</v>
      </c>
      <c r="AL5" s="80">
        <f>IF(SUM(COUNTIF($C$5:$C$34,{1,2}))=0,"-",SUM(COUNTIF($C$5:$C$34,{1,2})))</f>
        <v>1</v>
      </c>
      <c r="AM5" s="89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.100000000000001" customHeight="1">
      <c r="A6" s="208"/>
      <c r="B6" s="47"/>
      <c r="C6" s="92"/>
      <c r="D6" s="63"/>
      <c r="E6" s="61"/>
      <c r="F6" s="59"/>
      <c r="G6" s="62"/>
      <c r="H6" s="59"/>
      <c r="I6" s="59"/>
      <c r="J6" s="9"/>
      <c r="K6" s="59"/>
      <c r="L6" s="59"/>
      <c r="M6" s="59"/>
      <c r="N6" s="59"/>
      <c r="O6" s="65"/>
      <c r="P6" s="66"/>
      <c r="Q6" s="66"/>
      <c r="R6" s="9"/>
      <c r="S6" s="59"/>
      <c r="T6" s="59"/>
      <c r="U6" s="59"/>
      <c r="V6" s="58" t="e">
        <f>SUM($D$5:$D6)/(COUNTA($D$5:$D6)-COUNTA($E$5:$E6))</f>
        <v>#DIV/0!</v>
      </c>
      <c r="Z6" s="47"/>
      <c r="AK6" s="81" t="s">
        <v>52</v>
      </c>
      <c r="AL6" s="82" t="str">
        <f>IF(COUNTIF($C$5:$C$34,$AK6)=0,"-",COUNTIF($C$5:$C$34,$AK6))</f>
        <v>-</v>
      </c>
      <c r="AM6" s="90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.100000000000001" customHeight="1">
      <c r="A7" s="208"/>
      <c r="B7" s="47"/>
      <c r="C7" s="92"/>
      <c r="D7" s="63"/>
      <c r="E7" s="61"/>
      <c r="F7" s="59"/>
      <c r="G7" s="59"/>
      <c r="H7" s="59"/>
      <c r="I7" s="59"/>
      <c r="J7" s="9"/>
      <c r="K7" s="59"/>
      <c r="L7" s="59"/>
      <c r="M7" s="59"/>
      <c r="N7" s="59"/>
      <c r="O7" s="65"/>
      <c r="P7" s="66"/>
      <c r="Q7" s="66"/>
      <c r="R7" s="9"/>
      <c r="S7" s="59"/>
      <c r="T7" s="59"/>
      <c r="U7" s="59"/>
      <c r="V7" s="58" t="e">
        <f>SUM($D$5:$D7)/(COUNTA($D$5:$D7)-COUNTA($E$5:$E7))</f>
        <v>#DIV/0!</v>
      </c>
      <c r="W7" s="289" t="s">
        <v>51</v>
      </c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11"/>
      <c r="AK7" s="81" t="s">
        <v>50</v>
      </c>
      <c r="AL7" s="82" t="str">
        <f t="shared" ref="AL7:AL14" si="0">IF(COUNTIF($C$5:$C$34,$AK7)=0,"-",COUNTIF($C$5:$C$34,$AK7))</f>
        <v>-</v>
      </c>
      <c r="AM7" s="90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.100000000000001" customHeight="1">
      <c r="A8" s="208"/>
      <c r="B8" s="47"/>
      <c r="C8" s="91"/>
      <c r="D8" s="63"/>
      <c r="E8" s="61"/>
      <c r="F8" s="59"/>
      <c r="G8" s="62"/>
      <c r="H8" s="59"/>
      <c r="I8" s="59"/>
      <c r="J8" s="9"/>
      <c r="K8" s="59"/>
      <c r="L8" s="59"/>
      <c r="M8" s="59"/>
      <c r="N8" s="59"/>
      <c r="O8" s="65"/>
      <c r="P8" s="66"/>
      <c r="Q8" s="66"/>
      <c r="R8" s="9"/>
      <c r="S8" s="59"/>
      <c r="T8" s="59"/>
      <c r="U8" s="59"/>
      <c r="V8" s="58" t="e">
        <f>SUM($D$5:$D8)/(COUNTA($D$5:$D8)-COUNTA($E$5:$E8))</f>
        <v>#DIV/0!</v>
      </c>
      <c r="W8" s="77" t="s">
        <v>16</v>
      </c>
      <c r="X8" s="77" t="s">
        <v>15</v>
      </c>
      <c r="Y8" s="77" t="s">
        <v>14</v>
      </c>
      <c r="Z8" s="77" t="s">
        <v>13</v>
      </c>
      <c r="AA8" s="289" t="s">
        <v>12</v>
      </c>
      <c r="AB8" s="289"/>
      <c r="AC8" s="289" t="s">
        <v>11</v>
      </c>
      <c r="AD8" s="289"/>
      <c r="AE8" s="77" t="s">
        <v>10</v>
      </c>
      <c r="AF8" s="77" t="s">
        <v>69</v>
      </c>
      <c r="AG8" s="77" t="s">
        <v>9</v>
      </c>
      <c r="AH8" s="13"/>
      <c r="AK8" s="81" t="s">
        <v>49</v>
      </c>
      <c r="AL8" s="82" t="str">
        <f t="shared" si="0"/>
        <v>-</v>
      </c>
      <c r="AM8" s="90" t="str">
        <f t="shared" si="1"/>
        <v>-</v>
      </c>
    </row>
    <row r="9" spans="1:39" ht="17.100000000000001" customHeight="1">
      <c r="A9" s="208"/>
      <c r="B9" s="47"/>
      <c r="C9" s="91"/>
      <c r="D9" s="63"/>
      <c r="E9" s="61"/>
      <c r="F9" s="59"/>
      <c r="G9" s="62"/>
      <c r="H9" s="59"/>
      <c r="I9" s="59"/>
      <c r="J9" s="9"/>
      <c r="K9" s="59"/>
      <c r="L9" s="59"/>
      <c r="M9" s="59"/>
      <c r="N9" s="59"/>
      <c r="O9" s="65"/>
      <c r="P9" s="66"/>
      <c r="Q9" s="66"/>
      <c r="R9" s="9"/>
      <c r="S9" s="59"/>
      <c r="T9" s="59"/>
      <c r="U9" s="59"/>
      <c r="V9" s="57" t="e">
        <f>SUM($D$5:$D9)/(COUNTA($D$5:$D9)-COUNTA($E$5:$E9))</f>
        <v>#DIV/0!</v>
      </c>
      <c r="W9" s="85">
        <f t="array" ref="W9">IF(SUM(K5:K34)=0,"-",SUM(INT(K5:K34))+INT(ROUND(SUM(K5:K34-INT(K5:K34)),1)/0.6)+MOD(ROUND(SUM(K5:K34-INT(K5:K34)),1),0.6))</f>
        <v>4</v>
      </c>
      <c r="X9" s="86">
        <f>IF($W$9="-","-",SUM(L5:L34))</f>
        <v>1</v>
      </c>
      <c r="Y9" s="86">
        <f>IF($W$9="-","-",SUM(M5:M34))</f>
        <v>7</v>
      </c>
      <c r="Z9" s="83">
        <f>IF($W$9="-","-",SUM(N5:N34))</f>
        <v>2</v>
      </c>
      <c r="AA9" s="305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2/7(4)</v>
      </c>
      <c r="AB9" s="306"/>
      <c r="AC9" s="303">
        <f>IF($Z$9="-","-",IF($Z$9=0,"-",$Y$9/$Z$9))</f>
        <v>3.5</v>
      </c>
      <c r="AD9" s="304"/>
      <c r="AE9" s="87">
        <f>IF(ISERROR(ROUND((INT(W9)*6+((W9-INT(W9))*10))/Z9,2)),"-",ROUND((INT(W9)*6+((W9-INT(W9))*10))/Z9,2))</f>
        <v>12</v>
      </c>
      <c r="AF9" s="84">
        <f>IF(ISERROR(ROUND(Y9/(INT(W9)*6+((W9-INT(W9))*10))*6,2)),"-",ROUND(Y9/(INT(W9)*6+((W9-INT(W9))*10))*6,2))</f>
        <v>1.75</v>
      </c>
      <c r="AG9" s="93">
        <f>COUNTIF(N5:N34,"&gt;=5")</f>
        <v>0</v>
      </c>
      <c r="AH9" s="10"/>
      <c r="AK9" s="81" t="s">
        <v>48</v>
      </c>
      <c r="AL9" s="82" t="str">
        <f t="shared" si="0"/>
        <v>-</v>
      </c>
      <c r="AM9" s="90" t="str">
        <f t="shared" si="1"/>
        <v>-</v>
      </c>
    </row>
    <row r="10" spans="1:39" ht="17.100000000000001" customHeight="1">
      <c r="A10" s="208"/>
      <c r="B10" s="47"/>
      <c r="C10" s="92"/>
      <c r="D10" s="63"/>
      <c r="E10" s="61"/>
      <c r="F10" s="59"/>
      <c r="G10" s="62"/>
      <c r="H10" s="59"/>
      <c r="I10" s="59"/>
      <c r="J10" s="9"/>
      <c r="K10" s="59"/>
      <c r="L10" s="59"/>
      <c r="M10" s="59"/>
      <c r="N10" s="59"/>
      <c r="O10" s="65"/>
      <c r="P10" s="66"/>
      <c r="Q10" s="66"/>
      <c r="R10" s="9"/>
      <c r="S10" s="59"/>
      <c r="T10" s="59"/>
      <c r="U10" s="59"/>
      <c r="V10" s="58" t="e">
        <f>SUM($D$5:$D10)/(COUNTA($D$5:$D10)-COUNTA($E$5:$E10))</f>
        <v>#DIV/0!</v>
      </c>
      <c r="W10" s="12"/>
      <c r="AK10" s="81" t="s">
        <v>47</v>
      </c>
      <c r="AL10" s="82" t="str">
        <f t="shared" si="0"/>
        <v>-</v>
      </c>
      <c r="AM10" s="90" t="str">
        <f t="shared" si="1"/>
        <v>-</v>
      </c>
    </row>
    <row r="11" spans="1:39" ht="17.100000000000001" customHeight="1">
      <c r="A11" s="228"/>
      <c r="B11" s="47"/>
      <c r="C11" s="91"/>
      <c r="D11" s="60"/>
      <c r="E11" s="61"/>
      <c r="F11" s="59"/>
      <c r="G11" s="62"/>
      <c r="H11" s="59"/>
      <c r="I11" s="59"/>
      <c r="J11" s="9"/>
      <c r="K11" s="59"/>
      <c r="L11" s="59"/>
      <c r="M11" s="59"/>
      <c r="N11" s="59"/>
      <c r="O11" s="65"/>
      <c r="P11" s="66"/>
      <c r="Q11" s="66"/>
      <c r="R11" s="9"/>
      <c r="S11" s="59"/>
      <c r="T11" s="59"/>
      <c r="U11" s="59"/>
      <c r="V11" s="58" t="e">
        <f>SUM($D$5:$D11)/(COUNTA($D$5:$D11)-COUNTA($E$5:$E11))</f>
        <v>#DIV/0!</v>
      </c>
      <c r="W11" s="292" t="s">
        <v>46</v>
      </c>
      <c r="X11" s="292"/>
      <c r="Y11" s="292"/>
      <c r="Z11" s="11"/>
      <c r="AA11" s="11"/>
      <c r="AB11" s="11"/>
      <c r="AK11" s="81" t="s">
        <v>45</v>
      </c>
      <c r="AL11" s="82" t="str">
        <f t="shared" si="0"/>
        <v>-</v>
      </c>
      <c r="AM11" s="90" t="str">
        <f t="shared" si="1"/>
        <v>-</v>
      </c>
    </row>
    <row r="12" spans="1:39" ht="17.100000000000001" customHeight="1">
      <c r="A12" s="243"/>
      <c r="B12" s="47"/>
      <c r="C12" s="91"/>
      <c r="D12" s="60"/>
      <c r="E12" s="61"/>
      <c r="F12" s="59"/>
      <c r="G12" s="62"/>
      <c r="H12" s="59"/>
      <c r="I12" s="59"/>
      <c r="J12" s="9"/>
      <c r="K12" s="59"/>
      <c r="L12" s="59"/>
      <c r="M12" s="59"/>
      <c r="N12" s="59"/>
      <c r="O12" s="65"/>
      <c r="P12" s="66"/>
      <c r="Q12" s="66"/>
      <c r="R12" s="9"/>
      <c r="S12" s="59"/>
      <c r="T12" s="59"/>
      <c r="U12" s="59"/>
      <c r="V12" s="58" t="e">
        <f>SUM($D$5:$D12)/(COUNTA($D$5:$D12)-COUNTA($E$5:$E12))</f>
        <v>#DIV/0!</v>
      </c>
      <c r="W12" s="77" t="s">
        <v>8</v>
      </c>
      <c r="X12" s="77" t="s">
        <v>7</v>
      </c>
      <c r="Y12" s="77" t="s">
        <v>6</v>
      </c>
      <c r="Z12" s="47"/>
      <c r="AK12" s="81" t="s">
        <v>44</v>
      </c>
      <c r="AL12" s="82" t="str">
        <f t="shared" si="0"/>
        <v>-</v>
      </c>
      <c r="AM12" s="90" t="str">
        <f t="shared" si="1"/>
        <v>-</v>
      </c>
    </row>
    <row r="13" spans="1:39" ht="17.100000000000001" customHeight="1">
      <c r="A13" s="243"/>
      <c r="B13" s="47"/>
      <c r="C13" s="91"/>
      <c r="D13" s="60"/>
      <c r="E13" s="61"/>
      <c r="F13" s="59"/>
      <c r="G13" s="59"/>
      <c r="H13" s="59"/>
      <c r="I13" s="59"/>
      <c r="J13" s="9"/>
      <c r="K13" s="59"/>
      <c r="L13" s="59"/>
      <c r="M13" s="59"/>
      <c r="N13" s="59"/>
      <c r="O13" s="65"/>
      <c r="P13" s="66"/>
      <c r="Q13" s="66"/>
      <c r="R13" s="9"/>
      <c r="S13" s="59"/>
      <c r="T13" s="59"/>
      <c r="U13" s="59"/>
      <c r="V13" s="57" t="e">
        <f>SUM($D$5:$D13)/(COUNTA($D$5:$D13)-COUNTA($E$5:$E13))</f>
        <v>#DIV/0!</v>
      </c>
      <c r="W13" s="76">
        <f>SUM(S5:S34)</f>
        <v>2</v>
      </c>
      <c r="X13" s="76">
        <f>SUM(T5:T34)</f>
        <v>0</v>
      </c>
      <c r="Y13" s="76">
        <f>SUM(U5:U34)</f>
        <v>0</v>
      </c>
      <c r="Z13" s="10"/>
      <c r="AK13" s="81" t="s">
        <v>43</v>
      </c>
      <c r="AL13" s="82" t="str">
        <f t="shared" si="0"/>
        <v>-</v>
      </c>
      <c r="AM13" s="90" t="str">
        <f t="shared" si="1"/>
        <v>-</v>
      </c>
    </row>
    <row r="14" spans="1:39" ht="17.100000000000001" customHeight="1">
      <c r="A14" s="243"/>
      <c r="B14" s="47"/>
      <c r="C14" s="91"/>
      <c r="D14" s="60"/>
      <c r="E14" s="61"/>
      <c r="F14" s="59"/>
      <c r="G14" s="59"/>
      <c r="H14" s="59"/>
      <c r="I14" s="59"/>
      <c r="J14" s="9"/>
      <c r="K14" s="59"/>
      <c r="L14" s="59"/>
      <c r="M14" s="59"/>
      <c r="N14" s="59"/>
      <c r="O14" s="65"/>
      <c r="P14" s="66"/>
      <c r="Q14" s="66"/>
      <c r="R14" s="9"/>
      <c r="S14" s="59"/>
      <c r="T14" s="59"/>
      <c r="U14" s="59"/>
      <c r="V14" s="58" t="e">
        <f>SUM($D$5:$D14)/(COUNTA($D$5:$D14)-COUNTA($E$5:$E14))</f>
        <v>#DIV/0!</v>
      </c>
      <c r="AK14" s="81" t="s">
        <v>42</v>
      </c>
      <c r="AL14" s="82" t="str">
        <f t="shared" si="0"/>
        <v>-</v>
      </c>
      <c r="AM14" s="90" t="str">
        <f t="shared" si="1"/>
        <v>-</v>
      </c>
    </row>
    <row r="15" spans="1:39" ht="17.100000000000001" customHeight="1">
      <c r="A15" s="243"/>
      <c r="B15" s="47"/>
      <c r="C15" s="91"/>
      <c r="D15" s="60"/>
      <c r="E15" s="61"/>
      <c r="F15" s="59"/>
      <c r="G15" s="59"/>
      <c r="H15" s="59"/>
      <c r="I15" s="59"/>
      <c r="J15" s="9"/>
      <c r="K15" s="59"/>
      <c r="L15" s="59"/>
      <c r="M15" s="59"/>
      <c r="N15" s="59"/>
      <c r="O15" s="65"/>
      <c r="P15" s="66"/>
      <c r="Q15" s="66"/>
      <c r="R15" s="9"/>
      <c r="S15" s="59"/>
      <c r="T15" s="59"/>
      <c r="U15" s="59"/>
      <c r="V15" s="58" t="e">
        <f>SUM($D$5:$D15)/(COUNTA($D$5:$D15)-COUNTA($E$5:$E15))</f>
        <v>#DIV/0!</v>
      </c>
      <c r="W15" s="289" t="s">
        <v>41</v>
      </c>
      <c r="X15" s="289"/>
      <c r="Y15" s="289"/>
      <c r="Z15" s="289"/>
      <c r="AA15" s="289"/>
      <c r="AB15" s="289"/>
    </row>
    <row r="16" spans="1:39" ht="17.100000000000001" customHeight="1">
      <c r="A16" s="243"/>
      <c r="B16" s="47"/>
      <c r="C16" s="91"/>
      <c r="D16" s="60"/>
      <c r="E16" s="61"/>
      <c r="F16" s="59"/>
      <c r="G16" s="62"/>
      <c r="H16" s="59"/>
      <c r="I16" s="59"/>
      <c r="J16" s="9"/>
      <c r="K16" s="59"/>
      <c r="L16" s="59"/>
      <c r="M16" s="59"/>
      <c r="N16" s="59"/>
      <c r="O16" s="65"/>
      <c r="P16" s="66"/>
      <c r="Q16" s="66"/>
      <c r="R16" s="9"/>
      <c r="S16" s="59"/>
      <c r="T16" s="59"/>
      <c r="U16" s="59"/>
      <c r="V16" s="57" t="e">
        <f>SUM($D$5:$D16)/(COUNTA($D$5:$D16)-COUNTA($E$5:$E16))</f>
        <v>#DIV/0!</v>
      </c>
      <c r="W16" s="293" t="s">
        <v>40</v>
      </c>
      <c r="X16" s="294"/>
      <c r="Y16" s="295"/>
      <c r="Z16" s="76">
        <f>COUNTIF($G$5:$G$34,W16)</f>
        <v>0</v>
      </c>
      <c r="AA16" s="296">
        <f>$Z16/MAX(1,$X$5)</f>
        <v>0</v>
      </c>
      <c r="AB16" s="297"/>
    </row>
    <row r="17" spans="1:34" ht="17.100000000000001" customHeight="1">
      <c r="A17" s="228" t="s">
        <v>222</v>
      </c>
      <c r="B17" s="47">
        <v>3</v>
      </c>
      <c r="C17" s="92">
        <v>2</v>
      </c>
      <c r="D17" s="60">
        <v>35</v>
      </c>
      <c r="E17" s="61" t="s">
        <v>58</v>
      </c>
      <c r="F17" s="59"/>
      <c r="G17" s="59"/>
      <c r="H17" s="59">
        <v>3</v>
      </c>
      <c r="I17" s="59"/>
      <c r="J17" s="9"/>
      <c r="K17" s="59">
        <v>4</v>
      </c>
      <c r="L17" s="59">
        <v>1</v>
      </c>
      <c r="M17" s="59">
        <v>7</v>
      </c>
      <c r="N17" s="59">
        <v>2</v>
      </c>
      <c r="O17" s="65"/>
      <c r="P17" s="66"/>
      <c r="Q17" s="66"/>
      <c r="R17" s="9"/>
      <c r="S17" s="59">
        <v>2</v>
      </c>
      <c r="T17" s="59"/>
      <c r="U17" s="59"/>
      <c r="V17" s="57" t="e">
        <f>SUM($D$5:$D17)/(COUNTA($D$5:$D17)-COUNTA($E$5:$E17))</f>
        <v>#DIV/0!</v>
      </c>
      <c r="W17" s="298" t="s">
        <v>39</v>
      </c>
      <c r="X17" s="299"/>
      <c r="Y17" s="300"/>
      <c r="Z17" s="76">
        <f>COUNTIF($G$5:$G$34,W17)</f>
        <v>0</v>
      </c>
      <c r="AA17" s="287">
        <f t="shared" ref="AA17:AA25" si="2">$Z17/MAX(1,$X$5)</f>
        <v>0</v>
      </c>
      <c r="AB17" s="288"/>
      <c r="AG17" s="1"/>
      <c r="AH17" s="1"/>
    </row>
    <row r="18" spans="1:34" ht="17.100000000000001" customHeight="1">
      <c r="A18" s="228"/>
      <c r="B18" s="47"/>
      <c r="C18" s="92"/>
      <c r="D18" s="63"/>
      <c r="E18" s="61"/>
      <c r="F18" s="59"/>
      <c r="G18" s="62"/>
      <c r="H18" s="59"/>
      <c r="I18" s="59"/>
      <c r="J18" s="9"/>
      <c r="K18" s="59"/>
      <c r="L18" s="59"/>
      <c r="M18" s="59"/>
      <c r="N18" s="59"/>
      <c r="O18" s="65"/>
      <c r="P18" s="66"/>
      <c r="Q18" s="66"/>
      <c r="R18" s="9"/>
      <c r="S18" s="59"/>
      <c r="T18" s="59"/>
      <c r="U18" s="59"/>
      <c r="V18" s="57" t="e">
        <f>SUM($D$5:$D18)/(COUNTA($D$5:$D18)-COUNTA($E$5:$E18))</f>
        <v>#DIV/0!</v>
      </c>
      <c r="W18" s="284" t="s">
        <v>90</v>
      </c>
      <c r="X18" s="285"/>
      <c r="Y18" s="286"/>
      <c r="Z18" s="76">
        <f>COUNTIF($G$5:$G$34,W18)</f>
        <v>0</v>
      </c>
      <c r="AA18" s="287">
        <f t="shared" si="2"/>
        <v>0</v>
      </c>
      <c r="AB18" s="288"/>
      <c r="AG18" s="1"/>
      <c r="AH18" s="1"/>
    </row>
    <row r="19" spans="1:34" ht="17.100000000000001" customHeight="1">
      <c r="A19" s="228"/>
      <c r="B19" s="47"/>
      <c r="C19" s="91"/>
      <c r="D19" s="60"/>
      <c r="E19" s="61"/>
      <c r="F19" s="59"/>
      <c r="G19" s="62"/>
      <c r="H19" s="59"/>
      <c r="I19" s="59"/>
      <c r="J19" s="9"/>
      <c r="K19" s="59"/>
      <c r="L19" s="59"/>
      <c r="M19" s="59"/>
      <c r="N19" s="59"/>
      <c r="O19" s="65"/>
      <c r="P19" s="66"/>
      <c r="Q19" s="66"/>
      <c r="R19" s="9"/>
      <c r="S19" s="59"/>
      <c r="T19" s="59"/>
      <c r="U19" s="59"/>
      <c r="V19" s="57" t="e">
        <f>SUM($D$5:$D19)/(COUNTA($D$5:$D19)-COUNTA($E$5:$E19))</f>
        <v>#DIV/0!</v>
      </c>
      <c r="W19" s="284" t="s">
        <v>89</v>
      </c>
      <c r="X19" s="285"/>
      <c r="Y19" s="286"/>
      <c r="Z19" s="76">
        <f t="shared" ref="Z19:Z25" si="3">COUNTIF($G$5:$G$34,W19)</f>
        <v>0</v>
      </c>
      <c r="AA19" s="287">
        <f t="shared" si="2"/>
        <v>0</v>
      </c>
      <c r="AB19" s="288"/>
      <c r="AG19" s="1"/>
      <c r="AH19" s="1"/>
    </row>
    <row r="20" spans="1:34" ht="17.100000000000001" customHeight="1">
      <c r="A20" s="228"/>
      <c r="B20" s="33"/>
      <c r="C20" s="91"/>
      <c r="D20" s="60"/>
      <c r="E20" s="61"/>
      <c r="F20" s="59"/>
      <c r="G20" s="62"/>
      <c r="H20" s="59"/>
      <c r="I20" s="59"/>
      <c r="J20" s="9"/>
      <c r="K20" s="59"/>
      <c r="L20" s="59"/>
      <c r="M20" s="59"/>
      <c r="N20" s="59"/>
      <c r="O20" s="65"/>
      <c r="P20" s="66"/>
      <c r="Q20" s="66"/>
      <c r="R20" s="9"/>
      <c r="S20" s="59"/>
      <c r="T20" s="59"/>
      <c r="U20" s="59"/>
      <c r="V20" s="57" t="e">
        <f>SUM($D$5:$D20)/(COUNTA($D$5:$D20)-COUNTA($E$5:$E20))</f>
        <v>#DIV/0!</v>
      </c>
      <c r="W20" s="284" t="s">
        <v>38</v>
      </c>
      <c r="X20" s="285"/>
      <c r="Y20" s="286"/>
      <c r="Z20" s="76">
        <f t="shared" si="3"/>
        <v>0</v>
      </c>
      <c r="AA20" s="287">
        <f t="shared" si="2"/>
        <v>0</v>
      </c>
      <c r="AB20" s="288"/>
      <c r="AG20" s="1"/>
      <c r="AH20" s="1"/>
    </row>
    <row r="21" spans="1:34" ht="17.100000000000001" customHeight="1">
      <c r="A21" s="228"/>
      <c r="B21" s="47"/>
      <c r="C21" s="91"/>
      <c r="D21" s="60"/>
      <c r="E21" s="61"/>
      <c r="F21" s="59"/>
      <c r="G21" s="62"/>
      <c r="H21" s="59"/>
      <c r="I21" s="59"/>
      <c r="J21" s="9"/>
      <c r="K21" s="64"/>
      <c r="L21" s="59"/>
      <c r="M21" s="59"/>
      <c r="N21" s="59"/>
      <c r="O21" s="65"/>
      <c r="P21" s="66"/>
      <c r="Q21" s="66"/>
      <c r="R21" s="9"/>
      <c r="S21" s="59"/>
      <c r="T21" s="59"/>
      <c r="U21" s="59"/>
      <c r="V21" s="57" t="e">
        <f>SUM($D$5:$D21)/(COUNTA($D$5:$D21)-COUNTA($E$5:$E21))</f>
        <v>#DIV/0!</v>
      </c>
      <c r="W21" s="284" t="s">
        <v>37</v>
      </c>
      <c r="X21" s="285"/>
      <c r="Y21" s="286"/>
      <c r="Z21" s="76">
        <f t="shared" si="3"/>
        <v>0</v>
      </c>
      <c r="AA21" s="287">
        <f t="shared" si="2"/>
        <v>0</v>
      </c>
      <c r="AB21" s="288"/>
      <c r="AG21" s="1"/>
      <c r="AH21" s="1"/>
    </row>
    <row r="22" spans="1:34" ht="17.100000000000001" customHeight="1">
      <c r="A22" s="228"/>
      <c r="B22" s="47"/>
      <c r="C22" s="91"/>
      <c r="D22" s="60"/>
      <c r="E22" s="61"/>
      <c r="F22" s="59"/>
      <c r="G22" s="59"/>
      <c r="H22" s="59"/>
      <c r="I22" s="59"/>
      <c r="J22" s="9"/>
      <c r="K22" s="64"/>
      <c r="L22" s="59"/>
      <c r="M22" s="59"/>
      <c r="N22" s="59"/>
      <c r="O22" s="65"/>
      <c r="P22" s="66"/>
      <c r="Q22" s="66"/>
      <c r="R22" s="9"/>
      <c r="S22" s="59"/>
      <c r="T22" s="59"/>
      <c r="U22" s="59"/>
      <c r="V22" s="57" t="e">
        <f>SUM($D$5:$D22)/(COUNTA($D$5:$D22)-COUNTA($E$5:$E22))</f>
        <v>#DIV/0!</v>
      </c>
      <c r="W22" s="284" t="s">
        <v>36</v>
      </c>
      <c r="X22" s="285"/>
      <c r="Y22" s="286"/>
      <c r="Z22" s="76">
        <f t="shared" si="3"/>
        <v>0</v>
      </c>
      <c r="AA22" s="287">
        <f t="shared" si="2"/>
        <v>0</v>
      </c>
      <c r="AB22" s="288"/>
      <c r="AG22" s="1"/>
      <c r="AH22" s="1"/>
    </row>
    <row r="23" spans="1:34" ht="17.100000000000001" customHeight="1">
      <c r="A23" s="229"/>
      <c r="B23" s="47"/>
      <c r="C23" s="91"/>
      <c r="D23" s="60"/>
      <c r="E23" s="61"/>
      <c r="F23" s="59"/>
      <c r="G23" s="62"/>
      <c r="H23" s="59"/>
      <c r="I23" s="59"/>
      <c r="J23" s="9"/>
      <c r="K23" s="64"/>
      <c r="L23" s="59"/>
      <c r="M23" s="59"/>
      <c r="N23" s="64"/>
      <c r="O23" s="67"/>
      <c r="P23" s="68"/>
      <c r="Q23" s="68"/>
      <c r="R23" s="9"/>
      <c r="S23" s="59"/>
      <c r="T23" s="59"/>
      <c r="U23" s="59"/>
      <c r="V23" s="57" t="e">
        <f>SUM($D$5:$D23)/(COUNTA($D$5:$D23)-COUNTA($E$5:$E23))</f>
        <v>#DIV/0!</v>
      </c>
      <c r="W23" s="284" t="s">
        <v>35</v>
      </c>
      <c r="X23" s="285"/>
      <c r="Y23" s="286"/>
      <c r="Z23" s="76">
        <f t="shared" si="3"/>
        <v>0</v>
      </c>
      <c r="AA23" s="287">
        <f t="shared" si="2"/>
        <v>0</v>
      </c>
      <c r="AB23" s="288"/>
      <c r="AG23" s="1"/>
      <c r="AH23" s="1"/>
    </row>
    <row r="24" spans="1:34" ht="17.100000000000001" customHeight="1">
      <c r="A24" s="248"/>
      <c r="B24" s="51"/>
      <c r="C24" s="92"/>
      <c r="D24" s="63"/>
      <c r="E24" s="61"/>
      <c r="F24" s="59"/>
      <c r="G24" s="62"/>
      <c r="H24" s="59"/>
      <c r="I24" s="59"/>
      <c r="J24" s="9"/>
      <c r="K24" s="64"/>
      <c r="L24" s="59"/>
      <c r="M24" s="59"/>
      <c r="N24" s="59"/>
      <c r="O24" s="65"/>
      <c r="P24" s="66"/>
      <c r="Q24" s="66"/>
      <c r="R24" s="25"/>
      <c r="S24" s="62"/>
      <c r="T24" s="62"/>
      <c r="U24" s="62"/>
      <c r="V24" s="57" t="e">
        <f>SUM($D$5:$D24)/(COUNTA($D$5:$D24)-COUNTA($E$5:$E24))</f>
        <v>#DIV/0!</v>
      </c>
      <c r="W24" s="284" t="s">
        <v>34</v>
      </c>
      <c r="X24" s="290"/>
      <c r="Y24" s="291"/>
      <c r="Z24" s="76">
        <f t="shared" si="3"/>
        <v>0</v>
      </c>
      <c r="AA24" s="287">
        <f t="shared" si="2"/>
        <v>0</v>
      </c>
      <c r="AB24" s="288"/>
      <c r="AG24" s="1"/>
      <c r="AH24" s="1"/>
    </row>
    <row r="25" spans="1:34" ht="17.100000000000001" customHeight="1">
      <c r="A25" s="248"/>
      <c r="B25" s="47"/>
      <c r="C25" s="91"/>
      <c r="D25" s="63"/>
      <c r="E25" s="61"/>
      <c r="F25" s="59"/>
      <c r="G25" s="62"/>
      <c r="H25" s="59"/>
      <c r="I25" s="59"/>
      <c r="J25" s="9"/>
      <c r="K25" s="64"/>
      <c r="L25" s="59"/>
      <c r="M25" s="59"/>
      <c r="N25" s="59"/>
      <c r="O25" s="65"/>
      <c r="P25" s="66"/>
      <c r="Q25" s="66"/>
      <c r="R25" s="50"/>
      <c r="S25" s="59"/>
      <c r="T25" s="59"/>
      <c r="U25" s="59"/>
      <c r="V25" s="57" t="e">
        <f>SUM($D$5:$D25)/(COUNTA($D$5:$D25)-COUNTA($E$5:$E25))</f>
        <v>#DIV/0!</v>
      </c>
      <c r="W25" s="284" t="s">
        <v>33</v>
      </c>
      <c r="X25" s="285"/>
      <c r="Y25" s="286"/>
      <c r="Z25" s="76">
        <f t="shared" si="3"/>
        <v>0</v>
      </c>
      <c r="AA25" s="287">
        <f t="shared" si="2"/>
        <v>0</v>
      </c>
      <c r="AB25" s="288"/>
      <c r="AG25" s="1"/>
      <c r="AH25" s="1"/>
    </row>
    <row r="26" spans="1:34" ht="17.100000000000001" customHeight="1">
      <c r="A26" s="200"/>
      <c r="B26" s="2"/>
      <c r="C26" s="91"/>
      <c r="D26" s="60"/>
      <c r="E26" s="61"/>
      <c r="F26" s="59"/>
      <c r="G26" s="59"/>
      <c r="H26" s="59"/>
      <c r="I26" s="59"/>
      <c r="J26" s="9"/>
      <c r="K26" s="64"/>
      <c r="L26" s="59"/>
      <c r="M26" s="59"/>
      <c r="N26" s="59"/>
      <c r="O26" s="65"/>
      <c r="P26" s="66"/>
      <c r="Q26" s="66"/>
      <c r="R26" s="50"/>
      <c r="S26" s="59"/>
      <c r="T26" s="59"/>
      <c r="U26" s="59"/>
      <c r="V26" s="58" t="e">
        <f>SUM($D$5:$D26)/(COUNTA($D$5:$D26)-COUNTA($E$5:$E26))</f>
        <v>#DIV/0!</v>
      </c>
      <c r="W26" s="88"/>
    </row>
    <row r="27" spans="1:34" ht="17.100000000000001" customHeight="1">
      <c r="A27" s="200"/>
      <c r="B27" s="2"/>
      <c r="C27" s="91"/>
      <c r="D27" s="60"/>
      <c r="E27" s="61"/>
      <c r="F27" s="59"/>
      <c r="G27" s="59"/>
      <c r="H27" s="59"/>
      <c r="I27" s="59"/>
      <c r="J27" s="9"/>
      <c r="K27" s="64"/>
      <c r="L27" s="59"/>
      <c r="M27" s="59"/>
      <c r="N27" s="59"/>
      <c r="O27" s="65"/>
      <c r="P27" s="66"/>
      <c r="Q27" s="66"/>
      <c r="R27" s="50"/>
      <c r="S27" s="59"/>
      <c r="T27" s="59"/>
      <c r="U27" s="59"/>
      <c r="V27" s="58" t="e">
        <f>SUM($D$5:$D27)/(COUNTA($D$5:$D27)-COUNTA($E$5:$E27))</f>
        <v>#DIV/0!</v>
      </c>
      <c r="W27" s="289" t="s">
        <v>32</v>
      </c>
      <c r="X27" s="289"/>
      <c r="Y27" s="289"/>
      <c r="Z27" s="289"/>
      <c r="AA27" s="289"/>
      <c r="AB27" s="289"/>
      <c r="AC27" s="8"/>
      <c r="AD27" s="8"/>
      <c r="AE27" s="8"/>
      <c r="AG27" s="1"/>
      <c r="AH27" s="1"/>
    </row>
    <row r="28" spans="1:34" ht="17.100000000000001" customHeight="1">
      <c r="A28" s="200"/>
      <c r="B28" s="2"/>
      <c r="C28" s="91"/>
      <c r="D28" s="60"/>
      <c r="E28" s="61"/>
      <c r="F28" s="59"/>
      <c r="G28" s="59"/>
      <c r="H28" s="59"/>
      <c r="I28" s="59"/>
      <c r="J28" s="9"/>
      <c r="K28" s="64"/>
      <c r="L28" s="59"/>
      <c r="M28" s="59"/>
      <c r="N28" s="59"/>
      <c r="O28" s="65"/>
      <c r="P28" s="66"/>
      <c r="Q28" s="66"/>
      <c r="R28" s="50"/>
      <c r="S28" s="59"/>
      <c r="T28" s="59"/>
      <c r="U28" s="59"/>
      <c r="V28" s="57" t="e">
        <f>SUM($D$5:$D28)/(COUNTA($D$5:$D28)-COUNTA($E$5:$E28))</f>
        <v>#DIV/0!</v>
      </c>
      <c r="W28" s="69" t="s">
        <v>31</v>
      </c>
      <c r="X28" s="70"/>
      <c r="Y28" s="70"/>
      <c r="Z28" s="71"/>
      <c r="AA28" s="282">
        <f>IF(W5=0,"-",$W$13/$W$5)</f>
        <v>2</v>
      </c>
      <c r="AB28" s="283"/>
      <c r="AG28" s="1"/>
      <c r="AH28" s="1"/>
    </row>
    <row r="29" spans="1:34" ht="17.100000000000001" customHeight="1">
      <c r="A29" s="200"/>
      <c r="B29" s="2"/>
      <c r="C29" s="91"/>
      <c r="D29" s="60"/>
      <c r="E29" s="61"/>
      <c r="F29" s="59"/>
      <c r="G29" s="59"/>
      <c r="H29" s="59"/>
      <c r="I29" s="59"/>
      <c r="J29" s="9"/>
      <c r="K29" s="64"/>
      <c r="L29" s="59"/>
      <c r="M29" s="59"/>
      <c r="N29" s="59"/>
      <c r="O29" s="65"/>
      <c r="P29" s="66"/>
      <c r="Q29" s="66"/>
      <c r="R29" s="50"/>
      <c r="S29" s="59"/>
      <c r="T29" s="59"/>
      <c r="U29" s="59"/>
      <c r="V29" s="57" t="e">
        <f>SUM($D$5:$D29)/(COUNTA($D$5:$D29)-COUNTA($E$5:$E29))</f>
        <v>#DIV/0!</v>
      </c>
      <c r="W29" s="72" t="s">
        <v>30</v>
      </c>
      <c r="X29" s="73"/>
      <c r="Y29" s="276">
        <v>20</v>
      </c>
      <c r="Z29" s="279"/>
      <c r="AA29" s="280" t="str">
        <f>IF(ISERROR(SUMIF(D5:D34,"&gt;="&amp;Y29)/SUMPRODUCT(--(D5:D34&gt;=Y29),--(E5:E34&lt;&gt;"*"))),"-",SUMIF(D5:D34,"&gt;="&amp;Y29)/SUMPRODUCT(--(D5:D34&gt;=Y29),--(E5:E34&lt;&gt;"*")))</f>
        <v>-</v>
      </c>
      <c r="AB29" s="281"/>
      <c r="AG29" s="1"/>
      <c r="AH29" s="1"/>
    </row>
    <row r="30" spans="1:34" ht="17.100000000000001" customHeight="1">
      <c r="A30" s="200"/>
      <c r="B30" s="2"/>
      <c r="C30" s="91"/>
      <c r="D30" s="60"/>
      <c r="E30" s="61"/>
      <c r="F30" s="59"/>
      <c r="G30" s="59"/>
      <c r="H30" s="59"/>
      <c r="I30" s="59"/>
      <c r="J30" s="9"/>
      <c r="K30" s="64"/>
      <c r="L30" s="59"/>
      <c r="M30" s="59"/>
      <c r="N30" s="59"/>
      <c r="O30" s="65"/>
      <c r="P30" s="66"/>
      <c r="Q30" s="66"/>
      <c r="R30" s="50"/>
      <c r="S30" s="59"/>
      <c r="T30" s="59"/>
      <c r="U30" s="59"/>
      <c r="V30" s="57" t="e">
        <f>SUM($D$5:$D30)/(COUNTA($D$5:$D30)-COUNTA($E$5:$E30))</f>
        <v>#DIV/0!</v>
      </c>
      <c r="W30" s="274" t="s">
        <v>29</v>
      </c>
      <c r="X30" s="275"/>
      <c r="Y30" s="275"/>
      <c r="Z30" s="276"/>
      <c r="AA30" s="277">
        <f>IF($Z$5="-","-",IF($Z$5=0,"-",($AF$5*4+$AG$5*6)/$Z$5))</f>
        <v>0.34285714285714286</v>
      </c>
      <c r="AB30" s="278"/>
      <c r="AG30" s="1"/>
      <c r="AH30" s="1"/>
    </row>
    <row r="31" spans="1:34" ht="17.100000000000001" customHeight="1">
      <c r="A31" s="200"/>
      <c r="B31" s="2"/>
      <c r="C31" s="91"/>
      <c r="D31" s="60"/>
      <c r="E31" s="61"/>
      <c r="F31" s="59"/>
      <c r="G31" s="59"/>
      <c r="H31" s="59"/>
      <c r="I31" s="59"/>
      <c r="J31" s="9"/>
      <c r="K31" s="64"/>
      <c r="L31" s="59"/>
      <c r="M31" s="59"/>
      <c r="N31" s="59"/>
      <c r="O31" s="65"/>
      <c r="P31" s="66"/>
      <c r="Q31" s="66"/>
      <c r="R31" s="50"/>
      <c r="S31" s="59"/>
      <c r="T31" s="59"/>
      <c r="U31" s="59"/>
      <c r="V31" s="57" t="e">
        <f>SUM($D$5:$D31)/(COUNTA($D$5:$D31)-COUNTA($E$5:$E31))</f>
        <v>#DIV/0!</v>
      </c>
      <c r="W31" s="274" t="s">
        <v>28</v>
      </c>
      <c r="X31" s="275"/>
      <c r="Y31" s="275"/>
      <c r="Z31" s="276"/>
      <c r="AA31" s="277">
        <f>IF(SUM($AF5:$AG5),$AG5/SUM($AF5:$AG5),"-")</f>
        <v>0</v>
      </c>
      <c r="AB31" s="278"/>
      <c r="AG31" s="1"/>
      <c r="AH31" s="1"/>
    </row>
    <row r="32" spans="1:34" ht="17.100000000000001" customHeight="1">
      <c r="A32" s="200"/>
      <c r="B32" s="2"/>
      <c r="C32" s="91"/>
      <c r="D32" s="60"/>
      <c r="E32" s="61"/>
      <c r="F32" s="59"/>
      <c r="G32" s="59"/>
      <c r="H32" s="59"/>
      <c r="I32" s="59"/>
      <c r="J32" s="9"/>
      <c r="K32" s="64"/>
      <c r="L32" s="59"/>
      <c r="M32" s="59"/>
      <c r="N32" s="59"/>
      <c r="O32" s="65"/>
      <c r="P32" s="66"/>
      <c r="Q32" s="66"/>
      <c r="R32" s="50"/>
      <c r="S32" s="59"/>
      <c r="T32" s="59"/>
      <c r="U32" s="59"/>
      <c r="V32" s="57" t="e">
        <f>SUM($D$5:$D32)/(COUNTA($D$5:$D32)-COUNTA($E$5:$E32))</f>
        <v>#DIV/0!</v>
      </c>
      <c r="W32" s="274" t="s">
        <v>27</v>
      </c>
      <c r="X32" s="275"/>
      <c r="Y32" s="275"/>
      <c r="Z32" s="276"/>
      <c r="AA32" s="277" t="str">
        <f>IF(SUM($AH5:$AI5),$AI5/SUM($AH5:$AI5),"-")</f>
        <v>-</v>
      </c>
      <c r="AB32" s="278"/>
      <c r="AG32" s="1"/>
      <c r="AH32" s="1"/>
    </row>
    <row r="33" spans="1:34" ht="17.100000000000001" customHeight="1">
      <c r="A33" s="199"/>
      <c r="B33" s="2"/>
      <c r="C33" s="91"/>
      <c r="D33" s="60"/>
      <c r="E33" s="61"/>
      <c r="F33" s="59"/>
      <c r="G33" s="59"/>
      <c r="H33" s="59"/>
      <c r="I33" s="59"/>
      <c r="J33" s="50"/>
      <c r="K33" s="59"/>
      <c r="L33" s="59"/>
      <c r="M33" s="59"/>
      <c r="N33" s="59"/>
      <c r="O33" s="65"/>
      <c r="P33" s="66"/>
      <c r="Q33" s="66"/>
      <c r="R33" s="50"/>
      <c r="S33" s="59"/>
      <c r="T33" s="59"/>
      <c r="U33" s="59"/>
      <c r="V33" s="57" t="e">
        <f>SUM($D$5:$D33)/(COUNTA($D$5:$D33)-COUNTA($E$5:$E33))</f>
        <v>#DIV/0!</v>
      </c>
      <c r="W33" s="274" t="s">
        <v>64</v>
      </c>
      <c r="X33" s="275"/>
      <c r="Y33" s="275"/>
      <c r="Z33" s="276"/>
      <c r="AA33" s="74">
        <f>SUMPRODUCT((D5:D34=0)*(D5:D34&lt;&gt;"")*(E5:E34&lt;&gt;"*"))</f>
        <v>0</v>
      </c>
      <c r="AB33" s="75">
        <f>SUMPRODUCT((D5:D34=0)*(D5:D34&lt;&gt;"")*(E5:E34&lt;&gt;"*")*(F5:F34=1))</f>
        <v>0</v>
      </c>
      <c r="AG33" s="1"/>
      <c r="AH33" s="1"/>
    </row>
    <row r="34" spans="1:34" ht="17.100000000000001" customHeight="1">
      <c r="A34" s="199"/>
      <c r="B34" s="2"/>
      <c r="C34" s="91"/>
      <c r="D34" s="60"/>
      <c r="E34" s="61"/>
      <c r="F34" s="59"/>
      <c r="G34" s="59"/>
      <c r="H34" s="59"/>
      <c r="I34" s="59"/>
      <c r="J34" s="50"/>
      <c r="K34" s="59"/>
      <c r="L34" s="59"/>
      <c r="M34" s="59"/>
      <c r="N34" s="59"/>
      <c r="O34" s="65"/>
      <c r="P34" s="66"/>
      <c r="Q34" s="66"/>
      <c r="R34" s="50"/>
      <c r="S34" s="59"/>
      <c r="T34" s="59"/>
      <c r="U34" s="59"/>
      <c r="V34" s="57" t="e">
        <f>SUM($D$5:$D34)/(COUNTA($D$5:$D34)-COUNTA($E$5:$E34))</f>
        <v>#DIV/0!</v>
      </c>
      <c r="W34" s="274" t="s">
        <v>65</v>
      </c>
      <c r="X34" s="275"/>
      <c r="Y34" s="275"/>
      <c r="Z34" s="276"/>
      <c r="AA34" s="74">
        <f>SUM(P5:P34)</f>
        <v>0</v>
      </c>
      <c r="AB34" s="75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AK3:AM3"/>
    <mergeCell ref="AA4:AB4"/>
    <mergeCell ref="AC4:AD4"/>
    <mergeCell ref="AA9:AB9"/>
    <mergeCell ref="AC9:AD9"/>
    <mergeCell ref="W7:AG7"/>
    <mergeCell ref="AA8:AB8"/>
    <mergeCell ref="AC8:AD8"/>
    <mergeCell ref="C3:I3"/>
    <mergeCell ref="K3:Q3"/>
    <mergeCell ref="S3:U3"/>
    <mergeCell ref="W3:AI3"/>
    <mergeCell ref="AA5:AB5"/>
    <mergeCell ref="AC5:AD5"/>
  </mergeCells>
  <phoneticPr fontId="30" type="noConversion"/>
  <conditionalFormatting sqref="AH5:AI5 AG9">
    <cfRule type="cellIs" dxfId="25" priority="1" operator="greaterThan">
      <formula>0</formula>
    </cfRule>
  </conditionalFormatting>
  <dataValidations count="1">
    <dataValidation type="list" allowBlank="1" showInputMessage="1" showErrorMessage="1" sqref="G5:G34" xr:uid="{00000000-0002-0000-3100-000000000000}">
      <formula1>$W$16:$W$25</formula1>
    </dataValidation>
  </dataValidations>
  <hyperlinks>
    <hyperlink ref="A2" location="'Player Summary'!A1" display="Player Summary" xr:uid="{00000000-0004-0000-31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17" sqref="A17"/>
      <selection pane="topRight" activeCell="A17" sqref="A17"/>
      <selection pane="bottomLeft" activeCell="A17" sqref="A17"/>
      <selection pane="bottomRight" activeCell="B19" sqref="B19"/>
    </sheetView>
  </sheetViews>
  <sheetFormatPr defaultColWidth="8.855468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85546875" style="2" customWidth="1"/>
    <col min="8" max="8" width="2.5703125" style="2" customWidth="1"/>
    <col min="9" max="9" width="2.42578125" style="2" customWidth="1"/>
    <col min="10" max="10" width="2.85546875" style="47" customWidth="1"/>
    <col min="11" max="11" width="5" style="5" customWidth="1"/>
    <col min="12" max="14" width="5" style="2" customWidth="1"/>
    <col min="15" max="15" width="0.5703125" style="2" customWidth="1"/>
    <col min="16" max="18" width="2.85546875" style="2" customWidth="1"/>
    <col min="19" max="21" width="4.42578125" style="2" customWidth="1"/>
    <col min="22" max="22" width="2.85546875" style="1" customWidth="1"/>
    <col min="23" max="25" width="5.5703125" style="1" customWidth="1"/>
    <col min="26" max="26" width="5.570312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5703125" style="1" customWidth="1"/>
    <col min="33" max="34" width="5.5703125" style="2" customWidth="1"/>
    <col min="35" max="35" width="5.5703125" style="1" customWidth="1"/>
    <col min="36" max="36" width="2.85546875" style="1" customWidth="1"/>
    <col min="37" max="38" width="5.5703125" style="1" customWidth="1"/>
    <col min="39" max="39" width="6.85546875" style="1" customWidth="1"/>
    <col min="40" max="256" width="11.42578125" style="1" customWidth="1"/>
    <col min="257" max="16384" width="8.85546875" style="1"/>
  </cols>
  <sheetData>
    <row r="1" spans="1:39" ht="15.75">
      <c r="A1" s="46" t="s">
        <v>112</v>
      </c>
      <c r="D1" s="13" t="s">
        <v>75</v>
      </c>
      <c r="E1" s="13"/>
      <c r="F1" s="13"/>
      <c r="G1" s="203" t="s">
        <v>76</v>
      </c>
      <c r="H1" s="13"/>
      <c r="I1" s="13"/>
      <c r="J1" s="13"/>
      <c r="K1" s="202" t="s">
        <v>77</v>
      </c>
      <c r="L1" s="13"/>
      <c r="M1" s="204" t="s">
        <v>78</v>
      </c>
      <c r="N1" s="20"/>
      <c r="O1" s="47"/>
      <c r="P1" s="47"/>
      <c r="Q1" s="47"/>
      <c r="R1" s="47"/>
      <c r="S1" s="20"/>
      <c r="T1" s="20"/>
      <c r="U1" s="20"/>
      <c r="V1" s="15"/>
      <c r="W1" s="15"/>
      <c r="X1" s="15"/>
      <c r="Y1" s="15"/>
      <c r="Z1" s="47"/>
    </row>
    <row r="2" spans="1:39">
      <c r="A2" s="226" t="s">
        <v>107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7"/>
      <c r="S2" s="47"/>
      <c r="T2" s="47"/>
      <c r="U2" s="47"/>
      <c r="V2" s="15"/>
      <c r="W2" s="15"/>
      <c r="X2" s="15"/>
      <c r="Y2" s="15"/>
      <c r="Z2" s="47"/>
      <c r="AA2" s="15"/>
      <c r="AB2" s="15"/>
      <c r="AC2" s="15"/>
      <c r="AD2" s="15"/>
      <c r="AE2" s="15"/>
      <c r="AF2" s="15"/>
      <c r="AG2" s="47"/>
      <c r="AH2" s="47"/>
      <c r="AI2" s="15"/>
      <c r="AJ2" s="15"/>
    </row>
    <row r="3" spans="1:39">
      <c r="A3" s="255" t="s">
        <v>73</v>
      </c>
      <c r="B3" s="15"/>
      <c r="C3" s="257" t="s">
        <v>63</v>
      </c>
      <c r="D3" s="257"/>
      <c r="E3" s="257"/>
      <c r="F3" s="257"/>
      <c r="G3" s="257"/>
      <c r="H3" s="257"/>
      <c r="I3" s="257"/>
      <c r="J3" s="13"/>
      <c r="K3" s="257" t="s">
        <v>62</v>
      </c>
      <c r="L3" s="257"/>
      <c r="M3" s="257"/>
      <c r="N3" s="257"/>
      <c r="O3" s="301"/>
      <c r="P3" s="257"/>
      <c r="Q3" s="257"/>
      <c r="R3" s="14"/>
      <c r="S3" s="257" t="s">
        <v>61</v>
      </c>
      <c r="T3" s="257"/>
      <c r="U3" s="257"/>
      <c r="V3" s="15"/>
      <c r="W3" s="289" t="s">
        <v>60</v>
      </c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K3" s="289" t="s">
        <v>59</v>
      </c>
      <c r="AL3" s="289"/>
      <c r="AM3" s="289"/>
    </row>
    <row r="4" spans="1:39" ht="17.100000000000001" customHeight="1">
      <c r="A4" s="256"/>
      <c r="B4" s="54" t="s">
        <v>93</v>
      </c>
      <c r="C4" s="52" t="s">
        <v>54</v>
      </c>
      <c r="D4" s="161" t="s">
        <v>21</v>
      </c>
      <c r="E4" s="161" t="s">
        <v>58</v>
      </c>
      <c r="F4" s="161" t="s">
        <v>57</v>
      </c>
      <c r="G4" s="161" t="s">
        <v>71</v>
      </c>
      <c r="H4" s="161">
        <v>4</v>
      </c>
      <c r="I4" s="161">
        <v>6</v>
      </c>
      <c r="J4" s="13"/>
      <c r="K4" s="55" t="s">
        <v>16</v>
      </c>
      <c r="L4" s="161" t="s">
        <v>15</v>
      </c>
      <c r="M4" s="161" t="s">
        <v>14</v>
      </c>
      <c r="N4" s="161" t="s">
        <v>13</v>
      </c>
      <c r="O4" s="56"/>
      <c r="P4" s="52" t="s">
        <v>56</v>
      </c>
      <c r="Q4" s="52" t="s">
        <v>55</v>
      </c>
      <c r="R4" s="13"/>
      <c r="S4" s="161" t="s">
        <v>8</v>
      </c>
      <c r="T4" s="161" t="s">
        <v>7</v>
      </c>
      <c r="U4" s="161" t="s">
        <v>6</v>
      </c>
      <c r="W4" s="160" t="s">
        <v>15</v>
      </c>
      <c r="X4" s="160" t="s">
        <v>23</v>
      </c>
      <c r="Y4" s="160" t="s">
        <v>22</v>
      </c>
      <c r="Z4" s="160" t="s">
        <v>21</v>
      </c>
      <c r="AA4" s="289" t="s">
        <v>20</v>
      </c>
      <c r="AB4" s="289"/>
      <c r="AC4" s="289" t="s">
        <v>11</v>
      </c>
      <c r="AD4" s="289"/>
      <c r="AE4" s="160" t="s">
        <v>10</v>
      </c>
      <c r="AF4" s="160">
        <v>4</v>
      </c>
      <c r="AG4" s="160">
        <v>6</v>
      </c>
      <c r="AH4" s="160" t="s">
        <v>19</v>
      </c>
      <c r="AI4" s="160" t="s">
        <v>18</v>
      </c>
      <c r="AK4" s="160" t="s">
        <v>54</v>
      </c>
      <c r="AL4" s="160" t="s">
        <v>23</v>
      </c>
      <c r="AM4" s="78" t="s">
        <v>11</v>
      </c>
    </row>
    <row r="5" spans="1:39" ht="17.100000000000001" customHeight="1">
      <c r="A5" s="208"/>
      <c r="B5" s="47"/>
      <c r="C5" s="91"/>
      <c r="D5" s="63"/>
      <c r="E5" s="61"/>
      <c r="F5" s="59"/>
      <c r="G5" s="62"/>
      <c r="H5" s="59"/>
      <c r="I5" s="59"/>
      <c r="J5" s="9"/>
      <c r="K5" s="59"/>
      <c r="L5" s="59"/>
      <c r="M5" s="59"/>
      <c r="N5" s="59"/>
      <c r="O5" s="65"/>
      <c r="P5" s="66"/>
      <c r="Q5" s="66"/>
      <c r="R5" s="9"/>
      <c r="S5" s="59"/>
      <c r="T5" s="59"/>
      <c r="U5" s="59"/>
      <c r="V5" s="57" t="e">
        <f>SUM($D$5:$D5)/(COUNTA($D$5:$D5)-COUNTA($E$5:$E5))</f>
        <v>#DIV/0!</v>
      </c>
      <c r="W5" s="76">
        <f>COUNTA(A5:A34)</f>
        <v>2</v>
      </c>
      <c r="X5" s="76">
        <f>COUNTA(D5:D34)</f>
        <v>2</v>
      </c>
      <c r="Y5" s="76">
        <f>COUNTA(E5:E34)</f>
        <v>1</v>
      </c>
      <c r="Z5" s="83">
        <f>IF(X5=0,"-",SUM(D5:D34))</f>
        <v>23</v>
      </c>
      <c r="AA5" s="302" t="str">
        <f t="array" ref="AA5">IF(X5,(MAX(D5:D34)&amp;IF(SUM((D5:D34=MAX(D5:D34))*(E5:E34&lt;&gt;"")),"*","")&amp;"("&amp;MIN(IF(D5:D34&amp;E5:E34=MAX(D5:D34)&amp;IF(SUM((D5:D34=MAX(D5:D34))*(E5:E34&lt;&gt;"")),"*",""),F5:F34))&amp;")"),0)</f>
        <v>19*(0)</v>
      </c>
      <c r="AB5" s="302"/>
      <c r="AC5" s="303">
        <f>IF($X5-$Y5,$Z5/($X5-$Y5),"-")</f>
        <v>23</v>
      </c>
      <c r="AD5" s="304"/>
      <c r="AE5" s="84" t="str">
        <f>IF(SUM($F$5:$F$43),($Z5/(SUM($F$5:$F$43))*100),"-")</f>
        <v>-</v>
      </c>
      <c r="AF5" s="76">
        <f>SUM(H5:H34)</f>
        <v>2</v>
      </c>
      <c r="AG5" s="76">
        <f>SUM(I5:I34)</f>
        <v>0</v>
      </c>
      <c r="AH5" s="76">
        <f>COUNTIF($D$5:$D$34,"&gt;=50")-$AI5</f>
        <v>0</v>
      </c>
      <c r="AI5" s="76">
        <f>COUNTIF(D5:D34,"&gt;=100")</f>
        <v>0</v>
      </c>
      <c r="AK5" s="79" t="s">
        <v>53</v>
      </c>
      <c r="AL5" s="80" t="str">
        <f>IF(SUM(COUNTIF($C$5:$C$34,{1,2}))=0,"-",SUM(COUNTIF($C$5:$C$34,{1,2})))</f>
        <v>-</v>
      </c>
      <c r="AM5" s="89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.100000000000001" customHeight="1">
      <c r="A6" s="208"/>
      <c r="B6" s="47"/>
      <c r="C6" s="92"/>
      <c r="D6" s="60"/>
      <c r="E6" s="61"/>
      <c r="F6" s="59"/>
      <c r="G6" s="62"/>
      <c r="H6" s="59"/>
      <c r="I6" s="59"/>
      <c r="J6" s="9"/>
      <c r="K6" s="59"/>
      <c r="L6" s="59"/>
      <c r="M6" s="59"/>
      <c r="N6" s="59"/>
      <c r="O6" s="65"/>
      <c r="P6" s="66"/>
      <c r="Q6" s="66"/>
      <c r="R6" s="9"/>
      <c r="S6" s="59"/>
      <c r="T6" s="59"/>
      <c r="U6" s="59"/>
      <c r="V6" s="58" t="e">
        <f>SUM($D$5:$D6)/(COUNTA($D$5:$D6)-COUNTA($E$5:$E6))</f>
        <v>#DIV/0!</v>
      </c>
      <c r="Z6" s="47"/>
      <c r="AK6" s="81" t="s">
        <v>52</v>
      </c>
      <c r="AL6" s="82" t="str">
        <f>IF(COUNTIF($C$5:$C$34,$AK6)=0,"-",COUNTIF($C$5:$C$34,$AK6))</f>
        <v>-</v>
      </c>
      <c r="AM6" s="90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.100000000000001" customHeight="1">
      <c r="A7" s="228"/>
      <c r="B7" s="47"/>
      <c r="C7" s="91"/>
      <c r="D7" s="60"/>
      <c r="E7" s="61"/>
      <c r="F7" s="59"/>
      <c r="G7" s="62"/>
      <c r="H7" s="59"/>
      <c r="I7" s="59"/>
      <c r="J7" s="9"/>
      <c r="K7" s="59"/>
      <c r="L7" s="59"/>
      <c r="M7" s="59"/>
      <c r="N7" s="59"/>
      <c r="O7" s="65"/>
      <c r="P7" s="66"/>
      <c r="Q7" s="66"/>
      <c r="R7" s="9"/>
      <c r="S7" s="59"/>
      <c r="T7" s="59"/>
      <c r="U7" s="59"/>
      <c r="V7" s="58" t="e">
        <f>SUM($D$5:$D7)/(COUNTA($D$5:$D7)-COUNTA($E$5:$E7))</f>
        <v>#DIV/0!</v>
      </c>
      <c r="W7" s="289" t="s">
        <v>51</v>
      </c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11"/>
      <c r="AK7" s="81" t="s">
        <v>50</v>
      </c>
      <c r="AL7" s="82">
        <f t="shared" ref="AL7:AL14" si="0">IF(COUNTIF($C$5:$C$34,$AK7)=0,"-",COUNTIF($C$5:$C$34,$AK7))</f>
        <v>1</v>
      </c>
      <c r="AM7" s="90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4</v>
      </c>
    </row>
    <row r="8" spans="1:39" ht="17.100000000000001" customHeight="1">
      <c r="A8" s="228"/>
      <c r="B8" s="47"/>
      <c r="C8" s="91"/>
      <c r="D8" s="60"/>
      <c r="E8" s="61"/>
      <c r="F8" s="59"/>
      <c r="G8" s="59"/>
      <c r="H8" s="59"/>
      <c r="I8" s="59"/>
      <c r="J8" s="9"/>
      <c r="K8" s="59"/>
      <c r="L8" s="59"/>
      <c r="M8" s="59"/>
      <c r="N8" s="59"/>
      <c r="O8" s="67"/>
      <c r="P8" s="68"/>
      <c r="Q8" s="68"/>
      <c r="R8" s="9"/>
      <c r="S8" s="59"/>
      <c r="T8" s="59"/>
      <c r="U8" s="59"/>
      <c r="V8" s="58" t="e">
        <f>SUM($D$5:$D8)/(COUNTA($D$5:$D8)-COUNTA($E$5:$E8))</f>
        <v>#DIV/0!</v>
      </c>
      <c r="W8" s="160" t="s">
        <v>16</v>
      </c>
      <c r="X8" s="160" t="s">
        <v>15</v>
      </c>
      <c r="Y8" s="160" t="s">
        <v>14</v>
      </c>
      <c r="Z8" s="160" t="s">
        <v>13</v>
      </c>
      <c r="AA8" s="289" t="s">
        <v>12</v>
      </c>
      <c r="AB8" s="289"/>
      <c r="AC8" s="289" t="s">
        <v>11</v>
      </c>
      <c r="AD8" s="289"/>
      <c r="AE8" s="160" t="s">
        <v>10</v>
      </c>
      <c r="AF8" s="160" t="s">
        <v>69</v>
      </c>
      <c r="AG8" s="160" t="s">
        <v>9</v>
      </c>
      <c r="AH8" s="13"/>
      <c r="AK8" s="81" t="s">
        <v>49</v>
      </c>
      <c r="AL8" s="82" t="str">
        <f t="shared" si="0"/>
        <v>-</v>
      </c>
      <c r="AM8" s="90" t="str">
        <f t="shared" si="1"/>
        <v>-</v>
      </c>
    </row>
    <row r="9" spans="1:39" ht="17.100000000000001" customHeight="1">
      <c r="A9" s="228"/>
      <c r="B9" s="47"/>
      <c r="C9" s="91"/>
      <c r="D9" s="60"/>
      <c r="E9" s="61"/>
      <c r="F9" s="59"/>
      <c r="G9" s="62"/>
      <c r="H9" s="59"/>
      <c r="I9" s="59"/>
      <c r="J9" s="9"/>
      <c r="K9" s="59"/>
      <c r="L9" s="59"/>
      <c r="M9" s="59"/>
      <c r="N9" s="59"/>
      <c r="O9" s="65"/>
      <c r="P9" s="66"/>
      <c r="Q9" s="66"/>
      <c r="R9" s="9"/>
      <c r="S9" s="59"/>
      <c r="T9" s="59"/>
      <c r="U9" s="59"/>
      <c r="V9" s="57" t="e">
        <f>SUM($D$5:$D9)/(COUNTA($D$5:$D9)-COUNTA($E$5:$E9))</f>
        <v>#DIV/0!</v>
      </c>
      <c r="W9" s="85" t="str">
        <f t="array" ref="W9">IF(SUM(K5:K34)=0,"-",SUM(INT(K5:K34))+INT(ROUND(SUM(K5:K34-INT(K5:K34)),1)/0.6)+MOD(ROUND(SUM(K5:K34-INT(K5:K34)),1),0.6))</f>
        <v>-</v>
      </c>
      <c r="X9" s="86" t="str">
        <f>IF($W$9="-","-",SUM(L5:L34))</f>
        <v>-</v>
      </c>
      <c r="Y9" s="86" t="str">
        <f>IF($W$9="-","-",SUM(M5:M34))</f>
        <v>-</v>
      </c>
      <c r="Z9" s="83" t="str">
        <f>IF($W$9="-","-",SUM(N5:N34))</f>
        <v>-</v>
      </c>
      <c r="AA9" s="305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306"/>
      <c r="AC9" s="303" t="str">
        <f>IF($Z$9="-","-",IF($Z$9=0,"-",$Y$9/$Z$9))</f>
        <v>-</v>
      </c>
      <c r="AD9" s="304"/>
      <c r="AE9" s="87" t="str">
        <f>IF(ISERROR(ROUND((INT(W9)*6+((W9-INT(W9))*10))/Z9,2)),"-",ROUND((INT(W9)*6+((W9-INT(W9))*10))/Z9,2))</f>
        <v>-</v>
      </c>
      <c r="AF9" s="84" t="str">
        <f>IF(ISERROR(ROUND(Y9/(INT(W9)*6+((W9-INT(W9))*10))*6,2)),"-",ROUND(Y9/(INT(W9)*6+((W9-INT(W9))*10))*6,2))</f>
        <v>-</v>
      </c>
      <c r="AG9" s="93">
        <f>COUNTIF(N5:N34,"&gt;=5")</f>
        <v>0</v>
      </c>
      <c r="AH9" s="10"/>
      <c r="AK9" s="81" t="s">
        <v>48</v>
      </c>
      <c r="AL9" s="82" t="str">
        <f t="shared" si="0"/>
        <v>-</v>
      </c>
      <c r="AM9" s="90" t="str">
        <f t="shared" si="1"/>
        <v>-</v>
      </c>
    </row>
    <row r="10" spans="1:39" ht="17.100000000000001" customHeight="1">
      <c r="A10" s="228"/>
      <c r="B10" s="47"/>
      <c r="C10" s="92"/>
      <c r="D10" s="63"/>
      <c r="E10" s="61"/>
      <c r="F10" s="59"/>
      <c r="G10" s="62"/>
      <c r="H10" s="59"/>
      <c r="I10" s="59"/>
      <c r="J10" s="9"/>
      <c r="K10" s="59"/>
      <c r="L10" s="59"/>
      <c r="M10" s="59"/>
      <c r="N10" s="59"/>
      <c r="O10" s="65"/>
      <c r="P10" s="66"/>
      <c r="Q10" s="66"/>
      <c r="R10" s="9"/>
      <c r="S10" s="59"/>
      <c r="T10" s="59"/>
      <c r="U10" s="59"/>
      <c r="V10" s="58" t="e">
        <f>SUM($D$5:$D10)/(COUNTA($D$5:$D10)-COUNTA($E$5:$E10))</f>
        <v>#DIV/0!</v>
      </c>
      <c r="W10" s="12"/>
      <c r="AK10" s="81" t="s">
        <v>47</v>
      </c>
      <c r="AL10" s="82">
        <f t="shared" si="0"/>
        <v>1</v>
      </c>
      <c r="AM10" s="90" t="str">
        <f t="shared" si="1"/>
        <v>-</v>
      </c>
    </row>
    <row r="11" spans="1:39" ht="17.100000000000001" customHeight="1">
      <c r="A11" s="228"/>
      <c r="B11" s="47"/>
      <c r="C11" s="91"/>
      <c r="D11" s="63"/>
      <c r="E11" s="61"/>
      <c r="F11" s="59"/>
      <c r="G11" s="59"/>
      <c r="H11" s="59"/>
      <c r="I11" s="59"/>
      <c r="J11" s="9"/>
      <c r="K11" s="59"/>
      <c r="L11" s="59"/>
      <c r="M11" s="59"/>
      <c r="N11" s="59"/>
      <c r="O11" s="65"/>
      <c r="P11" s="66"/>
      <c r="Q11" s="66"/>
      <c r="R11" s="9"/>
      <c r="S11" s="59"/>
      <c r="T11" s="59"/>
      <c r="U11" s="59"/>
      <c r="V11" s="58" t="e">
        <f>SUM($D$5:$D11)/(COUNTA($D$5:$D11)-COUNTA($E$5:$E11))</f>
        <v>#DIV/0!</v>
      </c>
      <c r="W11" s="292" t="s">
        <v>46</v>
      </c>
      <c r="X11" s="292"/>
      <c r="Y11" s="292"/>
      <c r="Z11" s="11"/>
      <c r="AA11" s="11"/>
      <c r="AB11" s="11"/>
      <c r="AK11" s="81" t="s">
        <v>45</v>
      </c>
      <c r="AL11" s="82" t="str">
        <f t="shared" si="0"/>
        <v>-</v>
      </c>
      <c r="AM11" s="90" t="str">
        <f t="shared" si="1"/>
        <v>-</v>
      </c>
    </row>
    <row r="12" spans="1:39" ht="17.100000000000001" customHeight="1">
      <c r="A12" s="243"/>
      <c r="B12" s="47"/>
      <c r="C12" s="91"/>
      <c r="D12" s="60"/>
      <c r="E12" s="61"/>
      <c r="F12" s="59"/>
      <c r="G12" s="62"/>
      <c r="H12" s="59"/>
      <c r="I12" s="59"/>
      <c r="J12" s="9"/>
      <c r="K12" s="64"/>
      <c r="L12" s="59"/>
      <c r="M12" s="59"/>
      <c r="N12" s="59"/>
      <c r="O12" s="65"/>
      <c r="P12" s="66"/>
      <c r="Q12" s="66"/>
      <c r="R12" s="9"/>
      <c r="S12" s="59"/>
      <c r="T12" s="59"/>
      <c r="U12" s="59"/>
      <c r="V12" s="58" t="e">
        <f>SUM($D$5:$D12)/(COUNTA($D$5:$D12)-COUNTA($E$5:$E12))</f>
        <v>#DIV/0!</v>
      </c>
      <c r="W12" s="160" t="s">
        <v>8</v>
      </c>
      <c r="X12" s="160" t="s">
        <v>7</v>
      </c>
      <c r="Y12" s="160" t="s">
        <v>6</v>
      </c>
      <c r="Z12" s="47"/>
      <c r="AK12" s="81" t="s">
        <v>44</v>
      </c>
      <c r="AL12" s="82" t="str">
        <f t="shared" si="0"/>
        <v>-</v>
      </c>
      <c r="AM12" s="90" t="str">
        <f t="shared" si="1"/>
        <v>-</v>
      </c>
    </row>
    <row r="13" spans="1:39" ht="17.100000000000001" customHeight="1">
      <c r="A13" s="243"/>
      <c r="B13" s="47"/>
      <c r="C13" s="91"/>
      <c r="D13" s="63"/>
      <c r="E13" s="61"/>
      <c r="F13" s="59"/>
      <c r="G13" s="62"/>
      <c r="H13" s="59"/>
      <c r="I13" s="59"/>
      <c r="J13" s="9"/>
      <c r="K13" s="59"/>
      <c r="L13" s="59"/>
      <c r="M13" s="59"/>
      <c r="N13" s="59"/>
      <c r="O13" s="65"/>
      <c r="P13" s="66"/>
      <c r="Q13" s="66"/>
      <c r="R13" s="9"/>
      <c r="S13" s="59"/>
      <c r="T13" s="59"/>
      <c r="U13" s="59"/>
      <c r="V13" s="57" t="e">
        <f>SUM($D$5:$D13)/(COUNTA($D$5:$D13)-COUNTA($E$5:$E13))</f>
        <v>#DIV/0!</v>
      </c>
      <c r="W13" s="76">
        <f>SUM(S5:S34)</f>
        <v>0</v>
      </c>
      <c r="X13" s="76">
        <f>SUM(T5:T34)</f>
        <v>0</v>
      </c>
      <c r="Y13" s="76">
        <f>SUM(U5:U34)</f>
        <v>0</v>
      </c>
      <c r="Z13" s="10"/>
      <c r="AK13" s="81" t="s">
        <v>43</v>
      </c>
      <c r="AL13" s="82" t="str">
        <f t="shared" si="0"/>
        <v>-</v>
      </c>
      <c r="AM13" s="90" t="str">
        <f t="shared" si="1"/>
        <v>-</v>
      </c>
    </row>
    <row r="14" spans="1:39" ht="17.100000000000001" customHeight="1">
      <c r="A14" s="243"/>
      <c r="B14" s="51"/>
      <c r="C14" s="92"/>
      <c r="D14" s="60"/>
      <c r="E14" s="61"/>
      <c r="F14" s="59"/>
      <c r="G14" s="59"/>
      <c r="H14" s="59"/>
      <c r="I14" s="59"/>
      <c r="J14" s="9"/>
      <c r="K14" s="59"/>
      <c r="L14" s="59"/>
      <c r="M14" s="59"/>
      <c r="N14" s="59"/>
      <c r="O14" s="65"/>
      <c r="P14" s="66"/>
      <c r="Q14" s="66"/>
      <c r="R14" s="9"/>
      <c r="S14" s="59"/>
      <c r="T14" s="59"/>
      <c r="U14" s="59"/>
      <c r="V14" s="58" t="e">
        <f>SUM($D$5:$D14)/(COUNTA($D$5:$D14)-COUNTA($E$5:$E14))</f>
        <v>#DIV/0!</v>
      </c>
      <c r="AK14" s="81" t="s">
        <v>42</v>
      </c>
      <c r="AL14" s="82" t="str">
        <f t="shared" si="0"/>
        <v>-</v>
      </c>
      <c r="AM14" s="90" t="str">
        <f t="shared" si="1"/>
        <v>-</v>
      </c>
    </row>
    <row r="15" spans="1:39" ht="17.100000000000001" customHeight="1">
      <c r="A15" s="243"/>
      <c r="B15" s="51"/>
      <c r="C15" s="92"/>
      <c r="D15" s="63"/>
      <c r="E15" s="61"/>
      <c r="F15" s="59"/>
      <c r="G15" s="62"/>
      <c r="H15" s="59"/>
      <c r="I15" s="59"/>
      <c r="J15" s="9"/>
      <c r="K15" s="59"/>
      <c r="L15" s="59"/>
      <c r="M15" s="59"/>
      <c r="N15" s="59"/>
      <c r="O15" s="65"/>
      <c r="P15" s="66"/>
      <c r="Q15" s="66"/>
      <c r="R15" s="9"/>
      <c r="S15" s="59"/>
      <c r="T15" s="59"/>
      <c r="U15" s="59"/>
      <c r="V15" s="58" t="e">
        <f>SUM($D$5:$D15)/(COUNTA($D$5:$D15)-COUNTA($E$5:$E15))</f>
        <v>#DIV/0!</v>
      </c>
      <c r="W15" s="289" t="s">
        <v>41</v>
      </c>
      <c r="X15" s="289"/>
      <c r="Y15" s="289"/>
      <c r="Z15" s="289"/>
      <c r="AA15" s="289"/>
      <c r="AB15" s="289"/>
    </row>
    <row r="16" spans="1:39" ht="17.100000000000001" customHeight="1">
      <c r="A16" s="243"/>
      <c r="B16" s="51"/>
      <c r="C16" s="92"/>
      <c r="D16" s="63"/>
      <c r="E16" s="61"/>
      <c r="F16" s="59"/>
      <c r="G16" s="62"/>
      <c r="H16" s="59"/>
      <c r="I16" s="59"/>
      <c r="J16" s="9"/>
      <c r="K16" s="59"/>
      <c r="L16" s="59"/>
      <c r="M16" s="59"/>
      <c r="N16" s="59"/>
      <c r="O16" s="65"/>
      <c r="P16" s="66"/>
      <c r="Q16" s="66"/>
      <c r="R16" s="9"/>
      <c r="S16" s="59"/>
      <c r="T16" s="59"/>
      <c r="U16" s="59"/>
      <c r="V16" s="57" t="e">
        <f>SUM($D$5:$D16)/(COUNTA($D$5:$D16)-COUNTA($E$5:$E16))</f>
        <v>#DIV/0!</v>
      </c>
      <c r="W16" s="293" t="s">
        <v>40</v>
      </c>
      <c r="X16" s="294"/>
      <c r="Y16" s="295"/>
      <c r="Z16" s="76">
        <f>COUNTIF($G$5:$G$34,W16)</f>
        <v>0</v>
      </c>
      <c r="AA16" s="296">
        <f>$Z16/MAX(1,$X$5)</f>
        <v>0</v>
      </c>
      <c r="AB16" s="297"/>
    </row>
    <row r="17" spans="1:34" ht="17.100000000000001" customHeight="1">
      <c r="A17" s="228" t="s">
        <v>222</v>
      </c>
      <c r="B17" s="51">
        <v>3</v>
      </c>
      <c r="C17" s="92">
        <v>7</v>
      </c>
      <c r="D17" s="63">
        <v>19</v>
      </c>
      <c r="E17" s="61" t="s">
        <v>58</v>
      </c>
      <c r="F17" s="59"/>
      <c r="G17" s="62"/>
      <c r="H17" s="59">
        <v>2</v>
      </c>
      <c r="I17" s="59"/>
      <c r="J17" s="9"/>
      <c r="K17" s="59"/>
      <c r="L17" s="59"/>
      <c r="M17" s="59"/>
      <c r="N17" s="59"/>
      <c r="O17" s="65"/>
      <c r="P17" s="66"/>
      <c r="Q17" s="66"/>
      <c r="R17" s="9"/>
      <c r="S17" s="59"/>
      <c r="T17" s="59"/>
      <c r="U17" s="59"/>
      <c r="V17" s="57" t="e">
        <f>SUM($D$5:$D17)/(COUNTA($D$5:$D17)-COUNTA($E$5:$E17))</f>
        <v>#DIV/0!</v>
      </c>
      <c r="W17" s="298" t="s">
        <v>39</v>
      </c>
      <c r="X17" s="299"/>
      <c r="Y17" s="300"/>
      <c r="Z17" s="76">
        <f>COUNTIF($G$5:$G$34,W17)</f>
        <v>0</v>
      </c>
      <c r="AA17" s="287">
        <f t="shared" ref="AA17:AA25" si="2">$Z17/MAX(1,$X$5)</f>
        <v>0</v>
      </c>
      <c r="AB17" s="288"/>
      <c r="AG17" s="1"/>
      <c r="AH17" s="1"/>
    </row>
    <row r="18" spans="1:34" ht="17.100000000000001" customHeight="1">
      <c r="A18" s="247" t="s">
        <v>221</v>
      </c>
      <c r="B18" s="51">
        <v>3</v>
      </c>
      <c r="C18" s="92">
        <v>4</v>
      </c>
      <c r="D18" s="63">
        <v>4</v>
      </c>
      <c r="E18" s="61"/>
      <c r="F18" s="59"/>
      <c r="G18" s="62" t="s">
        <v>89</v>
      </c>
      <c r="H18" s="59"/>
      <c r="I18" s="59"/>
      <c r="J18" s="9"/>
      <c r="K18" s="59"/>
      <c r="L18" s="59"/>
      <c r="M18" s="59"/>
      <c r="N18" s="59"/>
      <c r="O18" s="65"/>
      <c r="P18" s="66"/>
      <c r="Q18" s="66"/>
      <c r="R18" s="9"/>
      <c r="S18" s="59"/>
      <c r="T18" s="59"/>
      <c r="U18" s="59"/>
      <c r="V18" s="57">
        <f>SUM($D$5:$D18)/(COUNTA($D$5:$D18)-COUNTA($E$5:$E18))</f>
        <v>23</v>
      </c>
      <c r="W18" s="284" t="s">
        <v>90</v>
      </c>
      <c r="X18" s="285"/>
      <c r="Y18" s="286"/>
      <c r="Z18" s="76">
        <f>COUNTIF($G$5:$G$34,W18)</f>
        <v>0</v>
      </c>
      <c r="AA18" s="287">
        <f t="shared" si="2"/>
        <v>0</v>
      </c>
      <c r="AB18" s="288"/>
      <c r="AG18" s="1"/>
      <c r="AH18" s="1"/>
    </row>
    <row r="19" spans="1:34" ht="17.100000000000001" customHeight="1">
      <c r="A19" s="247"/>
      <c r="B19" s="51"/>
      <c r="C19" s="92"/>
      <c r="D19" s="60"/>
      <c r="E19" s="61"/>
      <c r="F19" s="59"/>
      <c r="G19" s="59"/>
      <c r="H19" s="59"/>
      <c r="I19" s="59"/>
      <c r="J19" s="9"/>
      <c r="K19" s="59"/>
      <c r="L19" s="59"/>
      <c r="M19" s="59"/>
      <c r="N19" s="59"/>
      <c r="O19" s="65"/>
      <c r="P19" s="66"/>
      <c r="Q19" s="66"/>
      <c r="R19" s="9"/>
      <c r="S19" s="59"/>
      <c r="T19" s="59"/>
      <c r="U19" s="59"/>
      <c r="V19" s="57">
        <f>SUM($D$5:$D19)/(COUNTA($D$5:$D19)-COUNTA($E$5:$E19))</f>
        <v>23</v>
      </c>
      <c r="W19" s="284" t="s">
        <v>89</v>
      </c>
      <c r="X19" s="285"/>
      <c r="Y19" s="286"/>
      <c r="Z19" s="76">
        <f t="shared" ref="Z19:Z25" si="3">COUNTIF($G$5:$G$34,W19)</f>
        <v>1</v>
      </c>
      <c r="AA19" s="287">
        <f t="shared" si="2"/>
        <v>0.5</v>
      </c>
      <c r="AB19" s="288"/>
      <c r="AG19" s="1"/>
      <c r="AH19" s="1"/>
    </row>
    <row r="20" spans="1:34" ht="17.100000000000001" customHeight="1">
      <c r="A20" s="228"/>
      <c r="B20" s="47"/>
      <c r="C20" s="91"/>
      <c r="D20" s="60"/>
      <c r="E20" s="61"/>
      <c r="F20" s="59"/>
      <c r="G20" s="62"/>
      <c r="H20" s="59"/>
      <c r="I20" s="59"/>
      <c r="J20" s="9"/>
      <c r="K20" s="59"/>
      <c r="L20" s="59"/>
      <c r="M20" s="59"/>
      <c r="N20" s="59"/>
      <c r="O20" s="65"/>
      <c r="P20" s="66"/>
      <c r="Q20" s="66"/>
      <c r="R20" s="9"/>
      <c r="S20" s="59"/>
      <c r="T20" s="59"/>
      <c r="U20" s="59"/>
      <c r="V20" s="57">
        <f>SUM($D$5:$D20)/(COUNTA($D$5:$D20)-COUNTA($E$5:$E20))</f>
        <v>23</v>
      </c>
      <c r="W20" s="284" t="s">
        <v>38</v>
      </c>
      <c r="X20" s="285"/>
      <c r="Y20" s="286"/>
      <c r="Z20" s="76">
        <f t="shared" si="3"/>
        <v>0</v>
      </c>
      <c r="AA20" s="287">
        <f t="shared" si="2"/>
        <v>0</v>
      </c>
      <c r="AB20" s="288"/>
      <c r="AG20" s="1"/>
      <c r="AH20" s="1"/>
    </row>
    <row r="21" spans="1:34" ht="17.100000000000001" customHeight="1">
      <c r="A21" s="247"/>
      <c r="B21" s="47"/>
      <c r="C21" s="91"/>
      <c r="D21" s="60"/>
      <c r="E21" s="61"/>
      <c r="F21" s="59"/>
      <c r="G21" s="62"/>
      <c r="H21" s="59"/>
      <c r="I21" s="59"/>
      <c r="J21" s="9"/>
      <c r="K21" s="64"/>
      <c r="L21" s="59"/>
      <c r="M21" s="59"/>
      <c r="N21" s="59"/>
      <c r="O21" s="65"/>
      <c r="P21" s="66"/>
      <c r="Q21" s="66"/>
      <c r="R21" s="9"/>
      <c r="S21" s="59"/>
      <c r="T21" s="59"/>
      <c r="U21" s="59"/>
      <c r="V21" s="57">
        <f>SUM($D$5:$D21)/(COUNTA($D$5:$D21)-COUNTA($E$5:$E21))</f>
        <v>23</v>
      </c>
      <c r="W21" s="284" t="s">
        <v>37</v>
      </c>
      <c r="X21" s="285"/>
      <c r="Y21" s="286"/>
      <c r="Z21" s="76">
        <f t="shared" si="3"/>
        <v>0</v>
      </c>
      <c r="AA21" s="287">
        <f t="shared" si="2"/>
        <v>0</v>
      </c>
      <c r="AB21" s="288"/>
      <c r="AG21" s="1"/>
      <c r="AH21" s="1"/>
    </row>
    <row r="22" spans="1:34" ht="17.100000000000001" customHeight="1">
      <c r="A22" s="247"/>
      <c r="B22" s="47"/>
      <c r="C22" s="91"/>
      <c r="D22" s="60"/>
      <c r="E22" s="61"/>
      <c r="F22" s="59"/>
      <c r="G22" s="59"/>
      <c r="H22" s="59"/>
      <c r="I22" s="59"/>
      <c r="J22" s="9"/>
      <c r="K22" s="64"/>
      <c r="L22" s="59"/>
      <c r="M22" s="59"/>
      <c r="N22" s="59"/>
      <c r="O22" s="65"/>
      <c r="P22" s="66"/>
      <c r="Q22" s="66"/>
      <c r="R22" s="9"/>
      <c r="S22" s="59"/>
      <c r="T22" s="59"/>
      <c r="U22" s="59"/>
      <c r="V22" s="57">
        <f>SUM($D$5:$D22)/(COUNTA($D$5:$D22)-COUNTA($E$5:$E22))</f>
        <v>23</v>
      </c>
      <c r="W22" s="284" t="s">
        <v>36</v>
      </c>
      <c r="X22" s="285"/>
      <c r="Y22" s="286"/>
      <c r="Z22" s="76">
        <f t="shared" si="3"/>
        <v>0</v>
      </c>
      <c r="AA22" s="287">
        <f t="shared" si="2"/>
        <v>0</v>
      </c>
      <c r="AB22" s="288"/>
      <c r="AG22" s="1"/>
      <c r="AH22" s="1"/>
    </row>
    <row r="23" spans="1:34" ht="17.100000000000001" customHeight="1">
      <c r="A23" s="248"/>
      <c r="B23" s="47"/>
      <c r="C23" s="91"/>
      <c r="D23" s="60"/>
      <c r="E23" s="61"/>
      <c r="F23" s="59"/>
      <c r="G23" s="62"/>
      <c r="H23" s="59"/>
      <c r="I23" s="59"/>
      <c r="J23" s="9"/>
      <c r="K23" s="64"/>
      <c r="L23" s="59"/>
      <c r="M23" s="59"/>
      <c r="N23" s="64"/>
      <c r="O23" s="67"/>
      <c r="P23" s="68"/>
      <c r="Q23" s="68"/>
      <c r="R23" s="9"/>
      <c r="S23" s="59"/>
      <c r="T23" s="59"/>
      <c r="U23" s="59"/>
      <c r="V23" s="57">
        <f>SUM($D$5:$D23)/(COUNTA($D$5:$D23)-COUNTA($E$5:$E23))</f>
        <v>23</v>
      </c>
      <c r="W23" s="284" t="s">
        <v>35</v>
      </c>
      <c r="X23" s="285"/>
      <c r="Y23" s="286"/>
      <c r="Z23" s="76">
        <f t="shared" si="3"/>
        <v>0</v>
      </c>
      <c r="AA23" s="287">
        <f t="shared" si="2"/>
        <v>0</v>
      </c>
      <c r="AB23" s="288"/>
      <c r="AG23" s="1"/>
      <c r="AH23" s="1"/>
    </row>
    <row r="24" spans="1:34" ht="17.100000000000001" customHeight="1">
      <c r="A24" s="248"/>
      <c r="B24" s="51"/>
      <c r="C24" s="92"/>
      <c r="D24" s="63"/>
      <c r="E24" s="61"/>
      <c r="F24" s="59"/>
      <c r="G24" s="62"/>
      <c r="H24" s="59"/>
      <c r="I24" s="59"/>
      <c r="J24" s="9"/>
      <c r="K24" s="64"/>
      <c r="L24" s="59"/>
      <c r="M24" s="59"/>
      <c r="N24" s="59"/>
      <c r="O24" s="65"/>
      <c r="P24" s="66"/>
      <c r="Q24" s="66"/>
      <c r="R24" s="25"/>
      <c r="S24" s="62"/>
      <c r="T24" s="62"/>
      <c r="U24" s="62"/>
      <c r="V24" s="57">
        <f>SUM($D$5:$D24)/(COUNTA($D$5:$D24)-COUNTA($E$5:$E24))</f>
        <v>23</v>
      </c>
      <c r="W24" s="284" t="s">
        <v>34</v>
      </c>
      <c r="X24" s="290"/>
      <c r="Y24" s="291"/>
      <c r="Z24" s="76">
        <f t="shared" si="3"/>
        <v>0</v>
      </c>
      <c r="AA24" s="287">
        <f t="shared" si="2"/>
        <v>0</v>
      </c>
      <c r="AB24" s="288"/>
      <c r="AG24" s="1"/>
      <c r="AH24" s="1"/>
    </row>
    <row r="25" spans="1:34" ht="17.100000000000001" customHeight="1">
      <c r="A25" s="248"/>
      <c r="B25" s="47"/>
      <c r="C25" s="91"/>
      <c r="D25" s="63"/>
      <c r="E25" s="61"/>
      <c r="F25" s="59"/>
      <c r="G25" s="62"/>
      <c r="H25" s="59"/>
      <c r="I25" s="59"/>
      <c r="J25" s="9"/>
      <c r="K25" s="64"/>
      <c r="L25" s="59"/>
      <c r="M25" s="59"/>
      <c r="N25" s="59"/>
      <c r="O25" s="65"/>
      <c r="P25" s="66"/>
      <c r="Q25" s="66"/>
      <c r="R25" s="50"/>
      <c r="S25" s="59"/>
      <c r="T25" s="59"/>
      <c r="U25" s="59"/>
      <c r="V25" s="57">
        <f>SUM($D$5:$D25)/(COUNTA($D$5:$D25)-COUNTA($E$5:$E25))</f>
        <v>23</v>
      </c>
      <c r="W25" s="284" t="s">
        <v>33</v>
      </c>
      <c r="X25" s="285"/>
      <c r="Y25" s="286"/>
      <c r="Z25" s="76">
        <f t="shared" si="3"/>
        <v>0</v>
      </c>
      <c r="AA25" s="287">
        <f t="shared" si="2"/>
        <v>0</v>
      </c>
      <c r="AB25" s="288"/>
      <c r="AG25" s="1"/>
      <c r="AH25" s="1"/>
    </row>
    <row r="26" spans="1:34" ht="17.100000000000001" customHeight="1">
      <c r="A26" s="200"/>
      <c r="B26" s="2"/>
      <c r="C26" s="91"/>
      <c r="D26" s="60"/>
      <c r="E26" s="61"/>
      <c r="F26" s="59"/>
      <c r="G26" s="59"/>
      <c r="H26" s="59"/>
      <c r="I26" s="59"/>
      <c r="J26" s="9"/>
      <c r="K26" s="64"/>
      <c r="L26" s="59"/>
      <c r="M26" s="59"/>
      <c r="N26" s="59"/>
      <c r="O26" s="65"/>
      <c r="P26" s="66"/>
      <c r="Q26" s="66"/>
      <c r="R26" s="50"/>
      <c r="S26" s="59"/>
      <c r="T26" s="59"/>
      <c r="U26" s="59"/>
      <c r="V26" s="58">
        <f>SUM($D$5:$D26)/(COUNTA($D$5:$D26)-COUNTA($E$5:$E26))</f>
        <v>23</v>
      </c>
      <c r="W26" s="88"/>
    </row>
    <row r="27" spans="1:34" ht="17.100000000000001" customHeight="1">
      <c r="A27" s="200"/>
      <c r="B27" s="2"/>
      <c r="C27" s="91"/>
      <c r="D27" s="60"/>
      <c r="E27" s="61"/>
      <c r="F27" s="59"/>
      <c r="G27" s="59"/>
      <c r="H27" s="59"/>
      <c r="I27" s="59"/>
      <c r="J27" s="9"/>
      <c r="K27" s="64"/>
      <c r="L27" s="59"/>
      <c r="M27" s="59"/>
      <c r="N27" s="59"/>
      <c r="O27" s="65"/>
      <c r="P27" s="66"/>
      <c r="Q27" s="66"/>
      <c r="R27" s="50"/>
      <c r="S27" s="59"/>
      <c r="T27" s="59"/>
      <c r="U27" s="59"/>
      <c r="V27" s="58">
        <f>SUM($D$5:$D27)/(COUNTA($D$5:$D27)-COUNTA($E$5:$E27))</f>
        <v>23</v>
      </c>
      <c r="W27" s="289" t="s">
        <v>32</v>
      </c>
      <c r="X27" s="289"/>
      <c r="Y27" s="289"/>
      <c r="Z27" s="289"/>
      <c r="AA27" s="289"/>
      <c r="AB27" s="289"/>
      <c r="AC27" s="8"/>
      <c r="AD27" s="8"/>
      <c r="AE27" s="8"/>
      <c r="AG27" s="1"/>
      <c r="AH27" s="1"/>
    </row>
    <row r="28" spans="1:34" ht="17.100000000000001" customHeight="1">
      <c r="A28" s="200"/>
      <c r="B28" s="2"/>
      <c r="C28" s="91"/>
      <c r="D28" s="60"/>
      <c r="E28" s="61"/>
      <c r="F28" s="59"/>
      <c r="G28" s="59"/>
      <c r="H28" s="59"/>
      <c r="I28" s="59"/>
      <c r="J28" s="9"/>
      <c r="K28" s="64"/>
      <c r="L28" s="59"/>
      <c r="M28" s="59"/>
      <c r="N28" s="59"/>
      <c r="O28" s="65"/>
      <c r="P28" s="66"/>
      <c r="Q28" s="66"/>
      <c r="R28" s="50"/>
      <c r="S28" s="59"/>
      <c r="T28" s="59"/>
      <c r="U28" s="59"/>
      <c r="V28" s="57">
        <f>SUM($D$5:$D28)/(COUNTA($D$5:$D28)-COUNTA($E$5:$E28))</f>
        <v>23</v>
      </c>
      <c r="W28" s="69" t="s">
        <v>31</v>
      </c>
      <c r="X28" s="70"/>
      <c r="Y28" s="70"/>
      <c r="Z28" s="71"/>
      <c r="AA28" s="282">
        <f>IF(W5=0,"-",$W$13/$W$5)</f>
        <v>0</v>
      </c>
      <c r="AB28" s="283"/>
      <c r="AG28" s="1"/>
      <c r="AH28" s="1"/>
    </row>
    <row r="29" spans="1:34" ht="17.100000000000001" customHeight="1">
      <c r="A29" s="200"/>
      <c r="B29" s="2"/>
      <c r="C29" s="91"/>
      <c r="D29" s="60"/>
      <c r="E29" s="61"/>
      <c r="F29" s="59"/>
      <c r="G29" s="59"/>
      <c r="H29" s="59"/>
      <c r="I29" s="59"/>
      <c r="J29" s="9"/>
      <c r="K29" s="64"/>
      <c r="L29" s="59"/>
      <c r="M29" s="59"/>
      <c r="N29" s="59"/>
      <c r="O29" s="65"/>
      <c r="P29" s="66"/>
      <c r="Q29" s="66"/>
      <c r="R29" s="50"/>
      <c r="S29" s="59"/>
      <c r="T29" s="59"/>
      <c r="U29" s="59"/>
      <c r="V29" s="57">
        <f>SUM($D$5:$D29)/(COUNTA($D$5:$D29)-COUNTA($E$5:$E29))</f>
        <v>23</v>
      </c>
      <c r="W29" s="158" t="s">
        <v>30</v>
      </c>
      <c r="X29" s="159"/>
      <c r="Y29" s="276">
        <v>20</v>
      </c>
      <c r="Z29" s="279"/>
      <c r="AA29" s="280" t="str">
        <f>IF(ISERROR(SUMIF(D5:D34,"&gt;="&amp;Y29)/SUMPRODUCT(--(D5:D34&gt;=Y29),--(E5:E34&lt;&gt;"*"))),"-",SUMIF(D5:D34,"&gt;="&amp;Y29)/SUMPRODUCT(--(D5:D34&gt;=Y29),--(E5:E34&lt;&gt;"*")))</f>
        <v>-</v>
      </c>
      <c r="AB29" s="281"/>
      <c r="AG29" s="1"/>
      <c r="AH29" s="1"/>
    </row>
    <row r="30" spans="1:34" ht="17.100000000000001" customHeight="1">
      <c r="A30" s="200"/>
      <c r="B30" s="2"/>
      <c r="C30" s="91"/>
      <c r="D30" s="60"/>
      <c r="E30" s="61"/>
      <c r="F30" s="59"/>
      <c r="G30" s="59"/>
      <c r="H30" s="59"/>
      <c r="I30" s="59"/>
      <c r="J30" s="9"/>
      <c r="K30" s="64"/>
      <c r="L30" s="59"/>
      <c r="M30" s="59"/>
      <c r="N30" s="59"/>
      <c r="O30" s="65"/>
      <c r="P30" s="66"/>
      <c r="Q30" s="66"/>
      <c r="R30" s="50"/>
      <c r="S30" s="59"/>
      <c r="T30" s="59"/>
      <c r="U30" s="59"/>
      <c r="V30" s="57">
        <f>SUM($D$5:$D30)/(COUNTA($D$5:$D30)-COUNTA($E$5:$E30))</f>
        <v>23</v>
      </c>
      <c r="W30" s="274" t="s">
        <v>29</v>
      </c>
      <c r="X30" s="275"/>
      <c r="Y30" s="275"/>
      <c r="Z30" s="276"/>
      <c r="AA30" s="277">
        <f>IF($Z$5="-","-",IF($Z$5=0,"-",($AF$5*4+$AG$5*6)/$Z$5))</f>
        <v>0.34782608695652173</v>
      </c>
      <c r="AB30" s="278"/>
      <c r="AG30" s="1"/>
      <c r="AH30" s="1"/>
    </row>
    <row r="31" spans="1:34" ht="17.100000000000001" customHeight="1">
      <c r="A31" s="200"/>
      <c r="B31" s="2"/>
      <c r="C31" s="91"/>
      <c r="D31" s="60"/>
      <c r="E31" s="61"/>
      <c r="F31" s="59"/>
      <c r="G31" s="59"/>
      <c r="H31" s="59"/>
      <c r="I31" s="59"/>
      <c r="J31" s="9"/>
      <c r="K31" s="64"/>
      <c r="L31" s="59"/>
      <c r="M31" s="59"/>
      <c r="N31" s="59"/>
      <c r="O31" s="65"/>
      <c r="P31" s="66"/>
      <c r="Q31" s="66"/>
      <c r="R31" s="50"/>
      <c r="S31" s="59"/>
      <c r="T31" s="59"/>
      <c r="U31" s="59"/>
      <c r="V31" s="57">
        <f>SUM($D$5:$D31)/(COUNTA($D$5:$D31)-COUNTA($E$5:$E31))</f>
        <v>23</v>
      </c>
      <c r="W31" s="274" t="s">
        <v>28</v>
      </c>
      <c r="X31" s="275"/>
      <c r="Y31" s="275"/>
      <c r="Z31" s="276"/>
      <c r="AA31" s="277">
        <f>IF(SUM($AF5:$AG5),$AG5/SUM($AF5:$AG5),"-")</f>
        <v>0</v>
      </c>
      <c r="AB31" s="278"/>
      <c r="AG31" s="1"/>
      <c r="AH31" s="1"/>
    </row>
    <row r="32" spans="1:34" ht="17.100000000000001" customHeight="1">
      <c r="A32" s="200"/>
      <c r="B32" s="2"/>
      <c r="C32" s="91"/>
      <c r="D32" s="60"/>
      <c r="E32" s="61"/>
      <c r="F32" s="59"/>
      <c r="G32" s="59"/>
      <c r="H32" s="59"/>
      <c r="I32" s="59"/>
      <c r="J32" s="9"/>
      <c r="K32" s="64"/>
      <c r="L32" s="59"/>
      <c r="M32" s="59"/>
      <c r="N32" s="59"/>
      <c r="O32" s="65"/>
      <c r="P32" s="66"/>
      <c r="Q32" s="66"/>
      <c r="R32" s="50"/>
      <c r="S32" s="59"/>
      <c r="T32" s="59"/>
      <c r="U32" s="59"/>
      <c r="V32" s="57">
        <f>SUM($D$5:$D32)/(COUNTA($D$5:$D32)-COUNTA($E$5:$E32))</f>
        <v>23</v>
      </c>
      <c r="W32" s="274" t="s">
        <v>27</v>
      </c>
      <c r="X32" s="275"/>
      <c r="Y32" s="275"/>
      <c r="Z32" s="276"/>
      <c r="AA32" s="277" t="str">
        <f>IF(SUM($AH5:$AI5),$AI5/SUM($AH5:$AI5),"-")</f>
        <v>-</v>
      </c>
      <c r="AB32" s="278"/>
      <c r="AG32" s="1"/>
      <c r="AH32" s="1"/>
    </row>
    <row r="33" spans="1:34" ht="17.100000000000001" customHeight="1">
      <c r="A33" s="199"/>
      <c r="B33" s="2"/>
      <c r="C33" s="91"/>
      <c r="D33" s="60"/>
      <c r="E33" s="61"/>
      <c r="F33" s="59"/>
      <c r="G33" s="59"/>
      <c r="H33" s="59"/>
      <c r="I33" s="59"/>
      <c r="J33" s="50"/>
      <c r="K33" s="59"/>
      <c r="L33" s="59"/>
      <c r="M33" s="59"/>
      <c r="N33" s="59"/>
      <c r="O33" s="65"/>
      <c r="P33" s="66"/>
      <c r="Q33" s="66"/>
      <c r="R33" s="50"/>
      <c r="S33" s="59"/>
      <c r="T33" s="59"/>
      <c r="U33" s="59"/>
      <c r="V33" s="57">
        <f>SUM($D$5:$D33)/(COUNTA($D$5:$D33)-COUNTA($E$5:$E33))</f>
        <v>23</v>
      </c>
      <c r="W33" s="274" t="s">
        <v>64</v>
      </c>
      <c r="X33" s="275"/>
      <c r="Y33" s="275"/>
      <c r="Z33" s="276"/>
      <c r="AA33" s="74">
        <f>SUMPRODUCT((D5:D34=0)*(D5:D34&lt;&gt;"")*(E5:E34&lt;&gt;"*"))</f>
        <v>0</v>
      </c>
      <c r="AB33" s="75">
        <f>SUMPRODUCT((D5:D34=0)*(D5:D34&lt;&gt;"")*(E5:E34&lt;&gt;"*")*(F5:F34=1))</f>
        <v>0</v>
      </c>
      <c r="AG33" s="1"/>
      <c r="AH33" s="1"/>
    </row>
    <row r="34" spans="1:34" ht="17.100000000000001" customHeight="1">
      <c r="A34" s="199"/>
      <c r="B34" s="2"/>
      <c r="C34" s="91"/>
      <c r="D34" s="60"/>
      <c r="E34" s="61"/>
      <c r="F34" s="59"/>
      <c r="G34" s="59"/>
      <c r="H34" s="59"/>
      <c r="I34" s="59"/>
      <c r="J34" s="50"/>
      <c r="K34" s="59"/>
      <c r="L34" s="59"/>
      <c r="M34" s="59"/>
      <c r="N34" s="59"/>
      <c r="O34" s="65"/>
      <c r="P34" s="66"/>
      <c r="Q34" s="66"/>
      <c r="R34" s="50"/>
      <c r="S34" s="59"/>
      <c r="T34" s="59"/>
      <c r="U34" s="59"/>
      <c r="V34" s="57">
        <f>SUM($D$5:$D34)/(COUNTA($D$5:$D34)-COUNTA($E$5:$E34))</f>
        <v>23</v>
      </c>
      <c r="W34" s="274" t="s">
        <v>65</v>
      </c>
      <c r="X34" s="275"/>
      <c r="Y34" s="275"/>
      <c r="Z34" s="276"/>
      <c r="AA34" s="74">
        <f>SUM(P5:P34)</f>
        <v>0</v>
      </c>
      <c r="AB34" s="75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24" priority="1" operator="greaterThan">
      <formula>0</formula>
    </cfRule>
  </conditionalFormatting>
  <dataValidations count="1">
    <dataValidation type="list" allowBlank="1" showInputMessage="1" showErrorMessage="1" sqref="G5:G34" xr:uid="{00000000-0002-0000-3200-000000000000}">
      <formula1>$W$16:$W$25</formula1>
    </dataValidation>
  </dataValidations>
  <hyperlinks>
    <hyperlink ref="A2" location="'Player Summary'!A1" display="Player Summary" xr:uid="{00000000-0004-0000-32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17" sqref="A17"/>
      <selection pane="topRight" activeCell="A17" sqref="A17"/>
      <selection pane="bottomLeft" activeCell="A17" sqref="A17"/>
      <selection pane="bottomRight" activeCell="A17" sqref="A17"/>
    </sheetView>
  </sheetViews>
  <sheetFormatPr defaultColWidth="8.855468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85546875" style="2" customWidth="1"/>
    <col min="8" max="8" width="2.5703125" style="2" customWidth="1"/>
    <col min="9" max="9" width="2.42578125" style="2" customWidth="1"/>
    <col min="10" max="10" width="2.85546875" style="47" customWidth="1"/>
    <col min="11" max="11" width="5" style="5" customWidth="1"/>
    <col min="12" max="14" width="5" style="2" customWidth="1"/>
    <col min="15" max="15" width="0.5703125" style="2" customWidth="1"/>
    <col min="16" max="18" width="2.85546875" style="2" customWidth="1"/>
    <col min="19" max="21" width="4.42578125" style="2" customWidth="1"/>
    <col min="22" max="22" width="2.85546875" style="1" customWidth="1"/>
    <col min="23" max="25" width="5.5703125" style="1" customWidth="1"/>
    <col min="26" max="26" width="5.570312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5703125" style="1" customWidth="1"/>
    <col min="33" max="34" width="5.5703125" style="2" customWidth="1"/>
    <col min="35" max="35" width="5.5703125" style="1" customWidth="1"/>
    <col min="36" max="36" width="2.85546875" style="1" customWidth="1"/>
    <col min="37" max="38" width="5.5703125" style="1" customWidth="1"/>
    <col min="39" max="39" width="6.85546875" style="1" customWidth="1"/>
    <col min="40" max="256" width="11.42578125" style="1" customWidth="1"/>
    <col min="257" max="16384" width="8.85546875" style="1"/>
  </cols>
  <sheetData>
    <row r="1" spans="1:39" ht="15.75">
      <c r="A1" s="46"/>
      <c r="D1" s="13" t="s">
        <v>75</v>
      </c>
      <c r="E1" s="13"/>
      <c r="F1" s="13"/>
      <c r="G1" s="203" t="s">
        <v>76</v>
      </c>
      <c r="H1" s="13"/>
      <c r="I1" s="13"/>
      <c r="J1" s="13"/>
      <c r="K1" s="202" t="s">
        <v>77</v>
      </c>
      <c r="L1" s="13"/>
      <c r="M1" s="204" t="s">
        <v>78</v>
      </c>
      <c r="N1" s="20"/>
      <c r="O1" s="47"/>
      <c r="P1" s="47"/>
      <c r="Q1" s="47"/>
      <c r="R1" s="47"/>
      <c r="S1" s="20"/>
      <c r="T1" s="20"/>
      <c r="U1" s="20"/>
      <c r="V1" s="15"/>
      <c r="W1" s="15"/>
      <c r="X1" s="15"/>
      <c r="Y1" s="15"/>
      <c r="Z1" s="47"/>
    </row>
    <row r="2" spans="1:39">
      <c r="A2" s="226" t="s">
        <v>107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7"/>
      <c r="S2" s="47"/>
      <c r="T2" s="47"/>
      <c r="U2" s="47"/>
      <c r="V2" s="15"/>
      <c r="W2" s="15"/>
      <c r="X2" s="15"/>
      <c r="Y2" s="15"/>
      <c r="Z2" s="47"/>
      <c r="AA2" s="15"/>
      <c r="AB2" s="15"/>
      <c r="AC2" s="15"/>
      <c r="AD2" s="15"/>
      <c r="AE2" s="15"/>
      <c r="AF2" s="15"/>
      <c r="AG2" s="47"/>
      <c r="AH2" s="47"/>
      <c r="AI2" s="15"/>
      <c r="AJ2" s="15"/>
    </row>
    <row r="3" spans="1:39">
      <c r="A3" s="255" t="s">
        <v>73</v>
      </c>
      <c r="B3" s="15"/>
      <c r="C3" s="257" t="s">
        <v>63</v>
      </c>
      <c r="D3" s="257"/>
      <c r="E3" s="257"/>
      <c r="F3" s="257"/>
      <c r="G3" s="257"/>
      <c r="H3" s="257"/>
      <c r="I3" s="257"/>
      <c r="J3" s="13"/>
      <c r="K3" s="257" t="s">
        <v>62</v>
      </c>
      <c r="L3" s="257"/>
      <c r="M3" s="257"/>
      <c r="N3" s="257"/>
      <c r="O3" s="301"/>
      <c r="P3" s="257"/>
      <c r="Q3" s="257"/>
      <c r="R3" s="14"/>
      <c r="S3" s="257" t="s">
        <v>61</v>
      </c>
      <c r="T3" s="257"/>
      <c r="U3" s="257"/>
      <c r="V3" s="15"/>
      <c r="W3" s="289" t="s">
        <v>60</v>
      </c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K3" s="289" t="s">
        <v>59</v>
      </c>
      <c r="AL3" s="289"/>
      <c r="AM3" s="289"/>
    </row>
    <row r="4" spans="1:39" ht="17.100000000000001" customHeight="1">
      <c r="A4" s="256"/>
      <c r="B4" s="54" t="s">
        <v>93</v>
      </c>
      <c r="C4" s="52" t="s">
        <v>54</v>
      </c>
      <c r="D4" s="157" t="s">
        <v>21</v>
      </c>
      <c r="E4" s="157" t="s">
        <v>58</v>
      </c>
      <c r="F4" s="157" t="s">
        <v>57</v>
      </c>
      <c r="G4" s="157" t="s">
        <v>71</v>
      </c>
      <c r="H4" s="157">
        <v>4</v>
      </c>
      <c r="I4" s="157">
        <v>6</v>
      </c>
      <c r="J4" s="13"/>
      <c r="K4" s="55" t="s">
        <v>16</v>
      </c>
      <c r="L4" s="157" t="s">
        <v>15</v>
      </c>
      <c r="M4" s="157" t="s">
        <v>14</v>
      </c>
      <c r="N4" s="157" t="s">
        <v>13</v>
      </c>
      <c r="O4" s="56"/>
      <c r="P4" s="52" t="s">
        <v>56</v>
      </c>
      <c r="Q4" s="52" t="s">
        <v>55</v>
      </c>
      <c r="R4" s="13"/>
      <c r="S4" s="157" t="s">
        <v>8</v>
      </c>
      <c r="T4" s="157" t="s">
        <v>7</v>
      </c>
      <c r="U4" s="157" t="s">
        <v>6</v>
      </c>
      <c r="W4" s="156" t="s">
        <v>15</v>
      </c>
      <c r="X4" s="156" t="s">
        <v>23</v>
      </c>
      <c r="Y4" s="156" t="s">
        <v>22</v>
      </c>
      <c r="Z4" s="156" t="s">
        <v>21</v>
      </c>
      <c r="AA4" s="289" t="s">
        <v>20</v>
      </c>
      <c r="AB4" s="289"/>
      <c r="AC4" s="289" t="s">
        <v>11</v>
      </c>
      <c r="AD4" s="289"/>
      <c r="AE4" s="156" t="s">
        <v>10</v>
      </c>
      <c r="AF4" s="156">
        <v>4</v>
      </c>
      <c r="AG4" s="156">
        <v>6</v>
      </c>
      <c r="AH4" s="156" t="s">
        <v>19</v>
      </c>
      <c r="AI4" s="156" t="s">
        <v>18</v>
      </c>
      <c r="AK4" s="156" t="s">
        <v>54</v>
      </c>
      <c r="AL4" s="156" t="s">
        <v>23</v>
      </c>
      <c r="AM4" s="78" t="s">
        <v>11</v>
      </c>
    </row>
    <row r="5" spans="1:39" ht="17.100000000000001" customHeight="1">
      <c r="A5" s="208"/>
      <c r="B5" s="47"/>
      <c r="C5" s="91"/>
      <c r="D5" s="63"/>
      <c r="E5" s="61"/>
      <c r="F5" s="59"/>
      <c r="G5" s="62"/>
      <c r="H5" s="59"/>
      <c r="I5" s="59"/>
      <c r="J5" s="9"/>
      <c r="K5" s="59"/>
      <c r="L5" s="59"/>
      <c r="M5" s="59"/>
      <c r="N5" s="59"/>
      <c r="O5" s="65"/>
      <c r="P5" s="66"/>
      <c r="Q5" s="66"/>
      <c r="R5" s="9"/>
      <c r="S5" s="59"/>
      <c r="T5" s="59"/>
      <c r="U5" s="59"/>
      <c r="V5" s="57" t="e">
        <f>SUM($D$5:$D5)/(COUNTA($D$5:$D5)-COUNTA($E$5:$E5))</f>
        <v>#DIV/0!</v>
      </c>
      <c r="W5" s="76">
        <f>COUNTA(A5:A34)</f>
        <v>0</v>
      </c>
      <c r="X5" s="76">
        <f>COUNTA(D5:D34)</f>
        <v>0</v>
      </c>
      <c r="Y5" s="76">
        <f>COUNTA(E5:E34)</f>
        <v>0</v>
      </c>
      <c r="Z5" s="83" t="str">
        <f>IF(X5=0,"-",SUM(D5:D34))</f>
        <v>-</v>
      </c>
      <c r="AA5" s="302">
        <f t="array" ref="AA5">IF(X5,(MAX(D5:D34)&amp;IF(SUM((D5:D34=MAX(D5:D34))*(E5:E34&lt;&gt;"")),"*","")&amp;"("&amp;MIN(IF(D5:D34&amp;E5:E34=MAX(D5:D34)&amp;IF(SUM((D5:D34=MAX(D5:D34))*(E5:E34&lt;&gt;"")),"*",""),F5:F34))&amp;")"),0)</f>
        <v>0</v>
      </c>
      <c r="AB5" s="302"/>
      <c r="AC5" s="303" t="str">
        <f>IF($X5-$Y5,$Z5/($X5-$Y5),"-")</f>
        <v>-</v>
      </c>
      <c r="AD5" s="304"/>
      <c r="AE5" s="84" t="str">
        <f>IF(SUM($F$5:$F$43),($Z5/(SUM($F$5:$F$43))*100),"-")</f>
        <v>-</v>
      </c>
      <c r="AF5" s="76">
        <f>SUM(H5:H34)</f>
        <v>0</v>
      </c>
      <c r="AG5" s="76">
        <f>SUM(I5:I34)</f>
        <v>0</v>
      </c>
      <c r="AH5" s="76">
        <f>COUNTIF($D$5:$D$34,"&gt;=50")-$AI5</f>
        <v>0</v>
      </c>
      <c r="AI5" s="76">
        <f>COUNTIF(D5:D34,"&gt;=100")</f>
        <v>0</v>
      </c>
      <c r="AK5" s="79" t="s">
        <v>53</v>
      </c>
      <c r="AL5" s="80" t="str">
        <f>IF(SUM(COUNTIF($C$5:$C$34,{1,2}))=0,"-",SUM(COUNTIF($C$5:$C$34,{1,2})))</f>
        <v>-</v>
      </c>
      <c r="AM5" s="89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.100000000000001" customHeight="1">
      <c r="A6" s="208"/>
      <c r="B6" s="47"/>
      <c r="C6" s="91"/>
      <c r="D6" s="63"/>
      <c r="E6" s="61"/>
      <c r="F6" s="59"/>
      <c r="G6" s="62"/>
      <c r="H6" s="59"/>
      <c r="I6" s="59"/>
      <c r="J6" s="9"/>
      <c r="K6" s="59"/>
      <c r="L6" s="59"/>
      <c r="M6" s="59"/>
      <c r="N6" s="59"/>
      <c r="O6" s="65"/>
      <c r="P6" s="66"/>
      <c r="Q6" s="66"/>
      <c r="R6" s="9"/>
      <c r="S6" s="59"/>
      <c r="T6" s="59"/>
      <c r="U6" s="59"/>
      <c r="V6" s="58" t="e">
        <f>SUM($D$5:$D6)/(COUNTA($D$5:$D6)-COUNTA($E$5:$E6))</f>
        <v>#DIV/0!</v>
      </c>
      <c r="Z6" s="47"/>
      <c r="AK6" s="81" t="s">
        <v>52</v>
      </c>
      <c r="AL6" s="82" t="str">
        <f>IF(COUNTIF($C$5:$C$34,$AK6)=0,"-",COUNTIF($C$5:$C$34,$AK6))</f>
        <v>-</v>
      </c>
      <c r="AM6" s="90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.100000000000001" customHeight="1">
      <c r="A7" s="228"/>
      <c r="B7" s="47"/>
      <c r="C7" s="91"/>
      <c r="D7" s="60"/>
      <c r="E7" s="61"/>
      <c r="F7" s="59"/>
      <c r="G7" s="62"/>
      <c r="H7" s="59"/>
      <c r="I7" s="59"/>
      <c r="J7" s="9"/>
      <c r="K7" s="59"/>
      <c r="L7" s="59"/>
      <c r="M7" s="59"/>
      <c r="N7" s="59"/>
      <c r="O7" s="65"/>
      <c r="P7" s="66"/>
      <c r="Q7" s="66"/>
      <c r="R7" s="9"/>
      <c r="S7" s="59"/>
      <c r="T7" s="59"/>
      <c r="U7" s="59"/>
      <c r="V7" s="58" t="e">
        <f>SUM($D$5:$D7)/(COUNTA($D$5:$D7)-COUNTA($E$5:$E7))</f>
        <v>#DIV/0!</v>
      </c>
      <c r="W7" s="289" t="s">
        <v>51</v>
      </c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11"/>
      <c r="AK7" s="81" t="s">
        <v>50</v>
      </c>
      <c r="AL7" s="82" t="str">
        <f t="shared" ref="AL7:AL14" si="0">IF(COUNTIF($C$5:$C$34,$AK7)=0,"-",COUNTIF($C$5:$C$34,$AK7))</f>
        <v>-</v>
      </c>
      <c r="AM7" s="90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.100000000000001" customHeight="1">
      <c r="A8" s="228"/>
      <c r="B8" s="47"/>
      <c r="C8" s="91"/>
      <c r="D8" s="63"/>
      <c r="E8" s="61"/>
      <c r="F8" s="59"/>
      <c r="G8" s="62"/>
      <c r="H8" s="59"/>
      <c r="I8" s="59"/>
      <c r="J8" s="9"/>
      <c r="K8" s="59"/>
      <c r="L8" s="59"/>
      <c r="M8" s="59"/>
      <c r="N8" s="59"/>
      <c r="O8" s="65"/>
      <c r="P8" s="66"/>
      <c r="Q8" s="66"/>
      <c r="R8" s="9"/>
      <c r="S8" s="59"/>
      <c r="T8" s="59"/>
      <c r="U8" s="59"/>
      <c r="V8" s="58" t="e">
        <f>SUM($D$5:$D8)/(COUNTA($D$5:$D8)-COUNTA($E$5:$E8))</f>
        <v>#DIV/0!</v>
      </c>
      <c r="W8" s="156" t="s">
        <v>16</v>
      </c>
      <c r="X8" s="156" t="s">
        <v>15</v>
      </c>
      <c r="Y8" s="156" t="s">
        <v>14</v>
      </c>
      <c r="Z8" s="156" t="s">
        <v>13</v>
      </c>
      <c r="AA8" s="289" t="s">
        <v>12</v>
      </c>
      <c r="AB8" s="289"/>
      <c r="AC8" s="289" t="s">
        <v>11</v>
      </c>
      <c r="AD8" s="289"/>
      <c r="AE8" s="156" t="s">
        <v>10</v>
      </c>
      <c r="AF8" s="156" t="s">
        <v>69</v>
      </c>
      <c r="AG8" s="156" t="s">
        <v>9</v>
      </c>
      <c r="AH8" s="13"/>
      <c r="AK8" s="81" t="s">
        <v>49</v>
      </c>
      <c r="AL8" s="82" t="str">
        <f t="shared" si="0"/>
        <v>-</v>
      </c>
      <c r="AM8" s="90" t="str">
        <f t="shared" si="1"/>
        <v>-</v>
      </c>
    </row>
    <row r="9" spans="1:39" ht="17.100000000000001" customHeight="1">
      <c r="A9" s="228"/>
      <c r="B9" s="47"/>
      <c r="C9" s="92"/>
      <c r="D9" s="60"/>
      <c r="E9" s="61"/>
      <c r="F9" s="59"/>
      <c r="G9" s="59"/>
      <c r="H9" s="59"/>
      <c r="I9" s="59"/>
      <c r="J9" s="9"/>
      <c r="K9" s="64"/>
      <c r="L9" s="59"/>
      <c r="M9" s="59"/>
      <c r="N9" s="59"/>
      <c r="O9" s="65"/>
      <c r="P9" s="66"/>
      <c r="Q9" s="66"/>
      <c r="R9" s="9"/>
      <c r="S9" s="59"/>
      <c r="T9" s="59"/>
      <c r="U9" s="59"/>
      <c r="V9" s="57" t="e">
        <f>SUM($D$5:$D9)/(COUNTA($D$5:$D9)-COUNTA($E$5:$E9))</f>
        <v>#DIV/0!</v>
      </c>
      <c r="W9" s="85" t="str">
        <f t="array" ref="W9">IF(SUM(K5:K34)=0,"-",SUM(INT(K5:K34))+INT(ROUND(SUM(K5:K34-INT(K5:K34)),1)/0.6)+MOD(ROUND(SUM(K5:K34-INT(K5:K34)),1),0.6))</f>
        <v>-</v>
      </c>
      <c r="X9" s="86" t="str">
        <f>IF($W$9="-","-",SUM(L5:L34))</f>
        <v>-</v>
      </c>
      <c r="Y9" s="86" t="str">
        <f>IF($W$9="-","-",SUM(M5:M34))</f>
        <v>-</v>
      </c>
      <c r="Z9" s="83" t="str">
        <f>IF($W$9="-","-",SUM(N5:N34))</f>
        <v>-</v>
      </c>
      <c r="AA9" s="305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306"/>
      <c r="AC9" s="303" t="str">
        <f>IF($Z$9="-","-",IF($Z$9=0,"-",$Y$9/$Z$9))</f>
        <v>-</v>
      </c>
      <c r="AD9" s="304"/>
      <c r="AE9" s="87" t="str">
        <f>IF(ISERROR(ROUND((INT(W9)*6+((W9-INT(W9))*10))/Z9,2)),"-",ROUND((INT(W9)*6+((W9-INT(W9))*10))/Z9,2))</f>
        <v>-</v>
      </c>
      <c r="AF9" s="84" t="str">
        <f>IF(ISERROR(ROUND(Y9/(INT(W9)*6+((W9-INT(W9))*10))*6,2)),"-",ROUND(Y9/(INT(W9)*6+((W9-INT(W9))*10))*6,2))</f>
        <v>-</v>
      </c>
      <c r="AG9" s="93">
        <f>COUNTIF(N5:N34,"&gt;=5")</f>
        <v>0</v>
      </c>
      <c r="AH9" s="10"/>
      <c r="AK9" s="81" t="s">
        <v>48</v>
      </c>
      <c r="AL9" s="82" t="str">
        <f t="shared" si="0"/>
        <v>-</v>
      </c>
      <c r="AM9" s="90" t="str">
        <f t="shared" si="1"/>
        <v>-</v>
      </c>
    </row>
    <row r="10" spans="1:39" ht="17.100000000000001" customHeight="1">
      <c r="A10" s="228"/>
      <c r="B10" s="47"/>
      <c r="C10" s="92"/>
      <c r="D10" s="63"/>
      <c r="E10" s="61"/>
      <c r="F10" s="59"/>
      <c r="G10" s="62"/>
      <c r="H10" s="59"/>
      <c r="I10" s="59"/>
      <c r="J10" s="9"/>
      <c r="K10" s="64"/>
      <c r="L10" s="59"/>
      <c r="M10" s="59"/>
      <c r="N10" s="59"/>
      <c r="O10" s="65"/>
      <c r="P10" s="66"/>
      <c r="Q10" s="66"/>
      <c r="R10" s="9"/>
      <c r="S10" s="59"/>
      <c r="T10" s="59"/>
      <c r="U10" s="59"/>
      <c r="V10" s="58" t="e">
        <f>SUM($D$5:$D10)/(COUNTA($D$5:$D10)-COUNTA($E$5:$E10))</f>
        <v>#DIV/0!</v>
      </c>
      <c r="W10" s="12"/>
      <c r="AK10" s="81" t="s">
        <v>47</v>
      </c>
      <c r="AL10" s="82" t="str">
        <f t="shared" si="0"/>
        <v>-</v>
      </c>
      <c r="AM10" s="90" t="str">
        <f t="shared" si="1"/>
        <v>-</v>
      </c>
    </row>
    <row r="11" spans="1:39" ht="17.100000000000001" customHeight="1">
      <c r="A11" s="228"/>
      <c r="B11" s="47"/>
      <c r="C11" s="92"/>
      <c r="D11" s="63"/>
      <c r="E11" s="61"/>
      <c r="F11" s="59"/>
      <c r="G11" s="62"/>
      <c r="H11" s="59"/>
      <c r="I11" s="59"/>
      <c r="J11" s="9"/>
      <c r="K11" s="64"/>
      <c r="L11" s="59"/>
      <c r="M11" s="59"/>
      <c r="N11" s="59"/>
      <c r="O11" s="65"/>
      <c r="P11" s="66"/>
      <c r="Q11" s="66"/>
      <c r="R11" s="9"/>
      <c r="S11" s="59"/>
      <c r="T11" s="59"/>
      <c r="U11" s="59"/>
      <c r="V11" s="58" t="e">
        <f>SUM($D$5:$D11)/(COUNTA($D$5:$D11)-COUNTA($E$5:$E11))</f>
        <v>#DIV/0!</v>
      </c>
      <c r="W11" s="292" t="s">
        <v>46</v>
      </c>
      <c r="X11" s="292"/>
      <c r="Y11" s="292"/>
      <c r="Z11" s="11"/>
      <c r="AA11" s="11"/>
      <c r="AB11" s="11"/>
      <c r="AK11" s="81" t="s">
        <v>45</v>
      </c>
      <c r="AL11" s="82" t="str">
        <f t="shared" si="0"/>
        <v>-</v>
      </c>
      <c r="AM11" s="90" t="str">
        <f t="shared" si="1"/>
        <v>-</v>
      </c>
    </row>
    <row r="12" spans="1:39" ht="17.100000000000001" customHeight="1">
      <c r="A12" s="243"/>
      <c r="B12" s="47"/>
      <c r="C12" s="91"/>
      <c r="D12" s="63"/>
      <c r="E12" s="61"/>
      <c r="F12" s="59"/>
      <c r="G12" s="62"/>
      <c r="H12" s="59"/>
      <c r="I12" s="59"/>
      <c r="J12" s="9"/>
      <c r="K12" s="59"/>
      <c r="L12" s="59"/>
      <c r="M12" s="59"/>
      <c r="N12" s="59"/>
      <c r="O12" s="65"/>
      <c r="P12" s="66"/>
      <c r="Q12" s="66"/>
      <c r="R12" s="9"/>
      <c r="S12" s="59"/>
      <c r="T12" s="59"/>
      <c r="U12" s="59"/>
      <c r="V12" s="58" t="e">
        <f>SUM($D$5:$D12)/(COUNTA($D$5:$D12)-COUNTA($E$5:$E12))</f>
        <v>#DIV/0!</v>
      </c>
      <c r="W12" s="156" t="s">
        <v>8</v>
      </c>
      <c r="X12" s="156" t="s">
        <v>7</v>
      </c>
      <c r="Y12" s="156" t="s">
        <v>6</v>
      </c>
      <c r="Z12" s="47"/>
      <c r="AK12" s="81" t="s">
        <v>44</v>
      </c>
      <c r="AL12" s="82" t="str">
        <f t="shared" si="0"/>
        <v>-</v>
      </c>
      <c r="AM12" s="90" t="str">
        <f t="shared" si="1"/>
        <v>-</v>
      </c>
    </row>
    <row r="13" spans="1:39" ht="17.100000000000001" customHeight="1">
      <c r="A13" s="245"/>
      <c r="B13" s="47"/>
      <c r="C13" s="91"/>
      <c r="D13" s="63"/>
      <c r="E13" s="61"/>
      <c r="F13" s="59"/>
      <c r="G13" s="62"/>
      <c r="H13" s="59"/>
      <c r="I13" s="59"/>
      <c r="J13" s="9"/>
      <c r="K13" s="59"/>
      <c r="L13" s="59"/>
      <c r="M13" s="59"/>
      <c r="N13" s="59"/>
      <c r="O13" s="65"/>
      <c r="P13" s="66"/>
      <c r="Q13" s="66"/>
      <c r="R13" s="9"/>
      <c r="S13" s="59"/>
      <c r="T13" s="59"/>
      <c r="U13" s="59"/>
      <c r="V13" s="57" t="e">
        <f>SUM($D$5:$D13)/(COUNTA($D$5:$D13)-COUNTA($E$5:$E13))</f>
        <v>#DIV/0!</v>
      </c>
      <c r="W13" s="76">
        <f>SUM(S5:S34)</f>
        <v>0</v>
      </c>
      <c r="X13" s="76">
        <f>SUM(T5:T34)</f>
        <v>0</v>
      </c>
      <c r="Y13" s="76">
        <f>SUM(U5:U34)</f>
        <v>0</v>
      </c>
      <c r="Z13" s="10"/>
      <c r="AK13" s="81" t="s">
        <v>43</v>
      </c>
      <c r="AL13" s="82" t="str">
        <f t="shared" si="0"/>
        <v>-</v>
      </c>
      <c r="AM13" s="90" t="str">
        <f t="shared" si="1"/>
        <v>-</v>
      </c>
    </row>
    <row r="14" spans="1:39" ht="17.100000000000001" customHeight="1">
      <c r="A14" s="243"/>
      <c r="B14" s="47"/>
      <c r="C14" s="91"/>
      <c r="D14" s="63"/>
      <c r="E14" s="61"/>
      <c r="F14" s="59"/>
      <c r="G14" s="62"/>
      <c r="H14" s="59"/>
      <c r="I14" s="59"/>
      <c r="J14" s="9"/>
      <c r="K14" s="59"/>
      <c r="L14" s="59"/>
      <c r="M14" s="59"/>
      <c r="N14" s="59"/>
      <c r="O14" s="65"/>
      <c r="P14" s="66"/>
      <c r="Q14" s="66"/>
      <c r="R14" s="9"/>
      <c r="S14" s="59"/>
      <c r="T14" s="59"/>
      <c r="U14" s="59"/>
      <c r="V14" s="58" t="e">
        <f>SUM($D$5:$D14)/(COUNTA($D$5:$D14)-COUNTA($E$5:$E14))</f>
        <v>#DIV/0!</v>
      </c>
      <c r="AK14" s="81" t="s">
        <v>42</v>
      </c>
      <c r="AL14" s="82" t="str">
        <f t="shared" si="0"/>
        <v>-</v>
      </c>
      <c r="AM14" s="90" t="str">
        <f t="shared" si="1"/>
        <v>-</v>
      </c>
    </row>
    <row r="15" spans="1:39" ht="17.100000000000001" customHeight="1">
      <c r="A15" s="245"/>
      <c r="B15" s="51"/>
      <c r="C15" s="92"/>
      <c r="D15" s="63"/>
      <c r="E15" s="61"/>
      <c r="F15" s="59"/>
      <c r="G15" s="62"/>
      <c r="H15" s="59"/>
      <c r="I15" s="59"/>
      <c r="J15" s="9"/>
      <c r="K15" s="59"/>
      <c r="L15" s="59"/>
      <c r="M15" s="59"/>
      <c r="N15" s="59"/>
      <c r="O15" s="65"/>
      <c r="P15" s="66"/>
      <c r="Q15" s="66"/>
      <c r="R15" s="9"/>
      <c r="S15" s="59"/>
      <c r="T15" s="59"/>
      <c r="U15" s="59"/>
      <c r="V15" s="58" t="e">
        <f>SUM($D$5:$D15)/(COUNTA($D$5:$D15)-COUNTA($E$5:$E15))</f>
        <v>#DIV/0!</v>
      </c>
      <c r="W15" s="289" t="s">
        <v>41</v>
      </c>
      <c r="X15" s="289"/>
      <c r="Y15" s="289"/>
      <c r="Z15" s="289"/>
      <c r="AA15" s="289"/>
      <c r="AB15" s="289"/>
    </row>
    <row r="16" spans="1:39" ht="17.100000000000001" customHeight="1">
      <c r="A16" s="243"/>
      <c r="B16" s="51"/>
      <c r="C16" s="92"/>
      <c r="D16" s="63"/>
      <c r="E16" s="61"/>
      <c r="F16" s="59"/>
      <c r="G16" s="62"/>
      <c r="H16" s="59"/>
      <c r="I16" s="59"/>
      <c r="J16" s="9"/>
      <c r="K16" s="59"/>
      <c r="L16" s="59"/>
      <c r="M16" s="59"/>
      <c r="N16" s="59"/>
      <c r="O16" s="65"/>
      <c r="P16" s="66"/>
      <c r="Q16" s="66"/>
      <c r="R16" s="9"/>
      <c r="S16" s="59"/>
      <c r="T16" s="59"/>
      <c r="U16" s="59"/>
      <c r="V16" s="57" t="e">
        <f>SUM($D$5:$D16)/(COUNTA($D$5:$D16)-COUNTA($E$5:$E16))</f>
        <v>#DIV/0!</v>
      </c>
      <c r="W16" s="293" t="s">
        <v>40</v>
      </c>
      <c r="X16" s="294"/>
      <c r="Y16" s="295"/>
      <c r="Z16" s="76">
        <f>COUNTIF($G$5:$G$34,W16)</f>
        <v>0</v>
      </c>
      <c r="AA16" s="296">
        <f>$Z16/MAX(1,$X$5)</f>
        <v>0</v>
      </c>
      <c r="AB16" s="297"/>
    </row>
    <row r="17" spans="1:34" ht="17.100000000000001" customHeight="1">
      <c r="A17" s="228"/>
      <c r="B17" s="51"/>
      <c r="C17" s="92"/>
      <c r="D17" s="63"/>
      <c r="E17" s="61"/>
      <c r="F17" s="59"/>
      <c r="G17" s="62"/>
      <c r="H17" s="59"/>
      <c r="I17" s="59"/>
      <c r="J17" s="9"/>
      <c r="K17" s="59"/>
      <c r="L17" s="59"/>
      <c r="M17" s="59"/>
      <c r="N17" s="59"/>
      <c r="O17" s="65"/>
      <c r="P17" s="66"/>
      <c r="Q17" s="66"/>
      <c r="R17" s="9"/>
      <c r="S17" s="59"/>
      <c r="T17" s="59"/>
      <c r="U17" s="59"/>
      <c r="V17" s="57" t="e">
        <f>SUM($D$5:$D17)/(COUNTA($D$5:$D17)-COUNTA($E$5:$E17))</f>
        <v>#DIV/0!</v>
      </c>
      <c r="W17" s="298" t="s">
        <v>39</v>
      </c>
      <c r="X17" s="299"/>
      <c r="Y17" s="300"/>
      <c r="Z17" s="76">
        <f>COUNTIF($G$5:$G$34,W17)</f>
        <v>0</v>
      </c>
      <c r="AA17" s="287">
        <f t="shared" ref="AA17:AA25" si="2">$Z17/MAX(1,$X$5)</f>
        <v>0</v>
      </c>
      <c r="AB17" s="288"/>
      <c r="AG17" s="1"/>
      <c r="AH17" s="1"/>
    </row>
    <row r="18" spans="1:34" ht="17.100000000000001" customHeight="1">
      <c r="A18" s="247"/>
      <c r="B18" s="51"/>
      <c r="C18" s="92"/>
      <c r="D18" s="63"/>
      <c r="E18" s="61"/>
      <c r="F18" s="59"/>
      <c r="G18" s="62"/>
      <c r="H18" s="59"/>
      <c r="I18" s="59"/>
      <c r="J18" s="9"/>
      <c r="K18" s="59"/>
      <c r="L18" s="59"/>
      <c r="M18" s="59"/>
      <c r="N18" s="59"/>
      <c r="O18" s="65"/>
      <c r="P18" s="66"/>
      <c r="Q18" s="66"/>
      <c r="R18" s="9"/>
      <c r="S18" s="59"/>
      <c r="T18" s="59"/>
      <c r="U18" s="59"/>
      <c r="V18" s="57" t="e">
        <f>SUM($D$5:$D18)/(COUNTA($D$5:$D18)-COUNTA($E$5:$E18))</f>
        <v>#DIV/0!</v>
      </c>
      <c r="W18" s="284" t="s">
        <v>90</v>
      </c>
      <c r="X18" s="285"/>
      <c r="Y18" s="286"/>
      <c r="Z18" s="76">
        <f>COUNTIF($G$5:$G$34,W18)</f>
        <v>0</v>
      </c>
      <c r="AA18" s="287">
        <f t="shared" si="2"/>
        <v>0</v>
      </c>
      <c r="AB18" s="288"/>
      <c r="AG18" s="1"/>
      <c r="AH18" s="1"/>
    </row>
    <row r="19" spans="1:34" ht="17.100000000000001" customHeight="1">
      <c r="A19" s="228"/>
      <c r="B19" s="51"/>
      <c r="C19" s="92"/>
      <c r="D19" s="60"/>
      <c r="E19" s="61"/>
      <c r="F19" s="59"/>
      <c r="G19" s="59"/>
      <c r="H19" s="59"/>
      <c r="I19" s="59"/>
      <c r="J19" s="9"/>
      <c r="K19" s="59"/>
      <c r="L19" s="59"/>
      <c r="M19" s="59"/>
      <c r="N19" s="59"/>
      <c r="O19" s="65"/>
      <c r="P19" s="66"/>
      <c r="Q19" s="66"/>
      <c r="R19" s="9"/>
      <c r="S19" s="59"/>
      <c r="T19" s="59"/>
      <c r="U19" s="59"/>
      <c r="V19" s="57" t="e">
        <f>SUM($D$5:$D19)/(COUNTA($D$5:$D19)-COUNTA($E$5:$E19))</f>
        <v>#DIV/0!</v>
      </c>
      <c r="W19" s="284" t="s">
        <v>89</v>
      </c>
      <c r="X19" s="285"/>
      <c r="Y19" s="286"/>
      <c r="Z19" s="76">
        <f t="shared" ref="Z19:Z25" si="3">COUNTIF($G$5:$G$34,W19)</f>
        <v>0</v>
      </c>
      <c r="AA19" s="287">
        <f t="shared" si="2"/>
        <v>0</v>
      </c>
      <c r="AB19" s="288"/>
      <c r="AG19" s="1"/>
      <c r="AH19" s="1"/>
    </row>
    <row r="20" spans="1:34" ht="17.100000000000001" customHeight="1">
      <c r="A20" s="228"/>
      <c r="B20" s="47"/>
      <c r="C20" s="91"/>
      <c r="D20" s="60"/>
      <c r="E20" s="61"/>
      <c r="F20" s="59"/>
      <c r="G20" s="62"/>
      <c r="H20" s="59"/>
      <c r="I20" s="59"/>
      <c r="J20" s="9"/>
      <c r="K20" s="59"/>
      <c r="L20" s="59"/>
      <c r="M20" s="59"/>
      <c r="N20" s="59"/>
      <c r="O20" s="65"/>
      <c r="P20" s="66"/>
      <c r="Q20" s="66"/>
      <c r="R20" s="9"/>
      <c r="S20" s="59"/>
      <c r="T20" s="59"/>
      <c r="U20" s="59"/>
      <c r="V20" s="57" t="e">
        <f>SUM($D$5:$D20)/(COUNTA($D$5:$D20)-COUNTA($E$5:$E20))</f>
        <v>#DIV/0!</v>
      </c>
      <c r="W20" s="284" t="s">
        <v>38</v>
      </c>
      <c r="X20" s="285"/>
      <c r="Y20" s="286"/>
      <c r="Z20" s="76">
        <f t="shared" si="3"/>
        <v>0</v>
      </c>
      <c r="AA20" s="287">
        <f t="shared" si="2"/>
        <v>0</v>
      </c>
      <c r="AB20" s="288"/>
      <c r="AG20" s="1"/>
      <c r="AH20" s="1"/>
    </row>
    <row r="21" spans="1:34" ht="17.100000000000001" customHeight="1">
      <c r="A21" s="247"/>
      <c r="B21" s="47"/>
      <c r="C21" s="91"/>
      <c r="D21" s="60"/>
      <c r="E21" s="61"/>
      <c r="F21" s="59"/>
      <c r="G21" s="62"/>
      <c r="H21" s="59"/>
      <c r="I21" s="59"/>
      <c r="J21" s="9"/>
      <c r="K21" s="64"/>
      <c r="L21" s="59"/>
      <c r="M21" s="59"/>
      <c r="N21" s="59"/>
      <c r="O21" s="65"/>
      <c r="P21" s="66"/>
      <c r="Q21" s="66"/>
      <c r="R21" s="9"/>
      <c r="S21" s="59"/>
      <c r="T21" s="59"/>
      <c r="U21" s="59"/>
      <c r="V21" s="57" t="e">
        <f>SUM($D$5:$D21)/(COUNTA($D$5:$D21)-COUNTA($E$5:$E21))</f>
        <v>#DIV/0!</v>
      </c>
      <c r="W21" s="284" t="s">
        <v>37</v>
      </c>
      <c r="X21" s="285"/>
      <c r="Y21" s="286"/>
      <c r="Z21" s="76">
        <f t="shared" si="3"/>
        <v>0</v>
      </c>
      <c r="AA21" s="287">
        <f t="shared" si="2"/>
        <v>0</v>
      </c>
      <c r="AB21" s="288"/>
      <c r="AG21" s="1"/>
      <c r="AH21" s="1"/>
    </row>
    <row r="22" spans="1:34" ht="17.100000000000001" customHeight="1">
      <c r="A22" s="247"/>
      <c r="B22" s="47"/>
      <c r="C22" s="91"/>
      <c r="D22" s="60"/>
      <c r="E22" s="61"/>
      <c r="F22" s="59"/>
      <c r="G22" s="59"/>
      <c r="H22" s="59"/>
      <c r="I22" s="59"/>
      <c r="J22" s="9"/>
      <c r="K22" s="64"/>
      <c r="L22" s="59"/>
      <c r="M22" s="59"/>
      <c r="N22" s="59"/>
      <c r="O22" s="65"/>
      <c r="P22" s="66"/>
      <c r="Q22" s="66"/>
      <c r="R22" s="9"/>
      <c r="S22" s="59"/>
      <c r="T22" s="59"/>
      <c r="U22" s="59"/>
      <c r="V22" s="57" t="e">
        <f>SUM($D$5:$D22)/(COUNTA($D$5:$D22)-COUNTA($E$5:$E22))</f>
        <v>#DIV/0!</v>
      </c>
      <c r="W22" s="284" t="s">
        <v>36</v>
      </c>
      <c r="X22" s="285"/>
      <c r="Y22" s="286"/>
      <c r="Z22" s="76">
        <f t="shared" si="3"/>
        <v>0</v>
      </c>
      <c r="AA22" s="287">
        <f t="shared" si="2"/>
        <v>0</v>
      </c>
      <c r="AB22" s="288"/>
      <c r="AG22" s="1"/>
      <c r="AH22" s="1"/>
    </row>
    <row r="23" spans="1:34" ht="17.100000000000001" customHeight="1">
      <c r="A23" s="248"/>
      <c r="B23" s="47"/>
      <c r="C23" s="91"/>
      <c r="D23" s="60"/>
      <c r="E23" s="61"/>
      <c r="F23" s="59"/>
      <c r="G23" s="62"/>
      <c r="H23" s="59"/>
      <c r="I23" s="59"/>
      <c r="J23" s="9"/>
      <c r="K23" s="64"/>
      <c r="L23" s="59"/>
      <c r="M23" s="59"/>
      <c r="N23" s="64"/>
      <c r="O23" s="67"/>
      <c r="P23" s="68"/>
      <c r="Q23" s="68"/>
      <c r="R23" s="9"/>
      <c r="S23" s="59"/>
      <c r="T23" s="59"/>
      <c r="U23" s="59"/>
      <c r="V23" s="57" t="e">
        <f>SUM($D$5:$D23)/(COUNTA($D$5:$D23)-COUNTA($E$5:$E23))</f>
        <v>#DIV/0!</v>
      </c>
      <c r="W23" s="284" t="s">
        <v>35</v>
      </c>
      <c r="X23" s="285"/>
      <c r="Y23" s="286"/>
      <c r="Z23" s="76">
        <f t="shared" si="3"/>
        <v>0</v>
      </c>
      <c r="AA23" s="287">
        <f t="shared" si="2"/>
        <v>0</v>
      </c>
      <c r="AB23" s="288"/>
      <c r="AG23" s="1"/>
      <c r="AH23" s="1"/>
    </row>
    <row r="24" spans="1:34" ht="17.100000000000001" customHeight="1">
      <c r="A24" s="248"/>
      <c r="B24" s="51"/>
      <c r="C24" s="92"/>
      <c r="D24" s="63"/>
      <c r="E24" s="61"/>
      <c r="F24" s="59"/>
      <c r="G24" s="62"/>
      <c r="H24" s="59"/>
      <c r="I24" s="59"/>
      <c r="J24" s="9"/>
      <c r="K24" s="64"/>
      <c r="L24" s="59"/>
      <c r="M24" s="59"/>
      <c r="N24" s="59"/>
      <c r="O24" s="65"/>
      <c r="P24" s="66"/>
      <c r="Q24" s="66"/>
      <c r="R24" s="25"/>
      <c r="S24" s="62"/>
      <c r="T24" s="62"/>
      <c r="U24" s="62"/>
      <c r="V24" s="57" t="e">
        <f>SUM($D$5:$D24)/(COUNTA($D$5:$D24)-COUNTA($E$5:$E24))</f>
        <v>#DIV/0!</v>
      </c>
      <c r="W24" s="284" t="s">
        <v>34</v>
      </c>
      <c r="X24" s="290"/>
      <c r="Y24" s="291"/>
      <c r="Z24" s="76">
        <f t="shared" si="3"/>
        <v>0</v>
      </c>
      <c r="AA24" s="287">
        <f t="shared" si="2"/>
        <v>0</v>
      </c>
      <c r="AB24" s="288"/>
      <c r="AG24" s="1"/>
      <c r="AH24" s="1"/>
    </row>
    <row r="25" spans="1:34" ht="17.100000000000001" customHeight="1">
      <c r="A25" s="248"/>
      <c r="B25" s="47"/>
      <c r="C25" s="91"/>
      <c r="D25" s="63"/>
      <c r="E25" s="61"/>
      <c r="F25" s="59"/>
      <c r="G25" s="62"/>
      <c r="H25" s="59"/>
      <c r="I25" s="59"/>
      <c r="J25" s="9"/>
      <c r="K25" s="64"/>
      <c r="L25" s="59"/>
      <c r="M25" s="59"/>
      <c r="N25" s="59"/>
      <c r="O25" s="65"/>
      <c r="P25" s="66"/>
      <c r="Q25" s="66"/>
      <c r="R25" s="50"/>
      <c r="S25" s="59"/>
      <c r="T25" s="59"/>
      <c r="U25" s="59"/>
      <c r="V25" s="57" t="e">
        <f>SUM($D$5:$D25)/(COUNTA($D$5:$D25)-COUNTA($E$5:$E25))</f>
        <v>#DIV/0!</v>
      </c>
      <c r="W25" s="284" t="s">
        <v>33</v>
      </c>
      <c r="X25" s="285"/>
      <c r="Y25" s="286"/>
      <c r="Z25" s="76">
        <f t="shared" si="3"/>
        <v>0</v>
      </c>
      <c r="AA25" s="287">
        <f t="shared" si="2"/>
        <v>0</v>
      </c>
      <c r="AB25" s="288"/>
      <c r="AG25" s="1"/>
      <c r="AH25" s="1"/>
    </row>
    <row r="26" spans="1:34" ht="17.100000000000001" customHeight="1">
      <c r="A26" s="200"/>
      <c r="B26" s="2"/>
      <c r="C26" s="91"/>
      <c r="D26" s="60"/>
      <c r="E26" s="61"/>
      <c r="F26" s="59"/>
      <c r="G26" s="59"/>
      <c r="H26" s="59"/>
      <c r="I26" s="59"/>
      <c r="J26" s="9"/>
      <c r="K26" s="64"/>
      <c r="L26" s="59"/>
      <c r="M26" s="59"/>
      <c r="N26" s="59"/>
      <c r="O26" s="65"/>
      <c r="P26" s="66"/>
      <c r="Q26" s="66"/>
      <c r="R26" s="50"/>
      <c r="S26" s="59"/>
      <c r="T26" s="59"/>
      <c r="U26" s="59"/>
      <c r="V26" s="58" t="e">
        <f>SUM($D$5:$D26)/(COUNTA($D$5:$D26)-COUNTA($E$5:$E26))</f>
        <v>#DIV/0!</v>
      </c>
      <c r="W26" s="88"/>
    </row>
    <row r="27" spans="1:34" ht="17.100000000000001" customHeight="1">
      <c r="A27" s="200"/>
      <c r="B27" s="2"/>
      <c r="C27" s="91"/>
      <c r="D27" s="60"/>
      <c r="E27" s="61"/>
      <c r="F27" s="59"/>
      <c r="G27" s="59"/>
      <c r="H27" s="59"/>
      <c r="I27" s="59"/>
      <c r="J27" s="9"/>
      <c r="K27" s="64"/>
      <c r="L27" s="59"/>
      <c r="M27" s="59"/>
      <c r="N27" s="59"/>
      <c r="O27" s="65"/>
      <c r="P27" s="66"/>
      <c r="Q27" s="66"/>
      <c r="R27" s="50"/>
      <c r="S27" s="59"/>
      <c r="T27" s="59"/>
      <c r="U27" s="59"/>
      <c r="V27" s="58" t="e">
        <f>SUM($D$5:$D27)/(COUNTA($D$5:$D27)-COUNTA($E$5:$E27))</f>
        <v>#DIV/0!</v>
      </c>
      <c r="W27" s="289" t="s">
        <v>32</v>
      </c>
      <c r="X27" s="289"/>
      <c r="Y27" s="289"/>
      <c r="Z27" s="289"/>
      <c r="AA27" s="289"/>
      <c r="AB27" s="289"/>
      <c r="AC27" s="8"/>
      <c r="AD27" s="8"/>
      <c r="AE27" s="8"/>
      <c r="AG27" s="1"/>
      <c r="AH27" s="1"/>
    </row>
    <row r="28" spans="1:34" ht="17.100000000000001" customHeight="1">
      <c r="A28" s="200"/>
      <c r="B28" s="2"/>
      <c r="C28" s="91"/>
      <c r="D28" s="60"/>
      <c r="E28" s="61"/>
      <c r="F28" s="59"/>
      <c r="G28" s="59"/>
      <c r="H28" s="59"/>
      <c r="I28" s="59"/>
      <c r="J28" s="9"/>
      <c r="K28" s="64"/>
      <c r="L28" s="59"/>
      <c r="M28" s="59"/>
      <c r="N28" s="59"/>
      <c r="O28" s="65"/>
      <c r="P28" s="66"/>
      <c r="Q28" s="66"/>
      <c r="R28" s="50"/>
      <c r="S28" s="59"/>
      <c r="T28" s="59"/>
      <c r="U28" s="59"/>
      <c r="V28" s="57" t="e">
        <f>SUM($D$5:$D28)/(COUNTA($D$5:$D28)-COUNTA($E$5:$E28))</f>
        <v>#DIV/0!</v>
      </c>
      <c r="W28" s="69" t="s">
        <v>31</v>
      </c>
      <c r="X28" s="70"/>
      <c r="Y28" s="70"/>
      <c r="Z28" s="71"/>
      <c r="AA28" s="282" t="str">
        <f>IF(W5=0,"-",$W$13/$W$5)</f>
        <v>-</v>
      </c>
      <c r="AB28" s="283"/>
      <c r="AG28" s="1"/>
      <c r="AH28" s="1"/>
    </row>
    <row r="29" spans="1:34" ht="17.100000000000001" customHeight="1">
      <c r="A29" s="200"/>
      <c r="B29" s="2"/>
      <c r="C29" s="91"/>
      <c r="D29" s="60"/>
      <c r="E29" s="61"/>
      <c r="F29" s="59"/>
      <c r="G29" s="59"/>
      <c r="H29" s="59"/>
      <c r="I29" s="59"/>
      <c r="J29" s="9"/>
      <c r="K29" s="64"/>
      <c r="L29" s="59"/>
      <c r="M29" s="59"/>
      <c r="N29" s="59"/>
      <c r="O29" s="65"/>
      <c r="P29" s="66"/>
      <c r="Q29" s="66"/>
      <c r="R29" s="50"/>
      <c r="S29" s="59"/>
      <c r="T29" s="59"/>
      <c r="U29" s="59"/>
      <c r="V29" s="57" t="e">
        <f>SUM($D$5:$D29)/(COUNTA($D$5:$D29)-COUNTA($E$5:$E29))</f>
        <v>#DIV/0!</v>
      </c>
      <c r="W29" s="154" t="s">
        <v>30</v>
      </c>
      <c r="X29" s="155"/>
      <c r="Y29" s="276">
        <v>20</v>
      </c>
      <c r="Z29" s="279"/>
      <c r="AA29" s="280" t="str">
        <f>IF(ISERROR(SUMIF(D5:D34,"&gt;="&amp;Y29)/SUMPRODUCT(--(D5:D34&gt;=Y29),--(E5:E34&lt;&gt;"*"))),"-",SUMIF(D5:D34,"&gt;="&amp;Y29)/SUMPRODUCT(--(D5:D34&gt;=Y29),--(E5:E34&lt;&gt;"*")))</f>
        <v>-</v>
      </c>
      <c r="AB29" s="281"/>
      <c r="AG29" s="1"/>
      <c r="AH29" s="1"/>
    </row>
    <row r="30" spans="1:34" ht="17.100000000000001" customHeight="1">
      <c r="A30" s="200"/>
      <c r="B30" s="2"/>
      <c r="C30" s="91"/>
      <c r="D30" s="60"/>
      <c r="E30" s="61"/>
      <c r="F30" s="59"/>
      <c r="G30" s="59"/>
      <c r="H30" s="59"/>
      <c r="I30" s="59"/>
      <c r="J30" s="9"/>
      <c r="K30" s="64"/>
      <c r="L30" s="59"/>
      <c r="M30" s="59"/>
      <c r="N30" s="59"/>
      <c r="O30" s="65"/>
      <c r="P30" s="66"/>
      <c r="Q30" s="66"/>
      <c r="R30" s="50"/>
      <c r="S30" s="59"/>
      <c r="T30" s="59"/>
      <c r="U30" s="59"/>
      <c r="V30" s="57" t="e">
        <f>SUM($D$5:$D30)/(COUNTA($D$5:$D30)-COUNTA($E$5:$E30))</f>
        <v>#DIV/0!</v>
      </c>
      <c r="W30" s="274" t="s">
        <v>29</v>
      </c>
      <c r="X30" s="275"/>
      <c r="Y30" s="275"/>
      <c r="Z30" s="276"/>
      <c r="AA30" s="277" t="str">
        <f>IF($Z$5="-","-",IF($Z$5=0,"-",($AF$5*4+$AG$5*6)/$Z$5))</f>
        <v>-</v>
      </c>
      <c r="AB30" s="278"/>
      <c r="AG30" s="1"/>
      <c r="AH30" s="1"/>
    </row>
    <row r="31" spans="1:34" ht="17.100000000000001" customHeight="1">
      <c r="A31" s="200"/>
      <c r="B31" s="2"/>
      <c r="C31" s="91"/>
      <c r="D31" s="60"/>
      <c r="E31" s="61"/>
      <c r="F31" s="59"/>
      <c r="G31" s="59"/>
      <c r="H31" s="59"/>
      <c r="I31" s="59"/>
      <c r="J31" s="9"/>
      <c r="K31" s="64"/>
      <c r="L31" s="59"/>
      <c r="M31" s="59"/>
      <c r="N31" s="59"/>
      <c r="O31" s="65"/>
      <c r="P31" s="66"/>
      <c r="Q31" s="66"/>
      <c r="R31" s="50"/>
      <c r="S31" s="59"/>
      <c r="T31" s="59"/>
      <c r="U31" s="59"/>
      <c r="V31" s="57" t="e">
        <f>SUM($D$5:$D31)/(COUNTA($D$5:$D31)-COUNTA($E$5:$E31))</f>
        <v>#DIV/0!</v>
      </c>
      <c r="W31" s="274" t="s">
        <v>28</v>
      </c>
      <c r="X31" s="275"/>
      <c r="Y31" s="275"/>
      <c r="Z31" s="276"/>
      <c r="AA31" s="277" t="str">
        <f>IF(SUM($AF5:$AG5),$AG5/SUM($AF5:$AG5),"-")</f>
        <v>-</v>
      </c>
      <c r="AB31" s="278"/>
      <c r="AG31" s="1"/>
      <c r="AH31" s="1"/>
    </row>
    <row r="32" spans="1:34" ht="17.100000000000001" customHeight="1">
      <c r="A32" s="200"/>
      <c r="B32" s="2"/>
      <c r="C32" s="91"/>
      <c r="D32" s="60"/>
      <c r="E32" s="61"/>
      <c r="F32" s="59"/>
      <c r="G32" s="59"/>
      <c r="H32" s="59"/>
      <c r="I32" s="59"/>
      <c r="J32" s="9"/>
      <c r="K32" s="64"/>
      <c r="L32" s="59"/>
      <c r="M32" s="59"/>
      <c r="N32" s="59"/>
      <c r="O32" s="65"/>
      <c r="P32" s="66"/>
      <c r="Q32" s="66"/>
      <c r="R32" s="50"/>
      <c r="S32" s="59"/>
      <c r="T32" s="59"/>
      <c r="U32" s="59"/>
      <c r="V32" s="57" t="e">
        <f>SUM($D$5:$D32)/(COUNTA($D$5:$D32)-COUNTA($E$5:$E32))</f>
        <v>#DIV/0!</v>
      </c>
      <c r="W32" s="274" t="s">
        <v>27</v>
      </c>
      <c r="X32" s="275"/>
      <c r="Y32" s="275"/>
      <c r="Z32" s="276"/>
      <c r="AA32" s="277" t="str">
        <f>IF(SUM($AH5:$AI5),$AI5/SUM($AH5:$AI5),"-")</f>
        <v>-</v>
      </c>
      <c r="AB32" s="278"/>
      <c r="AG32" s="1"/>
      <c r="AH32" s="1"/>
    </row>
    <row r="33" spans="1:34" ht="17.100000000000001" customHeight="1">
      <c r="A33" s="199"/>
      <c r="B33" s="2"/>
      <c r="C33" s="91"/>
      <c r="D33" s="60"/>
      <c r="E33" s="61"/>
      <c r="F33" s="59"/>
      <c r="G33" s="59"/>
      <c r="H33" s="59"/>
      <c r="I33" s="59"/>
      <c r="J33" s="50"/>
      <c r="K33" s="59"/>
      <c r="L33" s="59"/>
      <c r="M33" s="59"/>
      <c r="N33" s="59"/>
      <c r="O33" s="65"/>
      <c r="P33" s="66"/>
      <c r="Q33" s="66"/>
      <c r="R33" s="50"/>
      <c r="S33" s="59"/>
      <c r="T33" s="59"/>
      <c r="U33" s="59"/>
      <c r="V33" s="57" t="e">
        <f>SUM($D$5:$D33)/(COUNTA($D$5:$D33)-COUNTA($E$5:$E33))</f>
        <v>#DIV/0!</v>
      </c>
      <c r="W33" s="274" t="s">
        <v>64</v>
      </c>
      <c r="X33" s="275"/>
      <c r="Y33" s="275"/>
      <c r="Z33" s="276"/>
      <c r="AA33" s="74">
        <f>SUMPRODUCT((D5:D34=0)*(D5:D34&lt;&gt;"")*(E5:E34&lt;&gt;"*"))</f>
        <v>0</v>
      </c>
      <c r="AB33" s="75">
        <f>SUMPRODUCT((D5:D34=0)*(D5:D34&lt;&gt;"")*(E5:E34&lt;&gt;"*")*(F5:F34=1))</f>
        <v>0</v>
      </c>
      <c r="AG33" s="1"/>
      <c r="AH33" s="1"/>
    </row>
    <row r="34" spans="1:34" ht="17.100000000000001" customHeight="1">
      <c r="A34" s="199"/>
      <c r="B34" s="2"/>
      <c r="C34" s="91"/>
      <c r="D34" s="60"/>
      <c r="E34" s="61"/>
      <c r="F34" s="59"/>
      <c r="G34" s="59"/>
      <c r="H34" s="59"/>
      <c r="I34" s="59"/>
      <c r="J34" s="50"/>
      <c r="K34" s="59"/>
      <c r="L34" s="59"/>
      <c r="M34" s="59"/>
      <c r="N34" s="59"/>
      <c r="O34" s="65"/>
      <c r="P34" s="66"/>
      <c r="Q34" s="66"/>
      <c r="R34" s="50"/>
      <c r="S34" s="59"/>
      <c r="T34" s="59"/>
      <c r="U34" s="59"/>
      <c r="V34" s="57" t="e">
        <f>SUM($D$5:$D34)/(COUNTA($D$5:$D34)-COUNTA($E$5:$E34))</f>
        <v>#DIV/0!</v>
      </c>
      <c r="W34" s="274" t="s">
        <v>65</v>
      </c>
      <c r="X34" s="275"/>
      <c r="Y34" s="275"/>
      <c r="Z34" s="276"/>
      <c r="AA34" s="74">
        <f>SUM(P5:P34)</f>
        <v>0</v>
      </c>
      <c r="AB34" s="75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23" priority="1" operator="greaterThan">
      <formula>0</formula>
    </cfRule>
  </conditionalFormatting>
  <dataValidations count="1">
    <dataValidation type="list" allowBlank="1" showInputMessage="1" showErrorMessage="1" sqref="G5:G34" xr:uid="{00000000-0002-0000-3300-000000000000}">
      <formula1>$W$16:$W$25</formula1>
    </dataValidation>
  </dataValidations>
  <hyperlinks>
    <hyperlink ref="A2" location="'Player Summary'!A1" display="Player Summary" xr:uid="{00000000-0004-0000-33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17" sqref="A17"/>
      <selection pane="topRight" activeCell="A17" sqref="A17"/>
      <selection pane="bottomLeft" activeCell="A17" sqref="A17"/>
      <selection pane="bottomRight" activeCell="A17" sqref="A17"/>
    </sheetView>
  </sheetViews>
  <sheetFormatPr defaultColWidth="8.855468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85546875" style="2" customWidth="1"/>
    <col min="8" max="8" width="2.5703125" style="2" customWidth="1"/>
    <col min="9" max="9" width="2.42578125" style="2" customWidth="1"/>
    <col min="10" max="10" width="2.85546875" style="47" customWidth="1"/>
    <col min="11" max="11" width="5" style="5" customWidth="1"/>
    <col min="12" max="14" width="5" style="2" customWidth="1"/>
    <col min="15" max="15" width="0.5703125" style="2" customWidth="1"/>
    <col min="16" max="18" width="2.85546875" style="2" customWidth="1"/>
    <col min="19" max="21" width="4.42578125" style="2" customWidth="1"/>
    <col min="22" max="22" width="2.85546875" style="1" customWidth="1"/>
    <col min="23" max="25" width="5.5703125" style="1" customWidth="1"/>
    <col min="26" max="26" width="5.570312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5703125" style="1" customWidth="1"/>
    <col min="33" max="34" width="5.5703125" style="2" customWidth="1"/>
    <col min="35" max="35" width="5.5703125" style="1" customWidth="1"/>
    <col min="36" max="36" width="2.85546875" style="1" customWidth="1"/>
    <col min="37" max="38" width="5.5703125" style="1" customWidth="1"/>
    <col min="39" max="39" width="6.85546875" style="1" customWidth="1"/>
    <col min="40" max="256" width="11.42578125" style="1" customWidth="1"/>
    <col min="257" max="16384" width="8.85546875" style="1"/>
  </cols>
  <sheetData>
    <row r="1" spans="1:39" ht="15.75">
      <c r="A1" s="46"/>
      <c r="D1" s="13" t="s">
        <v>75</v>
      </c>
      <c r="E1" s="13"/>
      <c r="F1" s="13"/>
      <c r="G1" s="203" t="s">
        <v>76</v>
      </c>
      <c r="H1" s="13"/>
      <c r="I1" s="13"/>
      <c r="J1" s="13"/>
      <c r="K1" s="202" t="s">
        <v>77</v>
      </c>
      <c r="L1" s="13"/>
      <c r="M1" s="204" t="s">
        <v>78</v>
      </c>
      <c r="N1" s="20"/>
      <c r="O1" s="47"/>
      <c r="P1" s="47"/>
      <c r="Q1" s="47"/>
      <c r="R1" s="47"/>
      <c r="S1" s="20"/>
      <c r="T1" s="20"/>
      <c r="U1" s="20"/>
      <c r="V1" s="15"/>
      <c r="W1" s="15"/>
      <c r="X1" s="15"/>
      <c r="Y1" s="15"/>
      <c r="Z1" s="47"/>
    </row>
    <row r="2" spans="1:39">
      <c r="A2" s="226" t="s">
        <v>107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7"/>
      <c r="S2" s="47"/>
      <c r="T2" s="47"/>
      <c r="U2" s="47"/>
      <c r="V2" s="15"/>
      <c r="W2" s="15"/>
      <c r="X2" s="15"/>
      <c r="Y2" s="15"/>
      <c r="Z2" s="47"/>
      <c r="AA2" s="15"/>
      <c r="AB2" s="15"/>
      <c r="AC2" s="15"/>
      <c r="AD2" s="15"/>
      <c r="AE2" s="15"/>
      <c r="AF2" s="15"/>
      <c r="AG2" s="47"/>
      <c r="AH2" s="47"/>
      <c r="AI2" s="15"/>
      <c r="AJ2" s="15"/>
    </row>
    <row r="3" spans="1:39">
      <c r="A3" s="255" t="s">
        <v>73</v>
      </c>
      <c r="B3" s="15"/>
      <c r="C3" s="257" t="s">
        <v>63</v>
      </c>
      <c r="D3" s="257"/>
      <c r="E3" s="257"/>
      <c r="F3" s="257"/>
      <c r="G3" s="257"/>
      <c r="H3" s="257"/>
      <c r="I3" s="257"/>
      <c r="J3" s="13"/>
      <c r="K3" s="257" t="s">
        <v>62</v>
      </c>
      <c r="L3" s="257"/>
      <c r="M3" s="257"/>
      <c r="N3" s="257"/>
      <c r="O3" s="301"/>
      <c r="P3" s="257"/>
      <c r="Q3" s="257"/>
      <c r="R3" s="14"/>
      <c r="S3" s="257" t="s">
        <v>61</v>
      </c>
      <c r="T3" s="257"/>
      <c r="U3" s="257"/>
      <c r="V3" s="15"/>
      <c r="W3" s="289" t="s">
        <v>60</v>
      </c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K3" s="289" t="s">
        <v>59</v>
      </c>
      <c r="AL3" s="289"/>
      <c r="AM3" s="289"/>
    </row>
    <row r="4" spans="1:39" ht="17.100000000000001" customHeight="1">
      <c r="A4" s="256"/>
      <c r="B4" s="54" t="s">
        <v>93</v>
      </c>
      <c r="C4" s="52" t="s">
        <v>54</v>
      </c>
      <c r="D4" s="175" t="s">
        <v>21</v>
      </c>
      <c r="E4" s="175" t="s">
        <v>58</v>
      </c>
      <c r="F4" s="175" t="s">
        <v>57</v>
      </c>
      <c r="G4" s="175" t="s">
        <v>71</v>
      </c>
      <c r="H4" s="175">
        <v>4</v>
      </c>
      <c r="I4" s="175">
        <v>6</v>
      </c>
      <c r="J4" s="13"/>
      <c r="K4" s="55" t="s">
        <v>16</v>
      </c>
      <c r="L4" s="175" t="s">
        <v>15</v>
      </c>
      <c r="M4" s="175" t="s">
        <v>14</v>
      </c>
      <c r="N4" s="175" t="s">
        <v>13</v>
      </c>
      <c r="O4" s="56"/>
      <c r="P4" s="52" t="s">
        <v>56</v>
      </c>
      <c r="Q4" s="52" t="s">
        <v>55</v>
      </c>
      <c r="R4" s="13"/>
      <c r="S4" s="175" t="s">
        <v>8</v>
      </c>
      <c r="T4" s="175" t="s">
        <v>7</v>
      </c>
      <c r="U4" s="175" t="s">
        <v>6</v>
      </c>
      <c r="W4" s="174" t="s">
        <v>15</v>
      </c>
      <c r="X4" s="174" t="s">
        <v>23</v>
      </c>
      <c r="Y4" s="174" t="s">
        <v>22</v>
      </c>
      <c r="Z4" s="174" t="s">
        <v>21</v>
      </c>
      <c r="AA4" s="289" t="s">
        <v>20</v>
      </c>
      <c r="AB4" s="289"/>
      <c r="AC4" s="289" t="s">
        <v>11</v>
      </c>
      <c r="AD4" s="289"/>
      <c r="AE4" s="174" t="s">
        <v>10</v>
      </c>
      <c r="AF4" s="174">
        <v>4</v>
      </c>
      <c r="AG4" s="174">
        <v>6</v>
      </c>
      <c r="AH4" s="174" t="s">
        <v>19</v>
      </c>
      <c r="AI4" s="174" t="s">
        <v>18</v>
      </c>
      <c r="AK4" s="174" t="s">
        <v>54</v>
      </c>
      <c r="AL4" s="174" t="s">
        <v>23</v>
      </c>
      <c r="AM4" s="78" t="s">
        <v>11</v>
      </c>
    </row>
    <row r="5" spans="1:39" ht="17.100000000000001" customHeight="1">
      <c r="A5" s="208"/>
      <c r="B5" s="47"/>
      <c r="C5" s="91"/>
      <c r="D5" s="63"/>
      <c r="E5" s="61"/>
      <c r="F5" s="59"/>
      <c r="G5" s="62"/>
      <c r="H5" s="59"/>
      <c r="I5" s="59"/>
      <c r="J5" s="9"/>
      <c r="K5" s="59"/>
      <c r="L5" s="59"/>
      <c r="M5" s="59"/>
      <c r="N5" s="59"/>
      <c r="O5" s="65"/>
      <c r="P5" s="66"/>
      <c r="Q5" s="66"/>
      <c r="R5" s="9"/>
      <c r="S5" s="59"/>
      <c r="T5" s="59"/>
      <c r="U5" s="59"/>
      <c r="V5" s="57" t="e">
        <f>SUM($D$5:$D5)/(COUNTA($D$5:$D5)-COUNTA($E$5:$E5))</f>
        <v>#DIV/0!</v>
      </c>
      <c r="W5" s="76">
        <f>COUNTA(A5:A34)</f>
        <v>0</v>
      </c>
      <c r="X5" s="76">
        <f>COUNTA(D5:D34)</f>
        <v>0</v>
      </c>
      <c r="Y5" s="76">
        <f>COUNTA(E5:E34)</f>
        <v>0</v>
      </c>
      <c r="Z5" s="83" t="str">
        <f>IF(X5=0,"-",SUM(D5:D34))</f>
        <v>-</v>
      </c>
      <c r="AA5" s="302">
        <f t="array" ref="AA5">IF(X5,(MAX(D5:D34)&amp;IF(SUM((D5:D34=MAX(D5:D34))*(E5:E34&lt;&gt;"")),"*","")&amp;"("&amp;MIN(IF(D5:D34&amp;E5:E34=MAX(D5:D34)&amp;IF(SUM((D5:D34=MAX(D5:D34))*(E5:E34&lt;&gt;"")),"*",""),F5:F34))&amp;")"),0)</f>
        <v>0</v>
      </c>
      <c r="AB5" s="302"/>
      <c r="AC5" s="303" t="str">
        <f>IF($X5-$Y5,$Z5/($X5-$Y5),"-")</f>
        <v>-</v>
      </c>
      <c r="AD5" s="304"/>
      <c r="AE5" s="84" t="str">
        <f>IF(SUM($F$5:$F$43),($Z5/(SUM($F$5:$F$43))*100),"-")</f>
        <v>-</v>
      </c>
      <c r="AF5" s="76">
        <f>SUM(H5:H34)</f>
        <v>0</v>
      </c>
      <c r="AG5" s="76">
        <f>SUM(I5:I34)</f>
        <v>0</v>
      </c>
      <c r="AH5" s="76">
        <f>COUNTIF($D$5:$D$34,"&gt;=50")-$AI5</f>
        <v>0</v>
      </c>
      <c r="AI5" s="76">
        <f>COUNTIF(D5:D34,"&gt;=100")</f>
        <v>0</v>
      </c>
      <c r="AK5" s="79" t="s">
        <v>53</v>
      </c>
      <c r="AL5" s="80" t="str">
        <f>IF(SUM(COUNTIF($C$5:$C$34,{1,2}))=0,"-",SUM(COUNTIF($C$5:$C$34,{1,2})))</f>
        <v>-</v>
      </c>
      <c r="AM5" s="89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.100000000000001" customHeight="1">
      <c r="A6" s="208"/>
      <c r="B6" s="47"/>
      <c r="C6" s="91"/>
      <c r="D6" s="63"/>
      <c r="E6" s="61"/>
      <c r="F6" s="59"/>
      <c r="G6" s="62"/>
      <c r="H6" s="59"/>
      <c r="I6" s="59"/>
      <c r="J6" s="9"/>
      <c r="K6" s="59"/>
      <c r="L6" s="59"/>
      <c r="M6" s="59"/>
      <c r="N6" s="59"/>
      <c r="O6" s="65"/>
      <c r="P6" s="66"/>
      <c r="Q6" s="66"/>
      <c r="R6" s="9"/>
      <c r="S6" s="59"/>
      <c r="T6" s="59"/>
      <c r="U6" s="59"/>
      <c r="V6" s="58" t="e">
        <f>SUM($D$5:$D6)/(COUNTA($D$5:$D6)-COUNTA($E$5:$E6))</f>
        <v>#DIV/0!</v>
      </c>
      <c r="Z6" s="47"/>
      <c r="AK6" s="81" t="s">
        <v>52</v>
      </c>
      <c r="AL6" s="82" t="str">
        <f>IF(COUNTIF($C$5:$C$34,$AK6)=0,"-",COUNTIF($C$5:$C$34,$AK6))</f>
        <v>-</v>
      </c>
      <c r="AM6" s="90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.100000000000001" customHeight="1">
      <c r="A7" s="208"/>
      <c r="B7" s="47"/>
      <c r="C7" s="92"/>
      <c r="D7" s="63"/>
      <c r="E7" s="61"/>
      <c r="F7" s="59"/>
      <c r="G7" s="62"/>
      <c r="H7" s="59"/>
      <c r="I7" s="59"/>
      <c r="J7" s="9"/>
      <c r="K7" s="59"/>
      <c r="L7" s="59"/>
      <c r="M7" s="59"/>
      <c r="N7" s="59"/>
      <c r="O7" s="65"/>
      <c r="P7" s="66"/>
      <c r="Q7" s="66"/>
      <c r="R7" s="9"/>
      <c r="S7" s="59"/>
      <c r="T7" s="59"/>
      <c r="U7" s="59"/>
      <c r="V7" s="58" t="e">
        <f>SUM($D$5:$D7)/(COUNTA($D$5:$D7)-COUNTA($E$5:$E7))</f>
        <v>#DIV/0!</v>
      </c>
      <c r="W7" s="289" t="s">
        <v>51</v>
      </c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11"/>
      <c r="AK7" s="81" t="s">
        <v>50</v>
      </c>
      <c r="AL7" s="82" t="str">
        <f t="shared" ref="AL7:AL14" si="0">IF(COUNTIF($C$5:$C$34,$AK7)=0,"-",COUNTIF($C$5:$C$34,$AK7))</f>
        <v>-</v>
      </c>
      <c r="AM7" s="90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.100000000000001" customHeight="1">
      <c r="A8" s="208"/>
      <c r="B8" s="47"/>
      <c r="C8" s="92"/>
      <c r="D8" s="63"/>
      <c r="E8" s="61"/>
      <c r="F8" s="59"/>
      <c r="G8" s="62"/>
      <c r="H8" s="59"/>
      <c r="I8" s="59"/>
      <c r="J8" s="9"/>
      <c r="K8" s="59"/>
      <c r="L8" s="59"/>
      <c r="M8" s="59"/>
      <c r="N8" s="59"/>
      <c r="O8" s="65"/>
      <c r="P8" s="66"/>
      <c r="Q8" s="66"/>
      <c r="R8" s="9"/>
      <c r="S8" s="59"/>
      <c r="T8" s="59"/>
      <c r="U8" s="59"/>
      <c r="V8" s="58" t="e">
        <f>SUM($D$5:$D8)/(COUNTA($D$5:$D8)-COUNTA($E$5:$E8))</f>
        <v>#DIV/0!</v>
      </c>
      <c r="W8" s="174" t="s">
        <v>16</v>
      </c>
      <c r="X8" s="174" t="s">
        <v>15</v>
      </c>
      <c r="Y8" s="174" t="s">
        <v>14</v>
      </c>
      <c r="Z8" s="174" t="s">
        <v>13</v>
      </c>
      <c r="AA8" s="289" t="s">
        <v>12</v>
      </c>
      <c r="AB8" s="289"/>
      <c r="AC8" s="289" t="s">
        <v>11</v>
      </c>
      <c r="AD8" s="289"/>
      <c r="AE8" s="174" t="s">
        <v>10</v>
      </c>
      <c r="AF8" s="174" t="s">
        <v>69</v>
      </c>
      <c r="AG8" s="174" t="s">
        <v>9</v>
      </c>
      <c r="AH8" s="13"/>
      <c r="AK8" s="81" t="s">
        <v>49</v>
      </c>
      <c r="AL8" s="82" t="str">
        <f t="shared" si="0"/>
        <v>-</v>
      </c>
      <c r="AM8" s="90" t="str">
        <f t="shared" si="1"/>
        <v>-</v>
      </c>
    </row>
    <row r="9" spans="1:39" ht="17.100000000000001" customHeight="1">
      <c r="A9" s="208"/>
      <c r="B9" s="47"/>
      <c r="C9" s="92"/>
      <c r="D9" s="60"/>
      <c r="E9" s="61"/>
      <c r="F9" s="59"/>
      <c r="G9" s="62"/>
      <c r="H9" s="59"/>
      <c r="I9" s="59"/>
      <c r="J9" s="9"/>
      <c r="K9" s="59"/>
      <c r="L9" s="59"/>
      <c r="M9" s="59"/>
      <c r="N9" s="59"/>
      <c r="O9" s="65"/>
      <c r="P9" s="66"/>
      <c r="Q9" s="66"/>
      <c r="R9" s="9"/>
      <c r="S9" s="59"/>
      <c r="T9" s="59"/>
      <c r="U9" s="59"/>
      <c r="V9" s="57" t="e">
        <f>SUM($D$5:$D9)/(COUNTA($D$5:$D9)-COUNTA($E$5:$E9))</f>
        <v>#DIV/0!</v>
      </c>
      <c r="W9" s="85" t="str">
        <f t="array" ref="W9">IF(SUM(K5:K34)=0,"-",SUM(INT(K5:K34))+INT(ROUND(SUM(K5:K34-INT(K5:K34)),1)/0.6)+MOD(ROUND(SUM(K5:K34-INT(K5:K34)),1),0.6))</f>
        <v>-</v>
      </c>
      <c r="X9" s="86" t="str">
        <f>IF($W$9="-","-",SUM(L5:L34))</f>
        <v>-</v>
      </c>
      <c r="Y9" s="86" t="str">
        <f>IF($W$9="-","-",SUM(M5:M34))</f>
        <v>-</v>
      </c>
      <c r="Z9" s="83" t="str">
        <f>IF($W$9="-","-",SUM(N5:N34))</f>
        <v>-</v>
      </c>
      <c r="AA9" s="305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306"/>
      <c r="AC9" s="303" t="str">
        <f>IF($Z$9="-","-",IF($Z$9=0,"-",$Y$9/$Z$9))</f>
        <v>-</v>
      </c>
      <c r="AD9" s="304"/>
      <c r="AE9" s="87" t="str">
        <f>IF(ISERROR(ROUND((INT(W9)*6+((W9-INT(W9))*10))/Z9,2)),"-",ROUND((INT(W9)*6+((W9-INT(W9))*10))/Z9,2))</f>
        <v>-</v>
      </c>
      <c r="AF9" s="84" t="str">
        <f>IF(ISERROR(ROUND(Y9/(INT(W9)*6+((W9-INT(W9))*10))*6,2)),"-",ROUND(Y9/(INT(W9)*6+((W9-INT(W9))*10))*6,2))</f>
        <v>-</v>
      </c>
      <c r="AG9" s="93">
        <f>COUNTIF(N5:N34,"&gt;=5")</f>
        <v>0</v>
      </c>
      <c r="AH9" s="10"/>
      <c r="AK9" s="81" t="s">
        <v>48</v>
      </c>
      <c r="AL9" s="82" t="str">
        <f t="shared" si="0"/>
        <v>-</v>
      </c>
      <c r="AM9" s="90" t="str">
        <f t="shared" si="1"/>
        <v>-</v>
      </c>
    </row>
    <row r="10" spans="1:39" ht="17.100000000000001" customHeight="1">
      <c r="A10" s="228"/>
      <c r="B10" s="47"/>
      <c r="C10" s="91"/>
      <c r="D10" s="60"/>
      <c r="E10" s="61"/>
      <c r="F10" s="59"/>
      <c r="G10" s="62"/>
      <c r="H10" s="59"/>
      <c r="I10" s="59"/>
      <c r="J10" s="9"/>
      <c r="K10" s="59"/>
      <c r="L10" s="59"/>
      <c r="M10" s="59"/>
      <c r="N10" s="59"/>
      <c r="O10" s="65"/>
      <c r="P10" s="66"/>
      <c r="Q10" s="66"/>
      <c r="R10" s="9"/>
      <c r="S10" s="59"/>
      <c r="T10" s="59"/>
      <c r="U10" s="59"/>
      <c r="V10" s="58" t="e">
        <f>SUM($D$5:$D10)/(COUNTA($D$5:$D10)-COUNTA($E$5:$E10))</f>
        <v>#DIV/0!</v>
      </c>
      <c r="W10" s="12"/>
      <c r="AK10" s="81" t="s">
        <v>47</v>
      </c>
      <c r="AL10" s="82" t="str">
        <f t="shared" si="0"/>
        <v>-</v>
      </c>
      <c r="AM10" s="90" t="str">
        <f t="shared" si="1"/>
        <v>-</v>
      </c>
    </row>
    <row r="11" spans="1:39" ht="17.100000000000001" customHeight="1">
      <c r="A11" s="210"/>
      <c r="B11" s="47"/>
      <c r="C11" s="91"/>
      <c r="D11" s="63"/>
      <c r="E11" s="61"/>
      <c r="F11" s="59"/>
      <c r="G11" s="62"/>
      <c r="H11" s="59"/>
      <c r="I11" s="59"/>
      <c r="J11" s="9"/>
      <c r="K11" s="59"/>
      <c r="L11" s="59"/>
      <c r="M11" s="59"/>
      <c r="N11" s="59"/>
      <c r="O11" s="65"/>
      <c r="P11" s="66"/>
      <c r="Q11" s="66"/>
      <c r="R11" s="9"/>
      <c r="S11" s="59"/>
      <c r="T11" s="59"/>
      <c r="U11" s="59"/>
      <c r="V11" s="58" t="e">
        <f>SUM($D$5:$D11)/(COUNTA($D$5:$D11)-COUNTA($E$5:$E11))</f>
        <v>#DIV/0!</v>
      </c>
      <c r="W11" s="292" t="s">
        <v>46</v>
      </c>
      <c r="X11" s="292"/>
      <c r="Y11" s="292"/>
      <c r="Z11" s="11"/>
      <c r="AA11" s="11"/>
      <c r="AB11" s="11"/>
      <c r="AK11" s="81" t="s">
        <v>45</v>
      </c>
      <c r="AL11" s="82" t="str">
        <f t="shared" si="0"/>
        <v>-</v>
      </c>
      <c r="AM11" s="90" t="str">
        <f t="shared" si="1"/>
        <v>-</v>
      </c>
    </row>
    <row r="12" spans="1:39" ht="17.100000000000001" customHeight="1">
      <c r="A12" s="243"/>
      <c r="B12" s="47"/>
      <c r="C12" s="91"/>
      <c r="D12" s="63"/>
      <c r="E12" s="61"/>
      <c r="F12" s="59"/>
      <c r="G12" s="62"/>
      <c r="H12" s="59"/>
      <c r="I12" s="59"/>
      <c r="J12" s="9"/>
      <c r="K12" s="59"/>
      <c r="L12" s="59"/>
      <c r="M12" s="59"/>
      <c r="N12" s="59"/>
      <c r="O12" s="65"/>
      <c r="P12" s="66"/>
      <c r="Q12" s="66"/>
      <c r="R12" s="9"/>
      <c r="S12" s="59"/>
      <c r="T12" s="59"/>
      <c r="U12" s="59"/>
      <c r="V12" s="58" t="e">
        <f>SUM($D$5:$D12)/(COUNTA($D$5:$D12)-COUNTA($E$5:$E12))</f>
        <v>#DIV/0!</v>
      </c>
      <c r="W12" s="174" t="s">
        <v>8</v>
      </c>
      <c r="X12" s="174" t="s">
        <v>7</v>
      </c>
      <c r="Y12" s="174" t="s">
        <v>6</v>
      </c>
      <c r="Z12" s="47"/>
      <c r="AK12" s="81" t="s">
        <v>44</v>
      </c>
      <c r="AL12" s="82" t="str">
        <f t="shared" si="0"/>
        <v>-</v>
      </c>
      <c r="AM12" s="90" t="str">
        <f t="shared" si="1"/>
        <v>-</v>
      </c>
    </row>
    <row r="13" spans="1:39" ht="17.100000000000001" customHeight="1">
      <c r="A13" s="243"/>
      <c r="B13" s="47"/>
      <c r="C13" s="91"/>
      <c r="D13" s="63"/>
      <c r="E13" s="61"/>
      <c r="F13" s="59"/>
      <c r="G13" s="59"/>
      <c r="H13" s="59"/>
      <c r="I13" s="59"/>
      <c r="J13" s="9"/>
      <c r="K13" s="59"/>
      <c r="L13" s="59"/>
      <c r="M13" s="59"/>
      <c r="N13" s="59"/>
      <c r="O13" s="65"/>
      <c r="P13" s="66"/>
      <c r="Q13" s="66"/>
      <c r="R13" s="9"/>
      <c r="S13" s="59"/>
      <c r="T13" s="59"/>
      <c r="U13" s="59"/>
      <c r="V13" s="57" t="e">
        <f>SUM($D$5:$D13)/(COUNTA($D$5:$D13)-COUNTA($E$5:$E13))</f>
        <v>#DIV/0!</v>
      </c>
      <c r="W13" s="76">
        <f>SUM(S5:S34)</f>
        <v>0</v>
      </c>
      <c r="X13" s="76">
        <f>SUM(T5:T34)</f>
        <v>0</v>
      </c>
      <c r="Y13" s="76">
        <f>SUM(U5:U34)</f>
        <v>0</v>
      </c>
      <c r="Z13" s="10"/>
      <c r="AK13" s="81" t="s">
        <v>43</v>
      </c>
      <c r="AL13" s="82" t="str">
        <f t="shared" si="0"/>
        <v>-</v>
      </c>
      <c r="AM13" s="90" t="str">
        <f t="shared" si="1"/>
        <v>-</v>
      </c>
    </row>
    <row r="14" spans="1:39" ht="17.100000000000001" customHeight="1">
      <c r="A14" s="243"/>
      <c r="B14" s="47"/>
      <c r="C14" s="91"/>
      <c r="D14" s="63"/>
      <c r="E14" s="61"/>
      <c r="F14" s="59"/>
      <c r="G14" s="62"/>
      <c r="H14" s="59"/>
      <c r="I14" s="59"/>
      <c r="J14" s="9"/>
      <c r="K14" s="59"/>
      <c r="L14" s="59"/>
      <c r="M14" s="59"/>
      <c r="N14" s="59"/>
      <c r="O14" s="65"/>
      <c r="P14" s="66"/>
      <c r="Q14" s="66"/>
      <c r="R14" s="9"/>
      <c r="S14" s="59"/>
      <c r="T14" s="59"/>
      <c r="U14" s="59"/>
      <c r="V14" s="58" t="e">
        <f>SUM($D$5:$D14)/(COUNTA($D$5:$D14)-COUNTA($E$5:$E14))</f>
        <v>#DIV/0!</v>
      </c>
      <c r="AK14" s="81" t="s">
        <v>42</v>
      </c>
      <c r="AL14" s="82" t="str">
        <f t="shared" si="0"/>
        <v>-</v>
      </c>
      <c r="AM14" s="90" t="str">
        <f t="shared" si="1"/>
        <v>-</v>
      </c>
    </row>
    <row r="15" spans="1:39" ht="17.100000000000001" customHeight="1">
      <c r="A15" s="243"/>
      <c r="B15" s="51"/>
      <c r="C15" s="92"/>
      <c r="D15" s="63"/>
      <c r="E15" s="61"/>
      <c r="F15" s="59"/>
      <c r="G15" s="62"/>
      <c r="H15" s="59"/>
      <c r="I15" s="59"/>
      <c r="J15" s="9"/>
      <c r="K15" s="59"/>
      <c r="L15" s="59"/>
      <c r="M15" s="59"/>
      <c r="N15" s="59"/>
      <c r="O15" s="65"/>
      <c r="P15" s="66"/>
      <c r="Q15" s="66"/>
      <c r="R15" s="9"/>
      <c r="S15" s="59"/>
      <c r="T15" s="59"/>
      <c r="U15" s="59"/>
      <c r="V15" s="58" t="e">
        <f>SUM($D$5:$D15)/(COUNTA($D$5:$D15)-COUNTA($E$5:$E15))</f>
        <v>#DIV/0!</v>
      </c>
      <c r="W15" s="289" t="s">
        <v>41</v>
      </c>
      <c r="X15" s="289"/>
      <c r="Y15" s="289"/>
      <c r="Z15" s="289"/>
      <c r="AA15" s="289"/>
      <c r="AB15" s="289"/>
    </row>
    <row r="16" spans="1:39" ht="17.100000000000001" customHeight="1">
      <c r="A16" s="243"/>
      <c r="B16" s="51"/>
      <c r="C16" s="92"/>
      <c r="D16" s="63"/>
      <c r="E16" s="61"/>
      <c r="F16" s="59"/>
      <c r="G16" s="62"/>
      <c r="H16" s="59"/>
      <c r="I16" s="59"/>
      <c r="J16" s="9"/>
      <c r="K16" s="59"/>
      <c r="L16" s="59"/>
      <c r="M16" s="59"/>
      <c r="N16" s="59"/>
      <c r="O16" s="65"/>
      <c r="P16" s="66"/>
      <c r="Q16" s="66"/>
      <c r="R16" s="9"/>
      <c r="S16" s="59"/>
      <c r="T16" s="59"/>
      <c r="U16" s="59"/>
      <c r="V16" s="57" t="e">
        <f>SUM($D$5:$D16)/(COUNTA($D$5:$D16)-COUNTA($E$5:$E16))</f>
        <v>#DIV/0!</v>
      </c>
      <c r="W16" s="293" t="s">
        <v>40</v>
      </c>
      <c r="X16" s="294"/>
      <c r="Y16" s="295"/>
      <c r="Z16" s="76">
        <f>COUNTIF($G$5:$G$34,W16)</f>
        <v>0</v>
      </c>
      <c r="AA16" s="296">
        <f>$Z16/MAX(1,$X$5)</f>
        <v>0</v>
      </c>
      <c r="AB16" s="297"/>
    </row>
    <row r="17" spans="1:34" ht="17.100000000000001" customHeight="1">
      <c r="A17" s="228"/>
      <c r="B17" s="51"/>
      <c r="C17" s="92"/>
      <c r="D17" s="63"/>
      <c r="E17" s="61"/>
      <c r="F17" s="59"/>
      <c r="G17" s="62"/>
      <c r="H17" s="59"/>
      <c r="I17" s="59"/>
      <c r="J17" s="9"/>
      <c r="K17" s="59"/>
      <c r="L17" s="59"/>
      <c r="M17" s="59"/>
      <c r="N17" s="59"/>
      <c r="O17" s="65"/>
      <c r="P17" s="66"/>
      <c r="Q17" s="66"/>
      <c r="R17" s="9"/>
      <c r="S17" s="59"/>
      <c r="T17" s="59"/>
      <c r="U17" s="59"/>
      <c r="V17" s="57" t="e">
        <f>SUM($D$5:$D17)/(COUNTA($D$5:$D17)-COUNTA($E$5:$E17))</f>
        <v>#DIV/0!</v>
      </c>
      <c r="W17" s="298" t="s">
        <v>39</v>
      </c>
      <c r="X17" s="299"/>
      <c r="Y17" s="300"/>
      <c r="Z17" s="76">
        <f>COUNTIF($G$5:$G$34,W17)</f>
        <v>0</v>
      </c>
      <c r="AA17" s="287">
        <f t="shared" ref="AA17:AA25" si="2">$Z17/MAX(1,$X$5)</f>
        <v>0</v>
      </c>
      <c r="AB17" s="288"/>
      <c r="AG17" s="1"/>
      <c r="AH17" s="1"/>
    </row>
    <row r="18" spans="1:34" ht="17.100000000000001" customHeight="1">
      <c r="A18" s="247"/>
      <c r="B18" s="51"/>
      <c r="C18" s="92"/>
      <c r="D18" s="63"/>
      <c r="E18" s="61"/>
      <c r="F18" s="59"/>
      <c r="G18" s="62"/>
      <c r="H18" s="59"/>
      <c r="I18" s="59"/>
      <c r="J18" s="9"/>
      <c r="K18" s="59"/>
      <c r="L18" s="59"/>
      <c r="M18" s="59"/>
      <c r="N18" s="59"/>
      <c r="O18" s="65"/>
      <c r="P18" s="66"/>
      <c r="Q18" s="66"/>
      <c r="R18" s="9"/>
      <c r="S18" s="59"/>
      <c r="T18" s="59"/>
      <c r="U18" s="59"/>
      <c r="V18" s="57" t="e">
        <f>SUM($D$5:$D18)/(COUNTA($D$5:$D18)-COUNTA($E$5:$E18))</f>
        <v>#DIV/0!</v>
      </c>
      <c r="W18" s="284" t="s">
        <v>90</v>
      </c>
      <c r="X18" s="285"/>
      <c r="Y18" s="286"/>
      <c r="Z18" s="76">
        <f>COUNTIF($G$5:$G$34,W18)</f>
        <v>0</v>
      </c>
      <c r="AA18" s="287">
        <f t="shared" si="2"/>
        <v>0</v>
      </c>
      <c r="AB18" s="288"/>
      <c r="AG18" s="1"/>
      <c r="AH18" s="1"/>
    </row>
    <row r="19" spans="1:34" ht="17.100000000000001" customHeight="1">
      <c r="A19" s="247"/>
      <c r="B19" s="51"/>
      <c r="C19" s="92"/>
      <c r="D19" s="60"/>
      <c r="E19" s="61"/>
      <c r="F19" s="59"/>
      <c r="G19" s="59"/>
      <c r="H19" s="59"/>
      <c r="I19" s="59"/>
      <c r="J19" s="9"/>
      <c r="K19" s="59"/>
      <c r="L19" s="59"/>
      <c r="M19" s="59"/>
      <c r="N19" s="59"/>
      <c r="O19" s="65"/>
      <c r="P19" s="66"/>
      <c r="Q19" s="66"/>
      <c r="R19" s="9"/>
      <c r="S19" s="59"/>
      <c r="T19" s="59"/>
      <c r="U19" s="59"/>
      <c r="V19" s="57" t="e">
        <f>SUM($D$5:$D19)/(COUNTA($D$5:$D19)-COUNTA($E$5:$E19))</f>
        <v>#DIV/0!</v>
      </c>
      <c r="W19" s="284" t="s">
        <v>89</v>
      </c>
      <c r="X19" s="285"/>
      <c r="Y19" s="286"/>
      <c r="Z19" s="76">
        <f t="shared" ref="Z19:Z25" si="3">COUNTIF($G$5:$G$34,W19)</f>
        <v>0</v>
      </c>
      <c r="AA19" s="287">
        <f t="shared" si="2"/>
        <v>0</v>
      </c>
      <c r="AB19" s="288"/>
      <c r="AG19" s="1"/>
      <c r="AH19" s="1"/>
    </row>
    <row r="20" spans="1:34" ht="17.100000000000001" customHeight="1">
      <c r="A20" s="228"/>
      <c r="B20" s="47"/>
      <c r="C20" s="91"/>
      <c r="D20" s="60"/>
      <c r="E20" s="61"/>
      <c r="F20" s="59"/>
      <c r="G20" s="62"/>
      <c r="H20" s="59"/>
      <c r="I20" s="59"/>
      <c r="J20" s="9"/>
      <c r="K20" s="59"/>
      <c r="L20" s="59"/>
      <c r="M20" s="59"/>
      <c r="N20" s="59"/>
      <c r="O20" s="65"/>
      <c r="P20" s="66"/>
      <c r="Q20" s="66"/>
      <c r="R20" s="9"/>
      <c r="S20" s="59"/>
      <c r="T20" s="59"/>
      <c r="U20" s="59"/>
      <c r="V20" s="57" t="e">
        <f>SUM($D$5:$D20)/(COUNTA($D$5:$D20)-COUNTA($E$5:$E20))</f>
        <v>#DIV/0!</v>
      </c>
      <c r="W20" s="284" t="s">
        <v>38</v>
      </c>
      <c r="X20" s="285"/>
      <c r="Y20" s="286"/>
      <c r="Z20" s="76">
        <f t="shared" si="3"/>
        <v>0</v>
      </c>
      <c r="AA20" s="287">
        <f t="shared" si="2"/>
        <v>0</v>
      </c>
      <c r="AB20" s="288"/>
      <c r="AG20" s="1"/>
      <c r="AH20" s="1"/>
    </row>
    <row r="21" spans="1:34" ht="17.100000000000001" customHeight="1">
      <c r="A21" s="228"/>
      <c r="B21" s="47"/>
      <c r="C21" s="91"/>
      <c r="D21" s="60"/>
      <c r="E21" s="61"/>
      <c r="F21" s="59"/>
      <c r="G21" s="62"/>
      <c r="H21" s="59"/>
      <c r="I21" s="59"/>
      <c r="J21" s="9"/>
      <c r="K21" s="64"/>
      <c r="L21" s="59"/>
      <c r="M21" s="59"/>
      <c r="N21" s="59"/>
      <c r="O21" s="65"/>
      <c r="P21" s="66"/>
      <c r="Q21" s="66"/>
      <c r="R21" s="9"/>
      <c r="S21" s="59"/>
      <c r="T21" s="59"/>
      <c r="U21" s="59"/>
      <c r="V21" s="57" t="e">
        <f>SUM($D$5:$D21)/(COUNTA($D$5:$D21)-COUNTA($E$5:$E21))</f>
        <v>#DIV/0!</v>
      </c>
      <c r="W21" s="284" t="s">
        <v>37</v>
      </c>
      <c r="X21" s="285"/>
      <c r="Y21" s="286"/>
      <c r="Z21" s="76">
        <f t="shared" si="3"/>
        <v>0</v>
      </c>
      <c r="AA21" s="287">
        <f t="shared" si="2"/>
        <v>0</v>
      </c>
      <c r="AB21" s="288"/>
      <c r="AG21" s="1"/>
      <c r="AH21" s="1"/>
    </row>
    <row r="22" spans="1:34" ht="17.100000000000001" customHeight="1">
      <c r="A22" s="247"/>
      <c r="B22" s="47"/>
      <c r="C22" s="91"/>
      <c r="D22" s="60"/>
      <c r="E22" s="61"/>
      <c r="F22" s="59"/>
      <c r="G22" s="59"/>
      <c r="H22" s="59"/>
      <c r="I22" s="59"/>
      <c r="J22" s="9"/>
      <c r="K22" s="64"/>
      <c r="L22" s="59"/>
      <c r="M22" s="59"/>
      <c r="N22" s="59"/>
      <c r="O22" s="65"/>
      <c r="P22" s="66"/>
      <c r="Q22" s="66"/>
      <c r="R22" s="9"/>
      <c r="S22" s="59"/>
      <c r="T22" s="59"/>
      <c r="U22" s="59"/>
      <c r="V22" s="57" t="e">
        <f>SUM($D$5:$D22)/(COUNTA($D$5:$D22)-COUNTA($E$5:$E22))</f>
        <v>#DIV/0!</v>
      </c>
      <c r="W22" s="284" t="s">
        <v>36</v>
      </c>
      <c r="X22" s="285"/>
      <c r="Y22" s="286"/>
      <c r="Z22" s="76">
        <f t="shared" si="3"/>
        <v>0</v>
      </c>
      <c r="AA22" s="287">
        <f t="shared" si="2"/>
        <v>0</v>
      </c>
      <c r="AB22" s="288"/>
      <c r="AG22" s="1"/>
      <c r="AH22" s="1"/>
    </row>
    <row r="23" spans="1:34" ht="17.100000000000001" customHeight="1">
      <c r="A23" s="248"/>
      <c r="B23" s="47"/>
      <c r="C23" s="91"/>
      <c r="D23" s="60"/>
      <c r="E23" s="61"/>
      <c r="F23" s="59"/>
      <c r="G23" s="62"/>
      <c r="H23" s="59"/>
      <c r="I23" s="59"/>
      <c r="J23" s="9"/>
      <c r="K23" s="64"/>
      <c r="L23" s="59"/>
      <c r="M23" s="59"/>
      <c r="N23" s="64"/>
      <c r="O23" s="67"/>
      <c r="P23" s="68"/>
      <c r="Q23" s="68"/>
      <c r="R23" s="9"/>
      <c r="S23" s="59"/>
      <c r="T23" s="59"/>
      <c r="U23" s="59"/>
      <c r="V23" s="57" t="e">
        <f>SUM($D$5:$D23)/(COUNTA($D$5:$D23)-COUNTA($E$5:$E23))</f>
        <v>#DIV/0!</v>
      </c>
      <c r="W23" s="284" t="s">
        <v>35</v>
      </c>
      <c r="X23" s="285"/>
      <c r="Y23" s="286"/>
      <c r="Z23" s="76">
        <f t="shared" si="3"/>
        <v>0</v>
      </c>
      <c r="AA23" s="287">
        <f t="shared" si="2"/>
        <v>0</v>
      </c>
      <c r="AB23" s="288"/>
      <c r="AG23" s="1"/>
      <c r="AH23" s="1"/>
    </row>
    <row r="24" spans="1:34" ht="17.100000000000001" customHeight="1">
      <c r="A24" s="248"/>
      <c r="B24" s="51"/>
      <c r="C24" s="92"/>
      <c r="D24" s="63"/>
      <c r="E24" s="61"/>
      <c r="F24" s="59"/>
      <c r="G24" s="62"/>
      <c r="H24" s="59"/>
      <c r="I24" s="59"/>
      <c r="J24" s="9"/>
      <c r="K24" s="64"/>
      <c r="L24" s="59"/>
      <c r="M24" s="59"/>
      <c r="N24" s="59"/>
      <c r="O24" s="65"/>
      <c r="P24" s="66"/>
      <c r="Q24" s="66"/>
      <c r="R24" s="25"/>
      <c r="S24" s="62"/>
      <c r="T24" s="62"/>
      <c r="U24" s="62"/>
      <c r="V24" s="57" t="e">
        <f>SUM($D$5:$D24)/(COUNTA($D$5:$D24)-COUNTA($E$5:$E24))</f>
        <v>#DIV/0!</v>
      </c>
      <c r="W24" s="284" t="s">
        <v>34</v>
      </c>
      <c r="X24" s="290"/>
      <c r="Y24" s="291"/>
      <c r="Z24" s="76">
        <f t="shared" si="3"/>
        <v>0</v>
      </c>
      <c r="AA24" s="287">
        <f t="shared" si="2"/>
        <v>0</v>
      </c>
      <c r="AB24" s="288"/>
      <c r="AG24" s="1"/>
      <c r="AH24" s="1"/>
    </row>
    <row r="25" spans="1:34" ht="17.100000000000001" customHeight="1">
      <c r="A25" s="248"/>
      <c r="B25" s="47"/>
      <c r="C25" s="91"/>
      <c r="D25" s="63"/>
      <c r="E25" s="61"/>
      <c r="F25" s="59"/>
      <c r="G25" s="62"/>
      <c r="H25" s="59"/>
      <c r="I25" s="59"/>
      <c r="J25" s="9"/>
      <c r="K25" s="64"/>
      <c r="L25" s="59"/>
      <c r="M25" s="59"/>
      <c r="N25" s="59"/>
      <c r="O25" s="65"/>
      <c r="P25" s="66"/>
      <c r="Q25" s="66"/>
      <c r="R25" s="50"/>
      <c r="S25" s="59"/>
      <c r="T25" s="59"/>
      <c r="U25" s="59"/>
      <c r="V25" s="57" t="e">
        <f>SUM($D$5:$D25)/(COUNTA($D$5:$D25)-COUNTA($E$5:$E25))</f>
        <v>#DIV/0!</v>
      </c>
      <c r="W25" s="284" t="s">
        <v>33</v>
      </c>
      <c r="X25" s="285"/>
      <c r="Y25" s="286"/>
      <c r="Z25" s="76">
        <f t="shared" si="3"/>
        <v>0</v>
      </c>
      <c r="AA25" s="287">
        <f t="shared" si="2"/>
        <v>0</v>
      </c>
      <c r="AB25" s="288"/>
      <c r="AG25" s="1"/>
      <c r="AH25" s="1"/>
    </row>
    <row r="26" spans="1:34" ht="17.100000000000001" customHeight="1">
      <c r="A26" s="200"/>
      <c r="B26" s="2"/>
      <c r="C26" s="91"/>
      <c r="D26" s="60"/>
      <c r="E26" s="61"/>
      <c r="F26" s="59"/>
      <c r="G26" s="59"/>
      <c r="H26" s="59"/>
      <c r="I26" s="59"/>
      <c r="J26" s="9"/>
      <c r="K26" s="64"/>
      <c r="L26" s="59"/>
      <c r="M26" s="59"/>
      <c r="N26" s="59"/>
      <c r="O26" s="65"/>
      <c r="P26" s="66"/>
      <c r="Q26" s="66"/>
      <c r="R26" s="50"/>
      <c r="S26" s="59"/>
      <c r="T26" s="59"/>
      <c r="U26" s="59"/>
      <c r="V26" s="58" t="e">
        <f>SUM($D$5:$D26)/(COUNTA($D$5:$D26)-COUNTA($E$5:$E26))</f>
        <v>#DIV/0!</v>
      </c>
      <c r="W26" s="88"/>
    </row>
    <row r="27" spans="1:34" ht="17.100000000000001" customHeight="1">
      <c r="A27" s="200"/>
      <c r="B27" s="2"/>
      <c r="C27" s="91"/>
      <c r="D27" s="60"/>
      <c r="E27" s="61"/>
      <c r="F27" s="59"/>
      <c r="G27" s="59"/>
      <c r="H27" s="59"/>
      <c r="I27" s="59"/>
      <c r="J27" s="9"/>
      <c r="K27" s="64"/>
      <c r="L27" s="59"/>
      <c r="M27" s="59"/>
      <c r="N27" s="59"/>
      <c r="O27" s="65"/>
      <c r="P27" s="66"/>
      <c r="Q27" s="66"/>
      <c r="R27" s="50"/>
      <c r="S27" s="59"/>
      <c r="T27" s="59"/>
      <c r="U27" s="59"/>
      <c r="V27" s="58" t="e">
        <f>SUM($D$5:$D27)/(COUNTA($D$5:$D27)-COUNTA($E$5:$E27))</f>
        <v>#DIV/0!</v>
      </c>
      <c r="W27" s="289" t="s">
        <v>32</v>
      </c>
      <c r="X27" s="289"/>
      <c r="Y27" s="289"/>
      <c r="Z27" s="289"/>
      <c r="AA27" s="289"/>
      <c r="AB27" s="289"/>
      <c r="AC27" s="8"/>
      <c r="AD27" s="8"/>
      <c r="AE27" s="8"/>
      <c r="AG27" s="1"/>
      <c r="AH27" s="1"/>
    </row>
    <row r="28" spans="1:34" ht="17.100000000000001" customHeight="1">
      <c r="A28" s="200"/>
      <c r="B28" s="2"/>
      <c r="C28" s="91"/>
      <c r="D28" s="60"/>
      <c r="E28" s="61"/>
      <c r="F28" s="59"/>
      <c r="G28" s="59"/>
      <c r="H28" s="59"/>
      <c r="I28" s="59"/>
      <c r="J28" s="9"/>
      <c r="K28" s="64"/>
      <c r="L28" s="59"/>
      <c r="M28" s="59"/>
      <c r="N28" s="59"/>
      <c r="O28" s="65"/>
      <c r="P28" s="66"/>
      <c r="Q28" s="66"/>
      <c r="R28" s="50"/>
      <c r="S28" s="59"/>
      <c r="T28" s="59"/>
      <c r="U28" s="59"/>
      <c r="V28" s="57" t="e">
        <f>SUM($D$5:$D28)/(COUNTA($D$5:$D28)-COUNTA($E$5:$E28))</f>
        <v>#DIV/0!</v>
      </c>
      <c r="W28" s="69" t="s">
        <v>31</v>
      </c>
      <c r="X28" s="70"/>
      <c r="Y28" s="70"/>
      <c r="Z28" s="71"/>
      <c r="AA28" s="282" t="str">
        <f>IF(W5=0,"-",$W$13/$W$5)</f>
        <v>-</v>
      </c>
      <c r="AB28" s="283"/>
      <c r="AG28" s="1"/>
      <c r="AH28" s="1"/>
    </row>
    <row r="29" spans="1:34" ht="17.100000000000001" customHeight="1">
      <c r="A29" s="200"/>
      <c r="B29" s="2"/>
      <c r="C29" s="91"/>
      <c r="D29" s="60"/>
      <c r="E29" s="61"/>
      <c r="F29" s="59"/>
      <c r="G29" s="59"/>
      <c r="H29" s="59"/>
      <c r="I29" s="59"/>
      <c r="J29" s="9"/>
      <c r="K29" s="64"/>
      <c r="L29" s="59"/>
      <c r="M29" s="59"/>
      <c r="N29" s="59"/>
      <c r="O29" s="65"/>
      <c r="P29" s="66"/>
      <c r="Q29" s="66"/>
      <c r="R29" s="50"/>
      <c r="S29" s="59"/>
      <c r="T29" s="59"/>
      <c r="U29" s="59"/>
      <c r="V29" s="57" t="e">
        <f>SUM($D$5:$D29)/(COUNTA($D$5:$D29)-COUNTA($E$5:$E29))</f>
        <v>#DIV/0!</v>
      </c>
      <c r="W29" s="176" t="s">
        <v>30</v>
      </c>
      <c r="X29" s="177"/>
      <c r="Y29" s="276">
        <v>20</v>
      </c>
      <c r="Z29" s="279"/>
      <c r="AA29" s="280" t="str">
        <f>IF(ISERROR(SUMIF(D5:D34,"&gt;="&amp;Y29)/SUMPRODUCT(--(D5:D34&gt;=Y29),--(E5:E34&lt;&gt;"*"))),"-",SUMIF(D5:D34,"&gt;="&amp;Y29)/SUMPRODUCT(--(D5:D34&gt;=Y29),--(E5:E34&lt;&gt;"*")))</f>
        <v>-</v>
      </c>
      <c r="AB29" s="281"/>
      <c r="AG29" s="1"/>
      <c r="AH29" s="1"/>
    </row>
    <row r="30" spans="1:34" ht="17.100000000000001" customHeight="1">
      <c r="A30" s="200"/>
      <c r="B30" s="2"/>
      <c r="C30" s="91"/>
      <c r="D30" s="60"/>
      <c r="E30" s="61"/>
      <c r="F30" s="59"/>
      <c r="G30" s="59"/>
      <c r="H30" s="59"/>
      <c r="I30" s="59"/>
      <c r="J30" s="9"/>
      <c r="K30" s="64"/>
      <c r="L30" s="59"/>
      <c r="M30" s="59"/>
      <c r="N30" s="59"/>
      <c r="O30" s="65"/>
      <c r="P30" s="66"/>
      <c r="Q30" s="66"/>
      <c r="R30" s="50"/>
      <c r="S30" s="59"/>
      <c r="T30" s="59"/>
      <c r="U30" s="59"/>
      <c r="V30" s="57" t="e">
        <f>SUM($D$5:$D30)/(COUNTA($D$5:$D30)-COUNTA($E$5:$E30))</f>
        <v>#DIV/0!</v>
      </c>
      <c r="W30" s="274" t="s">
        <v>29</v>
      </c>
      <c r="X30" s="275"/>
      <c r="Y30" s="275"/>
      <c r="Z30" s="276"/>
      <c r="AA30" s="277" t="str">
        <f>IF($Z$5="-","-",IF($Z$5=0,"-",($AF$5*4+$AG$5*6)/$Z$5))</f>
        <v>-</v>
      </c>
      <c r="AB30" s="278"/>
      <c r="AG30" s="1"/>
      <c r="AH30" s="1"/>
    </row>
    <row r="31" spans="1:34" ht="17.100000000000001" customHeight="1">
      <c r="A31" s="200"/>
      <c r="B31" s="2"/>
      <c r="C31" s="91"/>
      <c r="D31" s="60"/>
      <c r="E31" s="61"/>
      <c r="F31" s="59"/>
      <c r="G31" s="59"/>
      <c r="H31" s="59"/>
      <c r="I31" s="59"/>
      <c r="J31" s="9"/>
      <c r="K31" s="64"/>
      <c r="L31" s="59"/>
      <c r="M31" s="59"/>
      <c r="N31" s="59"/>
      <c r="O31" s="65"/>
      <c r="P31" s="66"/>
      <c r="Q31" s="66"/>
      <c r="R31" s="50"/>
      <c r="S31" s="59"/>
      <c r="T31" s="59"/>
      <c r="U31" s="59"/>
      <c r="V31" s="57" t="e">
        <f>SUM($D$5:$D31)/(COUNTA($D$5:$D31)-COUNTA($E$5:$E31))</f>
        <v>#DIV/0!</v>
      </c>
      <c r="W31" s="274" t="s">
        <v>28</v>
      </c>
      <c r="X31" s="275"/>
      <c r="Y31" s="275"/>
      <c r="Z31" s="276"/>
      <c r="AA31" s="277" t="str">
        <f>IF(SUM($AF5:$AG5),$AG5/SUM($AF5:$AG5),"-")</f>
        <v>-</v>
      </c>
      <c r="AB31" s="278"/>
      <c r="AG31" s="1"/>
      <c r="AH31" s="1"/>
    </row>
    <row r="32" spans="1:34" ht="17.100000000000001" customHeight="1">
      <c r="A32" s="200"/>
      <c r="B32" s="2"/>
      <c r="C32" s="91"/>
      <c r="D32" s="60"/>
      <c r="E32" s="61"/>
      <c r="F32" s="59"/>
      <c r="G32" s="59"/>
      <c r="H32" s="59"/>
      <c r="I32" s="59"/>
      <c r="J32" s="9"/>
      <c r="K32" s="64"/>
      <c r="L32" s="59"/>
      <c r="M32" s="59"/>
      <c r="N32" s="59"/>
      <c r="O32" s="65"/>
      <c r="P32" s="66"/>
      <c r="Q32" s="66"/>
      <c r="R32" s="50"/>
      <c r="S32" s="59"/>
      <c r="T32" s="59"/>
      <c r="U32" s="59"/>
      <c r="V32" s="57" t="e">
        <f>SUM($D$5:$D32)/(COUNTA($D$5:$D32)-COUNTA($E$5:$E32))</f>
        <v>#DIV/0!</v>
      </c>
      <c r="W32" s="274" t="s">
        <v>27</v>
      </c>
      <c r="X32" s="275"/>
      <c r="Y32" s="275"/>
      <c r="Z32" s="276"/>
      <c r="AA32" s="277" t="str">
        <f>IF(SUM($AH5:$AI5),$AI5/SUM($AH5:$AI5),"-")</f>
        <v>-</v>
      </c>
      <c r="AB32" s="278"/>
      <c r="AG32" s="1"/>
      <c r="AH32" s="1"/>
    </row>
    <row r="33" spans="1:34" ht="17.100000000000001" customHeight="1">
      <c r="A33" s="199"/>
      <c r="B33" s="2"/>
      <c r="C33" s="91"/>
      <c r="D33" s="60"/>
      <c r="E33" s="61"/>
      <c r="F33" s="59"/>
      <c r="G33" s="59"/>
      <c r="H33" s="59"/>
      <c r="I33" s="59"/>
      <c r="J33" s="50"/>
      <c r="K33" s="59"/>
      <c r="L33" s="59"/>
      <c r="M33" s="59"/>
      <c r="N33" s="59"/>
      <c r="O33" s="65"/>
      <c r="P33" s="66"/>
      <c r="Q33" s="66"/>
      <c r="R33" s="50"/>
      <c r="S33" s="59"/>
      <c r="T33" s="59"/>
      <c r="U33" s="59"/>
      <c r="V33" s="57" t="e">
        <f>SUM($D$5:$D33)/(COUNTA($D$5:$D33)-COUNTA($E$5:$E33))</f>
        <v>#DIV/0!</v>
      </c>
      <c r="W33" s="274" t="s">
        <v>64</v>
      </c>
      <c r="X33" s="275"/>
      <c r="Y33" s="275"/>
      <c r="Z33" s="276"/>
      <c r="AA33" s="74">
        <f>SUMPRODUCT((D5:D34=0)*(D5:D34&lt;&gt;"")*(E5:E34&lt;&gt;"*"))</f>
        <v>0</v>
      </c>
      <c r="AB33" s="75">
        <f>SUMPRODUCT((D5:D34=0)*(D5:D34&lt;&gt;"")*(E5:E34&lt;&gt;"*")*(F5:F34=1))</f>
        <v>0</v>
      </c>
      <c r="AG33" s="1"/>
      <c r="AH33" s="1"/>
    </row>
    <row r="34" spans="1:34" ht="17.100000000000001" customHeight="1">
      <c r="A34" s="199"/>
      <c r="B34" s="2"/>
      <c r="C34" s="91"/>
      <c r="D34" s="60"/>
      <c r="E34" s="61"/>
      <c r="F34" s="59"/>
      <c r="G34" s="59"/>
      <c r="H34" s="59"/>
      <c r="I34" s="59"/>
      <c r="J34" s="50"/>
      <c r="K34" s="59"/>
      <c r="L34" s="59"/>
      <c r="M34" s="59"/>
      <c r="N34" s="59"/>
      <c r="O34" s="65"/>
      <c r="P34" s="66"/>
      <c r="Q34" s="66"/>
      <c r="R34" s="50"/>
      <c r="S34" s="59"/>
      <c r="T34" s="59"/>
      <c r="U34" s="59"/>
      <c r="V34" s="57" t="e">
        <f>SUM($D$5:$D34)/(COUNTA($D$5:$D34)-COUNTA($E$5:$E34))</f>
        <v>#DIV/0!</v>
      </c>
      <c r="W34" s="274" t="s">
        <v>65</v>
      </c>
      <c r="X34" s="275"/>
      <c r="Y34" s="275"/>
      <c r="Z34" s="276"/>
      <c r="AA34" s="74">
        <f>SUM(P5:P34)</f>
        <v>0</v>
      </c>
      <c r="AB34" s="75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22" priority="1" operator="greaterThan">
      <formula>0</formula>
    </cfRule>
  </conditionalFormatting>
  <dataValidations count="1">
    <dataValidation type="list" allowBlank="1" showInputMessage="1" showErrorMessage="1" sqref="G5:G34" xr:uid="{00000000-0002-0000-3400-000000000000}">
      <formula1>$W$16:$W$25</formula1>
    </dataValidation>
  </dataValidations>
  <hyperlinks>
    <hyperlink ref="A2" location="'Player Summary'!A1" display="Player Summary" xr:uid="{00000000-0004-0000-34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17" sqref="A17"/>
      <selection pane="topRight" activeCell="A17" sqref="A17"/>
      <selection pane="bottomLeft" activeCell="A17" sqref="A17"/>
      <selection pane="bottomRight" activeCell="A17" sqref="A17"/>
    </sheetView>
  </sheetViews>
  <sheetFormatPr defaultColWidth="8.855468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85546875" style="2" customWidth="1"/>
    <col min="8" max="8" width="2.5703125" style="2" customWidth="1"/>
    <col min="9" max="9" width="2.42578125" style="2" customWidth="1"/>
    <col min="10" max="10" width="2.85546875" style="47" customWidth="1"/>
    <col min="11" max="11" width="5" style="5" customWidth="1"/>
    <col min="12" max="14" width="5" style="2" customWidth="1"/>
    <col min="15" max="15" width="0.5703125" style="2" customWidth="1"/>
    <col min="16" max="18" width="2.85546875" style="2" customWidth="1"/>
    <col min="19" max="21" width="4.42578125" style="2" customWidth="1"/>
    <col min="22" max="22" width="2.85546875" style="1" customWidth="1"/>
    <col min="23" max="25" width="5.5703125" style="1" customWidth="1"/>
    <col min="26" max="26" width="5.570312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5703125" style="1" customWidth="1"/>
    <col min="33" max="34" width="5.5703125" style="2" customWidth="1"/>
    <col min="35" max="35" width="5.5703125" style="1" customWidth="1"/>
    <col min="36" max="36" width="2.85546875" style="1" customWidth="1"/>
    <col min="37" max="38" width="5.5703125" style="1" customWidth="1"/>
    <col min="39" max="39" width="6.85546875" style="1" customWidth="1"/>
    <col min="40" max="256" width="11.42578125" style="1" customWidth="1"/>
    <col min="257" max="16384" width="8.85546875" style="1"/>
  </cols>
  <sheetData>
    <row r="1" spans="1:39" ht="15.75">
      <c r="A1" s="46"/>
      <c r="D1" s="13" t="s">
        <v>75</v>
      </c>
      <c r="E1" s="13"/>
      <c r="F1" s="13"/>
      <c r="G1" s="203" t="s">
        <v>76</v>
      </c>
      <c r="H1" s="13"/>
      <c r="I1" s="13"/>
      <c r="J1" s="13"/>
      <c r="K1" s="202" t="s">
        <v>77</v>
      </c>
      <c r="L1" s="13"/>
      <c r="M1" s="204" t="s">
        <v>78</v>
      </c>
      <c r="N1" s="20"/>
      <c r="O1" s="47"/>
      <c r="P1" s="47"/>
      <c r="Q1" s="47"/>
      <c r="R1" s="47"/>
      <c r="S1" s="20"/>
      <c r="T1" s="20"/>
      <c r="U1" s="20"/>
      <c r="V1" s="15"/>
      <c r="W1" s="15"/>
      <c r="X1" s="15"/>
      <c r="Y1" s="15"/>
      <c r="Z1" s="47"/>
    </row>
    <row r="2" spans="1:39">
      <c r="A2" s="226" t="s">
        <v>107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7"/>
      <c r="S2" s="47"/>
      <c r="T2" s="47"/>
      <c r="U2" s="47"/>
      <c r="V2" s="15"/>
      <c r="W2" s="15"/>
      <c r="X2" s="15"/>
      <c r="Y2" s="15"/>
      <c r="Z2" s="47"/>
      <c r="AA2" s="15"/>
      <c r="AB2" s="15"/>
      <c r="AC2" s="15"/>
      <c r="AD2" s="15"/>
      <c r="AE2" s="15"/>
      <c r="AF2" s="15"/>
      <c r="AG2" s="47"/>
      <c r="AH2" s="47"/>
      <c r="AI2" s="15"/>
      <c r="AJ2" s="15"/>
    </row>
    <row r="3" spans="1:39">
      <c r="A3" s="255" t="s">
        <v>73</v>
      </c>
      <c r="B3" s="15"/>
      <c r="C3" s="257" t="s">
        <v>63</v>
      </c>
      <c r="D3" s="257"/>
      <c r="E3" s="257"/>
      <c r="F3" s="257"/>
      <c r="G3" s="257"/>
      <c r="H3" s="257"/>
      <c r="I3" s="257"/>
      <c r="J3" s="13"/>
      <c r="K3" s="257" t="s">
        <v>62</v>
      </c>
      <c r="L3" s="257"/>
      <c r="M3" s="257"/>
      <c r="N3" s="257"/>
      <c r="O3" s="301"/>
      <c r="P3" s="257"/>
      <c r="Q3" s="257"/>
      <c r="R3" s="14"/>
      <c r="S3" s="257" t="s">
        <v>61</v>
      </c>
      <c r="T3" s="257"/>
      <c r="U3" s="257"/>
      <c r="V3" s="15"/>
      <c r="W3" s="289" t="s">
        <v>60</v>
      </c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K3" s="289" t="s">
        <v>59</v>
      </c>
      <c r="AL3" s="289"/>
      <c r="AM3" s="289"/>
    </row>
    <row r="4" spans="1:39" ht="17.100000000000001" customHeight="1">
      <c r="A4" s="256"/>
      <c r="B4" s="54" t="s">
        <v>93</v>
      </c>
      <c r="C4" s="52" t="s">
        <v>54</v>
      </c>
      <c r="D4" s="135" t="s">
        <v>21</v>
      </c>
      <c r="E4" s="135" t="s">
        <v>58</v>
      </c>
      <c r="F4" s="135" t="s">
        <v>57</v>
      </c>
      <c r="G4" s="135" t="s">
        <v>71</v>
      </c>
      <c r="H4" s="135">
        <v>4</v>
      </c>
      <c r="I4" s="135">
        <v>6</v>
      </c>
      <c r="J4" s="13"/>
      <c r="K4" s="55" t="s">
        <v>16</v>
      </c>
      <c r="L4" s="135" t="s">
        <v>15</v>
      </c>
      <c r="M4" s="135" t="s">
        <v>14</v>
      </c>
      <c r="N4" s="135" t="s">
        <v>13</v>
      </c>
      <c r="O4" s="56"/>
      <c r="P4" s="52" t="s">
        <v>56</v>
      </c>
      <c r="Q4" s="52" t="s">
        <v>55</v>
      </c>
      <c r="R4" s="13"/>
      <c r="S4" s="135" t="s">
        <v>8</v>
      </c>
      <c r="T4" s="135" t="s">
        <v>7</v>
      </c>
      <c r="U4" s="135" t="s">
        <v>6</v>
      </c>
      <c r="W4" s="134" t="s">
        <v>15</v>
      </c>
      <c r="X4" s="134" t="s">
        <v>23</v>
      </c>
      <c r="Y4" s="134" t="s">
        <v>22</v>
      </c>
      <c r="Z4" s="134" t="s">
        <v>21</v>
      </c>
      <c r="AA4" s="289" t="s">
        <v>20</v>
      </c>
      <c r="AB4" s="289"/>
      <c r="AC4" s="289" t="s">
        <v>11</v>
      </c>
      <c r="AD4" s="289"/>
      <c r="AE4" s="134" t="s">
        <v>10</v>
      </c>
      <c r="AF4" s="134">
        <v>4</v>
      </c>
      <c r="AG4" s="134">
        <v>6</v>
      </c>
      <c r="AH4" s="134" t="s">
        <v>19</v>
      </c>
      <c r="AI4" s="134" t="s">
        <v>18</v>
      </c>
      <c r="AK4" s="134" t="s">
        <v>54</v>
      </c>
      <c r="AL4" s="134" t="s">
        <v>23</v>
      </c>
      <c r="AM4" s="78" t="s">
        <v>11</v>
      </c>
    </row>
    <row r="5" spans="1:39" ht="17.100000000000001" customHeight="1">
      <c r="A5" s="208"/>
      <c r="B5" s="47"/>
      <c r="C5" s="91"/>
      <c r="D5" s="63"/>
      <c r="E5" s="61"/>
      <c r="F5" s="59"/>
      <c r="G5" s="62"/>
      <c r="H5" s="59"/>
      <c r="I5" s="59"/>
      <c r="J5" s="9"/>
      <c r="K5" s="59"/>
      <c r="L5" s="59"/>
      <c r="M5" s="59"/>
      <c r="N5" s="59"/>
      <c r="O5" s="65"/>
      <c r="P5" s="66"/>
      <c r="Q5" s="66"/>
      <c r="R5" s="9"/>
      <c r="S5" s="59"/>
      <c r="T5" s="59"/>
      <c r="U5" s="59"/>
      <c r="V5" s="57" t="e">
        <f>SUM($D$5:$D5)/(COUNTA($D$5:$D5)-COUNTA($E$5:$E5))</f>
        <v>#DIV/0!</v>
      </c>
      <c r="W5" s="76">
        <f>COUNTA(A5:A34)</f>
        <v>0</v>
      </c>
      <c r="X5" s="76">
        <f>COUNTA(D5:D34)</f>
        <v>0</v>
      </c>
      <c r="Y5" s="76">
        <f>COUNTA(E5:E34)</f>
        <v>0</v>
      </c>
      <c r="Z5" s="83" t="str">
        <f>IF(X5=0,"-",SUM(D5:D34))</f>
        <v>-</v>
      </c>
      <c r="AA5" s="302">
        <f t="array" ref="AA5">IF(X5,(MAX(D5:D34)&amp;IF(SUM((D5:D34=MAX(D5:D34))*(E5:E34&lt;&gt;"")),"*","")&amp;"("&amp;MIN(IF(D5:D34&amp;E5:E34=MAX(D5:D34)&amp;IF(SUM((D5:D34=MAX(D5:D34))*(E5:E34&lt;&gt;"")),"*",""),F5:F34))&amp;")"),0)</f>
        <v>0</v>
      </c>
      <c r="AB5" s="302"/>
      <c r="AC5" s="303" t="str">
        <f>IF($X5-$Y5,$Z5/($X5-$Y5),"-")</f>
        <v>-</v>
      </c>
      <c r="AD5" s="304"/>
      <c r="AE5" s="84" t="str">
        <f>IF(SUM($F$5:$F$43),($Z5/(SUM($F$5:$F$43))*100),"-")</f>
        <v>-</v>
      </c>
      <c r="AF5" s="76">
        <f>SUM(H5:H34)</f>
        <v>0</v>
      </c>
      <c r="AG5" s="76">
        <f>SUM(I5:I34)</f>
        <v>0</v>
      </c>
      <c r="AH5" s="76">
        <f>COUNTIF($D$5:$D$34,"&gt;=50")-$AI5</f>
        <v>0</v>
      </c>
      <c r="AI5" s="76">
        <f>COUNTIF(D5:D34,"&gt;=100")</f>
        <v>0</v>
      </c>
      <c r="AK5" s="79" t="s">
        <v>53</v>
      </c>
      <c r="AL5" s="80" t="str">
        <f>IF(SUM(COUNTIF($C$5:$C$34,{1,2}))=0,"-",SUM(COUNTIF($C$5:$C$34,{1,2})))</f>
        <v>-</v>
      </c>
      <c r="AM5" s="89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.100000000000001" customHeight="1">
      <c r="A6" s="208"/>
      <c r="B6" s="47"/>
      <c r="C6" s="92"/>
      <c r="D6" s="63"/>
      <c r="E6" s="61"/>
      <c r="F6" s="59"/>
      <c r="G6" s="62"/>
      <c r="H6" s="59"/>
      <c r="I6" s="59"/>
      <c r="J6" s="9"/>
      <c r="K6" s="59"/>
      <c r="L6" s="59"/>
      <c r="M6" s="59"/>
      <c r="N6" s="59"/>
      <c r="O6" s="65"/>
      <c r="P6" s="66"/>
      <c r="Q6" s="66"/>
      <c r="R6" s="9"/>
      <c r="S6" s="59"/>
      <c r="T6" s="59"/>
      <c r="U6" s="59"/>
      <c r="V6" s="58" t="e">
        <f>SUM($D$5:$D6)/(COUNTA($D$5:$D6)-COUNTA($E$5:$E6))</f>
        <v>#DIV/0!</v>
      </c>
      <c r="Z6" s="47"/>
      <c r="AK6" s="81" t="s">
        <v>52</v>
      </c>
      <c r="AL6" s="82" t="str">
        <f>IF(COUNTIF($C$5:$C$34,$AK6)=0,"-",COUNTIF($C$5:$C$34,$AK6))</f>
        <v>-</v>
      </c>
      <c r="AM6" s="90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.100000000000001" customHeight="1">
      <c r="A7" s="228"/>
      <c r="B7" s="47"/>
      <c r="C7" s="91"/>
      <c r="D7" s="63"/>
      <c r="E7" s="61"/>
      <c r="F7" s="59"/>
      <c r="G7" s="62"/>
      <c r="H7" s="59"/>
      <c r="I7" s="59"/>
      <c r="J7" s="9"/>
      <c r="K7" s="59"/>
      <c r="L7" s="59"/>
      <c r="M7" s="59"/>
      <c r="N7" s="59"/>
      <c r="O7" s="65"/>
      <c r="P7" s="66"/>
      <c r="Q7" s="66"/>
      <c r="R7" s="9"/>
      <c r="S7" s="59"/>
      <c r="T7" s="59"/>
      <c r="U7" s="59"/>
      <c r="V7" s="58" t="e">
        <f>SUM($D$5:$D7)/(COUNTA($D$5:$D7)-COUNTA($E$5:$E7))</f>
        <v>#DIV/0!</v>
      </c>
      <c r="W7" s="289" t="s">
        <v>51</v>
      </c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11"/>
      <c r="AK7" s="81" t="s">
        <v>50</v>
      </c>
      <c r="AL7" s="82" t="str">
        <f t="shared" ref="AL7:AL14" si="0">IF(COUNTIF($C$5:$C$34,$AK7)=0,"-",COUNTIF($C$5:$C$34,$AK7))</f>
        <v>-</v>
      </c>
      <c r="AM7" s="90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.100000000000001" customHeight="1">
      <c r="A8" s="210"/>
      <c r="B8" s="47"/>
      <c r="C8" s="91"/>
      <c r="D8" s="60"/>
      <c r="E8" s="61"/>
      <c r="F8" s="59"/>
      <c r="G8" s="59"/>
      <c r="H8" s="59"/>
      <c r="I8" s="59"/>
      <c r="J8" s="9"/>
      <c r="K8" s="59"/>
      <c r="L8" s="59"/>
      <c r="M8" s="59"/>
      <c r="N8" s="59"/>
      <c r="O8" s="65"/>
      <c r="P8" s="66"/>
      <c r="Q8" s="66"/>
      <c r="R8" s="9"/>
      <c r="S8" s="59"/>
      <c r="T8" s="59"/>
      <c r="U8" s="59"/>
      <c r="V8" s="58" t="e">
        <f>SUM($D$5:$D8)/(COUNTA($D$5:$D8)-COUNTA($E$5:$E8))</f>
        <v>#DIV/0!</v>
      </c>
      <c r="W8" s="134" t="s">
        <v>16</v>
      </c>
      <c r="X8" s="134" t="s">
        <v>15</v>
      </c>
      <c r="Y8" s="134" t="s">
        <v>14</v>
      </c>
      <c r="Z8" s="134" t="s">
        <v>13</v>
      </c>
      <c r="AA8" s="289" t="s">
        <v>12</v>
      </c>
      <c r="AB8" s="289"/>
      <c r="AC8" s="289" t="s">
        <v>11</v>
      </c>
      <c r="AD8" s="289"/>
      <c r="AE8" s="134" t="s">
        <v>10</v>
      </c>
      <c r="AF8" s="134" t="s">
        <v>69</v>
      </c>
      <c r="AG8" s="134" t="s">
        <v>9</v>
      </c>
      <c r="AH8" s="13"/>
      <c r="AK8" s="81" t="s">
        <v>49</v>
      </c>
      <c r="AL8" s="82" t="str">
        <f t="shared" si="0"/>
        <v>-</v>
      </c>
      <c r="AM8" s="90" t="str">
        <f t="shared" si="1"/>
        <v>-</v>
      </c>
    </row>
    <row r="9" spans="1:39" ht="17.100000000000001" customHeight="1">
      <c r="A9" s="210"/>
      <c r="B9" s="47"/>
      <c r="C9" s="91"/>
      <c r="D9" s="60"/>
      <c r="E9" s="61"/>
      <c r="F9" s="59"/>
      <c r="G9" s="62"/>
      <c r="H9" s="59"/>
      <c r="I9" s="59"/>
      <c r="J9" s="9"/>
      <c r="K9" s="59"/>
      <c r="L9" s="59"/>
      <c r="M9" s="59"/>
      <c r="N9" s="59"/>
      <c r="O9" s="65"/>
      <c r="P9" s="66"/>
      <c r="Q9" s="66"/>
      <c r="R9" s="9"/>
      <c r="S9" s="59"/>
      <c r="T9" s="59"/>
      <c r="U9" s="59"/>
      <c r="V9" s="57" t="e">
        <f>SUM($D$5:$D9)/(COUNTA($D$5:$D9)-COUNTA($E$5:$E9))</f>
        <v>#DIV/0!</v>
      </c>
      <c r="W9" s="85" t="str">
        <f t="array" ref="W9">IF(SUM(K5:K34)=0,"-",SUM(INT(K5:K34))+INT(ROUND(SUM(K5:K34-INT(K5:K34)),1)/0.6)+MOD(ROUND(SUM(K5:K34-INT(K5:K34)),1),0.6))</f>
        <v>-</v>
      </c>
      <c r="X9" s="86" t="str">
        <f>IF($W$9="-","-",SUM(L5:L34))</f>
        <v>-</v>
      </c>
      <c r="Y9" s="86" t="str">
        <f>IF($W$9="-","-",SUM(M5:M34))</f>
        <v>-</v>
      </c>
      <c r="Z9" s="83" t="str">
        <f>IF($W$9="-","-",SUM(N5:N34))</f>
        <v>-</v>
      </c>
      <c r="AA9" s="305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306"/>
      <c r="AC9" s="303" t="str">
        <f>IF($Z$9="-","-",IF($Z$9=0,"-",$Y$9/$Z$9))</f>
        <v>-</v>
      </c>
      <c r="AD9" s="304"/>
      <c r="AE9" s="87" t="str">
        <f>IF(ISERROR(ROUND((INT(W9)*6+((W9-INT(W9))*10))/Z9,2)),"-",ROUND((INT(W9)*6+((W9-INT(W9))*10))/Z9,2))</f>
        <v>-</v>
      </c>
      <c r="AF9" s="84" t="str">
        <f>IF(ISERROR(ROUND(Y9/(INT(W9)*6+((W9-INT(W9))*10))*6,2)),"-",ROUND(Y9/(INT(W9)*6+((W9-INT(W9))*10))*6,2))</f>
        <v>-</v>
      </c>
      <c r="AG9" s="93">
        <f>COUNTIF(N5:N34,"&gt;=5")</f>
        <v>0</v>
      </c>
      <c r="AH9" s="10"/>
      <c r="AK9" s="81" t="s">
        <v>48</v>
      </c>
      <c r="AL9" s="82" t="str">
        <f t="shared" si="0"/>
        <v>-</v>
      </c>
      <c r="AM9" s="90" t="str">
        <f t="shared" si="1"/>
        <v>-</v>
      </c>
    </row>
    <row r="10" spans="1:39" ht="17.100000000000001" customHeight="1">
      <c r="A10" s="210"/>
      <c r="B10" s="51"/>
      <c r="C10" s="92"/>
      <c r="D10" s="63"/>
      <c r="E10" s="61"/>
      <c r="F10" s="59"/>
      <c r="G10" s="62"/>
      <c r="H10" s="59"/>
      <c r="I10" s="59"/>
      <c r="J10" s="9"/>
      <c r="K10" s="59"/>
      <c r="L10" s="59"/>
      <c r="M10" s="59"/>
      <c r="N10" s="59"/>
      <c r="O10" s="65"/>
      <c r="P10" s="66"/>
      <c r="Q10" s="66"/>
      <c r="R10" s="9"/>
      <c r="S10" s="59"/>
      <c r="T10" s="59"/>
      <c r="U10" s="59"/>
      <c r="V10" s="58" t="e">
        <f>SUM($D$5:$D10)/(COUNTA($D$5:$D10)-COUNTA($E$5:$E10))</f>
        <v>#DIV/0!</v>
      </c>
      <c r="W10" s="12"/>
      <c r="AK10" s="81" t="s">
        <v>47</v>
      </c>
      <c r="AL10" s="82" t="str">
        <f t="shared" si="0"/>
        <v>-</v>
      </c>
      <c r="AM10" s="90" t="str">
        <f t="shared" si="1"/>
        <v>-</v>
      </c>
    </row>
    <row r="11" spans="1:39" ht="17.100000000000001" customHeight="1">
      <c r="A11" s="210"/>
      <c r="B11" s="47"/>
      <c r="C11" s="91"/>
      <c r="D11" s="63"/>
      <c r="E11" s="61"/>
      <c r="F11" s="59"/>
      <c r="G11" s="62"/>
      <c r="H11" s="59"/>
      <c r="I11" s="59"/>
      <c r="J11" s="9"/>
      <c r="K11" s="59"/>
      <c r="L11" s="59"/>
      <c r="M11" s="59"/>
      <c r="N11" s="59"/>
      <c r="O11" s="65"/>
      <c r="P11" s="66"/>
      <c r="Q11" s="66"/>
      <c r="R11" s="9"/>
      <c r="S11" s="59"/>
      <c r="T11" s="59"/>
      <c r="U11" s="59"/>
      <c r="V11" s="58" t="e">
        <f>SUM($D$5:$D11)/(COUNTA($D$5:$D11)-COUNTA($E$5:$E11))</f>
        <v>#DIV/0!</v>
      </c>
      <c r="W11" s="292" t="s">
        <v>46</v>
      </c>
      <c r="X11" s="292"/>
      <c r="Y11" s="292"/>
      <c r="Z11" s="11"/>
      <c r="AA11" s="11"/>
      <c r="AB11" s="11"/>
      <c r="AK11" s="81" t="s">
        <v>45</v>
      </c>
      <c r="AL11" s="82" t="str">
        <f t="shared" si="0"/>
        <v>-</v>
      </c>
      <c r="AM11" s="90" t="str">
        <f t="shared" si="1"/>
        <v>-</v>
      </c>
    </row>
    <row r="12" spans="1:39" ht="17.100000000000001" customHeight="1">
      <c r="A12" s="243"/>
      <c r="B12" s="47"/>
      <c r="C12" s="91"/>
      <c r="D12" s="63"/>
      <c r="E12" s="61"/>
      <c r="F12" s="59"/>
      <c r="G12" s="62"/>
      <c r="H12" s="59"/>
      <c r="I12" s="59"/>
      <c r="J12" s="9"/>
      <c r="K12" s="59"/>
      <c r="L12" s="59"/>
      <c r="M12" s="59"/>
      <c r="N12" s="59"/>
      <c r="O12" s="65"/>
      <c r="P12" s="66"/>
      <c r="Q12" s="66"/>
      <c r="R12" s="9"/>
      <c r="S12" s="59"/>
      <c r="T12" s="59"/>
      <c r="U12" s="59"/>
      <c r="V12" s="58" t="e">
        <f>SUM($D$5:$D12)/(COUNTA($D$5:$D12)-COUNTA($E$5:$E12))</f>
        <v>#DIV/0!</v>
      </c>
      <c r="W12" s="134" t="s">
        <v>8</v>
      </c>
      <c r="X12" s="134" t="s">
        <v>7</v>
      </c>
      <c r="Y12" s="134" t="s">
        <v>6</v>
      </c>
      <c r="Z12" s="47"/>
      <c r="AK12" s="81" t="s">
        <v>44</v>
      </c>
      <c r="AL12" s="82" t="str">
        <f t="shared" si="0"/>
        <v>-</v>
      </c>
      <c r="AM12" s="90" t="str">
        <f t="shared" si="1"/>
        <v>-</v>
      </c>
    </row>
    <row r="13" spans="1:39" ht="17.100000000000001" customHeight="1">
      <c r="A13" s="243"/>
      <c r="B13" s="47"/>
      <c r="C13" s="91"/>
      <c r="D13" s="63"/>
      <c r="E13" s="61"/>
      <c r="F13" s="59"/>
      <c r="G13" s="59"/>
      <c r="H13" s="59"/>
      <c r="I13" s="59"/>
      <c r="J13" s="9"/>
      <c r="K13" s="59"/>
      <c r="L13" s="59"/>
      <c r="M13" s="59"/>
      <c r="N13" s="59"/>
      <c r="O13" s="65"/>
      <c r="P13" s="66"/>
      <c r="Q13" s="66"/>
      <c r="R13" s="9"/>
      <c r="S13" s="59"/>
      <c r="T13" s="59"/>
      <c r="U13" s="59"/>
      <c r="V13" s="57" t="e">
        <f>SUM($D$5:$D13)/(COUNTA($D$5:$D13)-COUNTA($E$5:$E13))</f>
        <v>#DIV/0!</v>
      </c>
      <c r="W13" s="76">
        <f>SUM(S5:S34)</f>
        <v>0</v>
      </c>
      <c r="X13" s="76">
        <f>SUM(T5:T34)</f>
        <v>0</v>
      </c>
      <c r="Y13" s="76">
        <f>SUM(U5:U34)</f>
        <v>0</v>
      </c>
      <c r="Z13" s="10"/>
      <c r="AK13" s="81" t="s">
        <v>43</v>
      </c>
      <c r="AL13" s="82" t="str">
        <f t="shared" si="0"/>
        <v>-</v>
      </c>
      <c r="AM13" s="90" t="str">
        <f t="shared" si="1"/>
        <v>-</v>
      </c>
    </row>
    <row r="14" spans="1:39" ht="17.100000000000001" customHeight="1">
      <c r="A14" s="243"/>
      <c r="B14" s="47"/>
      <c r="C14" s="91"/>
      <c r="D14" s="63"/>
      <c r="E14" s="61"/>
      <c r="F14" s="59"/>
      <c r="G14" s="62"/>
      <c r="H14" s="59"/>
      <c r="I14" s="59"/>
      <c r="J14" s="9"/>
      <c r="K14" s="59"/>
      <c r="L14" s="59"/>
      <c r="M14" s="59"/>
      <c r="N14" s="59"/>
      <c r="O14" s="65"/>
      <c r="P14" s="66"/>
      <c r="Q14" s="66"/>
      <c r="R14" s="9"/>
      <c r="S14" s="59"/>
      <c r="T14" s="59"/>
      <c r="U14" s="59"/>
      <c r="V14" s="58" t="e">
        <f>SUM($D$5:$D14)/(COUNTA($D$5:$D14)-COUNTA($E$5:$E14))</f>
        <v>#DIV/0!</v>
      </c>
      <c r="AK14" s="81" t="s">
        <v>42</v>
      </c>
      <c r="AL14" s="82" t="str">
        <f t="shared" si="0"/>
        <v>-</v>
      </c>
      <c r="AM14" s="90" t="str">
        <f t="shared" si="1"/>
        <v>-</v>
      </c>
    </row>
    <row r="15" spans="1:39" ht="17.100000000000001" customHeight="1">
      <c r="A15" s="243"/>
      <c r="B15" s="51"/>
      <c r="C15" s="92"/>
      <c r="D15" s="63"/>
      <c r="E15" s="61"/>
      <c r="F15" s="59"/>
      <c r="G15" s="62"/>
      <c r="H15" s="59"/>
      <c r="I15" s="59"/>
      <c r="J15" s="9"/>
      <c r="K15" s="59"/>
      <c r="L15" s="59"/>
      <c r="M15" s="59"/>
      <c r="N15" s="59"/>
      <c r="O15" s="65"/>
      <c r="P15" s="66"/>
      <c r="Q15" s="66"/>
      <c r="R15" s="9"/>
      <c r="S15" s="59"/>
      <c r="T15" s="59"/>
      <c r="U15" s="59"/>
      <c r="V15" s="58" t="e">
        <f>SUM($D$5:$D15)/(COUNTA($D$5:$D15)-COUNTA($E$5:$E15))</f>
        <v>#DIV/0!</v>
      </c>
      <c r="W15" s="289" t="s">
        <v>41</v>
      </c>
      <c r="X15" s="289"/>
      <c r="Y15" s="289"/>
      <c r="Z15" s="289"/>
      <c r="AA15" s="289"/>
      <c r="AB15" s="289"/>
    </row>
    <row r="16" spans="1:39" ht="17.100000000000001" customHeight="1">
      <c r="A16" s="243"/>
      <c r="B16" s="51"/>
      <c r="C16" s="92"/>
      <c r="D16" s="63"/>
      <c r="E16" s="61"/>
      <c r="F16" s="59"/>
      <c r="G16" s="62"/>
      <c r="H16" s="59"/>
      <c r="I16" s="59"/>
      <c r="J16" s="9"/>
      <c r="K16" s="59"/>
      <c r="L16" s="59"/>
      <c r="M16" s="59"/>
      <c r="N16" s="59"/>
      <c r="O16" s="65"/>
      <c r="P16" s="66"/>
      <c r="Q16" s="66"/>
      <c r="R16" s="9"/>
      <c r="S16" s="59"/>
      <c r="T16" s="59"/>
      <c r="U16" s="59"/>
      <c r="V16" s="57" t="e">
        <f>SUM($D$5:$D16)/(COUNTA($D$5:$D16)-COUNTA($E$5:$E16))</f>
        <v>#DIV/0!</v>
      </c>
      <c r="W16" s="293" t="s">
        <v>40</v>
      </c>
      <c r="X16" s="294"/>
      <c r="Y16" s="295"/>
      <c r="Z16" s="76">
        <f>COUNTIF($G$5:$G$34,W16)</f>
        <v>0</v>
      </c>
      <c r="AA16" s="296">
        <f>$Z16/MAX(1,$X$5)</f>
        <v>0</v>
      </c>
      <c r="AB16" s="297"/>
    </row>
    <row r="17" spans="1:34" ht="17.100000000000001" customHeight="1">
      <c r="A17" s="228"/>
      <c r="B17" s="51"/>
      <c r="C17" s="92"/>
      <c r="D17" s="63"/>
      <c r="E17" s="61"/>
      <c r="F17" s="59"/>
      <c r="G17" s="62"/>
      <c r="H17" s="59"/>
      <c r="I17" s="59"/>
      <c r="J17" s="9"/>
      <c r="K17" s="59"/>
      <c r="L17" s="59"/>
      <c r="M17" s="59"/>
      <c r="N17" s="59"/>
      <c r="O17" s="65"/>
      <c r="P17" s="66"/>
      <c r="Q17" s="66"/>
      <c r="R17" s="9"/>
      <c r="S17" s="59"/>
      <c r="T17" s="59"/>
      <c r="U17" s="59"/>
      <c r="V17" s="57" t="e">
        <f>SUM($D$5:$D17)/(COUNTA($D$5:$D17)-COUNTA($E$5:$E17))</f>
        <v>#DIV/0!</v>
      </c>
      <c r="W17" s="298" t="s">
        <v>39</v>
      </c>
      <c r="X17" s="299"/>
      <c r="Y17" s="300"/>
      <c r="Z17" s="76">
        <f>COUNTIF($G$5:$G$34,W17)</f>
        <v>0</v>
      </c>
      <c r="AA17" s="287">
        <f t="shared" ref="AA17:AA25" si="2">$Z17/MAX(1,$X$5)</f>
        <v>0</v>
      </c>
      <c r="AB17" s="288"/>
      <c r="AG17" s="1"/>
      <c r="AH17" s="1"/>
    </row>
    <row r="18" spans="1:34" ht="17.100000000000001" customHeight="1">
      <c r="A18" s="228"/>
      <c r="B18" s="51"/>
      <c r="C18" s="92"/>
      <c r="D18" s="63"/>
      <c r="E18" s="61"/>
      <c r="F18" s="59"/>
      <c r="G18" s="62"/>
      <c r="H18" s="59"/>
      <c r="I18" s="59"/>
      <c r="J18" s="9"/>
      <c r="K18" s="59"/>
      <c r="L18" s="59"/>
      <c r="M18" s="59"/>
      <c r="N18" s="59"/>
      <c r="O18" s="65"/>
      <c r="P18" s="66"/>
      <c r="Q18" s="66"/>
      <c r="R18" s="9"/>
      <c r="S18" s="59"/>
      <c r="T18" s="59"/>
      <c r="U18" s="59"/>
      <c r="V18" s="57" t="e">
        <f>SUM($D$5:$D18)/(COUNTA($D$5:$D18)-COUNTA($E$5:$E18))</f>
        <v>#DIV/0!</v>
      </c>
      <c r="W18" s="284" t="s">
        <v>90</v>
      </c>
      <c r="X18" s="285"/>
      <c r="Y18" s="286"/>
      <c r="Z18" s="76">
        <f>COUNTIF($G$5:$G$34,W18)</f>
        <v>0</v>
      </c>
      <c r="AA18" s="287">
        <f t="shared" si="2"/>
        <v>0</v>
      </c>
      <c r="AB18" s="288"/>
      <c r="AG18" s="1"/>
      <c r="AH18" s="1"/>
    </row>
    <row r="19" spans="1:34" ht="17.100000000000001" customHeight="1">
      <c r="A19" s="247"/>
      <c r="B19" s="51"/>
      <c r="C19" s="92"/>
      <c r="D19" s="60"/>
      <c r="E19" s="61"/>
      <c r="F19" s="59"/>
      <c r="G19" s="59"/>
      <c r="H19" s="59"/>
      <c r="I19" s="59"/>
      <c r="J19" s="9"/>
      <c r="K19" s="59"/>
      <c r="L19" s="59"/>
      <c r="M19" s="59"/>
      <c r="N19" s="59"/>
      <c r="O19" s="65"/>
      <c r="P19" s="66"/>
      <c r="Q19" s="66"/>
      <c r="R19" s="9"/>
      <c r="S19" s="59"/>
      <c r="T19" s="59"/>
      <c r="U19" s="59"/>
      <c r="V19" s="57" t="e">
        <f>SUM($D$5:$D19)/(COUNTA($D$5:$D19)-COUNTA($E$5:$E19))</f>
        <v>#DIV/0!</v>
      </c>
      <c r="W19" s="284" t="s">
        <v>89</v>
      </c>
      <c r="X19" s="285"/>
      <c r="Y19" s="286"/>
      <c r="Z19" s="76">
        <f t="shared" ref="Z19:Z25" si="3">COUNTIF($G$5:$G$34,W19)</f>
        <v>0</v>
      </c>
      <c r="AA19" s="287">
        <f t="shared" si="2"/>
        <v>0</v>
      </c>
      <c r="AB19" s="288"/>
      <c r="AG19" s="1"/>
      <c r="AH19" s="1"/>
    </row>
    <row r="20" spans="1:34" ht="17.100000000000001" customHeight="1">
      <c r="A20" s="228"/>
      <c r="B20" s="47"/>
      <c r="C20" s="91"/>
      <c r="D20" s="60"/>
      <c r="E20" s="61"/>
      <c r="F20" s="59"/>
      <c r="G20" s="62"/>
      <c r="H20" s="59"/>
      <c r="I20" s="59"/>
      <c r="J20" s="9"/>
      <c r="K20" s="59"/>
      <c r="L20" s="59"/>
      <c r="M20" s="59"/>
      <c r="N20" s="59"/>
      <c r="O20" s="65"/>
      <c r="P20" s="66"/>
      <c r="Q20" s="66"/>
      <c r="R20" s="9"/>
      <c r="S20" s="59"/>
      <c r="T20" s="59"/>
      <c r="U20" s="59"/>
      <c r="V20" s="57" t="e">
        <f>SUM($D$5:$D20)/(COUNTA($D$5:$D20)-COUNTA($E$5:$E20))</f>
        <v>#DIV/0!</v>
      </c>
      <c r="W20" s="284" t="s">
        <v>38</v>
      </c>
      <c r="X20" s="285"/>
      <c r="Y20" s="286"/>
      <c r="Z20" s="76">
        <f t="shared" si="3"/>
        <v>0</v>
      </c>
      <c r="AA20" s="287">
        <f t="shared" si="2"/>
        <v>0</v>
      </c>
      <c r="AB20" s="288"/>
      <c r="AG20" s="1"/>
      <c r="AH20" s="1"/>
    </row>
    <row r="21" spans="1:34" ht="17.100000000000001" customHeight="1">
      <c r="A21" s="228"/>
      <c r="B21" s="47"/>
      <c r="C21" s="91"/>
      <c r="D21" s="60"/>
      <c r="E21" s="61"/>
      <c r="F21" s="59"/>
      <c r="G21" s="62"/>
      <c r="H21" s="59"/>
      <c r="I21" s="59"/>
      <c r="J21" s="9"/>
      <c r="K21" s="64"/>
      <c r="L21" s="59"/>
      <c r="M21" s="59"/>
      <c r="N21" s="59"/>
      <c r="O21" s="65"/>
      <c r="P21" s="66"/>
      <c r="Q21" s="66"/>
      <c r="R21" s="9"/>
      <c r="S21" s="59"/>
      <c r="T21" s="59"/>
      <c r="U21" s="59"/>
      <c r="V21" s="57" t="e">
        <f>SUM($D$5:$D21)/(COUNTA($D$5:$D21)-COUNTA($E$5:$E21))</f>
        <v>#DIV/0!</v>
      </c>
      <c r="W21" s="284" t="s">
        <v>37</v>
      </c>
      <c r="X21" s="285"/>
      <c r="Y21" s="286"/>
      <c r="Z21" s="76">
        <f t="shared" si="3"/>
        <v>0</v>
      </c>
      <c r="AA21" s="287">
        <f t="shared" si="2"/>
        <v>0</v>
      </c>
      <c r="AB21" s="288"/>
      <c r="AG21" s="1"/>
      <c r="AH21" s="1"/>
    </row>
    <row r="22" spans="1:34" ht="17.100000000000001" customHeight="1">
      <c r="A22" s="247"/>
      <c r="B22" s="47"/>
      <c r="C22" s="91"/>
      <c r="D22" s="60"/>
      <c r="E22" s="61"/>
      <c r="F22" s="59"/>
      <c r="G22" s="59"/>
      <c r="H22" s="59"/>
      <c r="I22" s="59"/>
      <c r="J22" s="9"/>
      <c r="K22" s="64"/>
      <c r="L22" s="59"/>
      <c r="M22" s="59"/>
      <c r="N22" s="59"/>
      <c r="O22" s="65"/>
      <c r="P22" s="66"/>
      <c r="Q22" s="66"/>
      <c r="R22" s="9"/>
      <c r="S22" s="59"/>
      <c r="T22" s="59"/>
      <c r="U22" s="59"/>
      <c r="V22" s="57" t="e">
        <f>SUM($D$5:$D22)/(COUNTA($D$5:$D22)-COUNTA($E$5:$E22))</f>
        <v>#DIV/0!</v>
      </c>
      <c r="W22" s="284" t="s">
        <v>36</v>
      </c>
      <c r="X22" s="285"/>
      <c r="Y22" s="286"/>
      <c r="Z22" s="76">
        <f t="shared" si="3"/>
        <v>0</v>
      </c>
      <c r="AA22" s="287">
        <f t="shared" si="2"/>
        <v>0</v>
      </c>
      <c r="AB22" s="288"/>
      <c r="AG22" s="1"/>
      <c r="AH22" s="1"/>
    </row>
    <row r="23" spans="1:34" ht="17.100000000000001" customHeight="1">
      <c r="A23" s="248"/>
      <c r="B23" s="47"/>
      <c r="C23" s="91"/>
      <c r="D23" s="60"/>
      <c r="E23" s="61"/>
      <c r="F23" s="59"/>
      <c r="G23" s="62"/>
      <c r="H23" s="59"/>
      <c r="I23" s="59"/>
      <c r="J23" s="9"/>
      <c r="K23" s="64"/>
      <c r="L23" s="59"/>
      <c r="M23" s="59"/>
      <c r="N23" s="64"/>
      <c r="O23" s="67"/>
      <c r="P23" s="68"/>
      <c r="Q23" s="68"/>
      <c r="R23" s="9"/>
      <c r="S23" s="59"/>
      <c r="T23" s="59"/>
      <c r="U23" s="59"/>
      <c r="V23" s="57" t="e">
        <f>SUM($D$5:$D23)/(COUNTA($D$5:$D23)-COUNTA($E$5:$E23))</f>
        <v>#DIV/0!</v>
      </c>
      <c r="W23" s="284" t="s">
        <v>35</v>
      </c>
      <c r="X23" s="285"/>
      <c r="Y23" s="286"/>
      <c r="Z23" s="76">
        <f t="shared" si="3"/>
        <v>0</v>
      </c>
      <c r="AA23" s="287">
        <f t="shared" si="2"/>
        <v>0</v>
      </c>
      <c r="AB23" s="288"/>
      <c r="AG23" s="1"/>
      <c r="AH23" s="1"/>
    </row>
    <row r="24" spans="1:34" ht="17.100000000000001" customHeight="1">
      <c r="A24" s="248"/>
      <c r="B24" s="51"/>
      <c r="C24" s="92"/>
      <c r="D24" s="63"/>
      <c r="E24" s="61"/>
      <c r="F24" s="59"/>
      <c r="G24" s="62"/>
      <c r="H24" s="59"/>
      <c r="I24" s="59"/>
      <c r="J24" s="9"/>
      <c r="K24" s="64"/>
      <c r="L24" s="59"/>
      <c r="M24" s="59"/>
      <c r="N24" s="59"/>
      <c r="O24" s="65"/>
      <c r="P24" s="66"/>
      <c r="Q24" s="66"/>
      <c r="R24" s="25"/>
      <c r="S24" s="62"/>
      <c r="T24" s="62"/>
      <c r="U24" s="62"/>
      <c r="V24" s="57" t="e">
        <f>SUM($D$5:$D24)/(COUNTA($D$5:$D24)-COUNTA($E$5:$E24))</f>
        <v>#DIV/0!</v>
      </c>
      <c r="W24" s="284" t="s">
        <v>34</v>
      </c>
      <c r="X24" s="290"/>
      <c r="Y24" s="291"/>
      <c r="Z24" s="76">
        <f t="shared" si="3"/>
        <v>0</v>
      </c>
      <c r="AA24" s="287">
        <f t="shared" si="2"/>
        <v>0</v>
      </c>
      <c r="AB24" s="288"/>
      <c r="AG24" s="1"/>
      <c r="AH24" s="1"/>
    </row>
    <row r="25" spans="1:34" ht="17.100000000000001" customHeight="1">
      <c r="A25" s="248"/>
      <c r="B25" s="47"/>
      <c r="C25" s="91"/>
      <c r="D25" s="63"/>
      <c r="E25" s="61"/>
      <c r="F25" s="59"/>
      <c r="G25" s="62"/>
      <c r="H25" s="59"/>
      <c r="I25" s="59"/>
      <c r="J25" s="9"/>
      <c r="K25" s="64"/>
      <c r="L25" s="59"/>
      <c r="M25" s="59"/>
      <c r="N25" s="59"/>
      <c r="O25" s="65"/>
      <c r="P25" s="66"/>
      <c r="Q25" s="66"/>
      <c r="R25" s="50"/>
      <c r="S25" s="59"/>
      <c r="T25" s="59"/>
      <c r="U25" s="59"/>
      <c r="V25" s="57" t="e">
        <f>SUM($D$5:$D25)/(COUNTA($D$5:$D25)-COUNTA($E$5:$E25))</f>
        <v>#DIV/0!</v>
      </c>
      <c r="W25" s="284" t="s">
        <v>33</v>
      </c>
      <c r="X25" s="285"/>
      <c r="Y25" s="286"/>
      <c r="Z25" s="76">
        <f t="shared" si="3"/>
        <v>0</v>
      </c>
      <c r="AA25" s="287">
        <f t="shared" si="2"/>
        <v>0</v>
      </c>
      <c r="AB25" s="288"/>
      <c r="AG25" s="1"/>
      <c r="AH25" s="1"/>
    </row>
    <row r="26" spans="1:34" ht="17.100000000000001" customHeight="1">
      <c r="A26" s="200"/>
      <c r="B26" s="2"/>
      <c r="C26" s="91"/>
      <c r="D26" s="60"/>
      <c r="E26" s="61"/>
      <c r="F26" s="59"/>
      <c r="G26" s="59"/>
      <c r="H26" s="59"/>
      <c r="I26" s="59"/>
      <c r="J26" s="9"/>
      <c r="K26" s="64"/>
      <c r="L26" s="59"/>
      <c r="M26" s="59"/>
      <c r="N26" s="59"/>
      <c r="O26" s="65"/>
      <c r="P26" s="66"/>
      <c r="Q26" s="66"/>
      <c r="R26" s="50"/>
      <c r="S26" s="59"/>
      <c r="T26" s="59"/>
      <c r="U26" s="59"/>
      <c r="V26" s="58" t="e">
        <f>SUM($D$5:$D26)/(COUNTA($D$5:$D26)-COUNTA($E$5:$E26))</f>
        <v>#DIV/0!</v>
      </c>
      <c r="W26" s="88"/>
    </row>
    <row r="27" spans="1:34" ht="17.100000000000001" customHeight="1">
      <c r="A27" s="200"/>
      <c r="B27" s="2"/>
      <c r="C27" s="91"/>
      <c r="D27" s="60"/>
      <c r="E27" s="61"/>
      <c r="F27" s="59"/>
      <c r="G27" s="59"/>
      <c r="H27" s="59"/>
      <c r="I27" s="59"/>
      <c r="J27" s="9"/>
      <c r="K27" s="64"/>
      <c r="L27" s="59"/>
      <c r="M27" s="59"/>
      <c r="N27" s="59"/>
      <c r="O27" s="65"/>
      <c r="P27" s="66"/>
      <c r="Q27" s="66"/>
      <c r="R27" s="50"/>
      <c r="S27" s="59"/>
      <c r="T27" s="59"/>
      <c r="U27" s="59"/>
      <c r="V27" s="58" t="e">
        <f>SUM($D$5:$D27)/(COUNTA($D$5:$D27)-COUNTA($E$5:$E27))</f>
        <v>#DIV/0!</v>
      </c>
      <c r="W27" s="289" t="s">
        <v>32</v>
      </c>
      <c r="X27" s="289"/>
      <c r="Y27" s="289"/>
      <c r="Z27" s="289"/>
      <c r="AA27" s="289"/>
      <c r="AB27" s="289"/>
      <c r="AC27" s="8"/>
      <c r="AD27" s="8"/>
      <c r="AE27" s="8"/>
      <c r="AG27" s="1"/>
      <c r="AH27" s="1"/>
    </row>
    <row r="28" spans="1:34" ht="17.100000000000001" customHeight="1">
      <c r="A28" s="200"/>
      <c r="B28" s="2"/>
      <c r="C28" s="91"/>
      <c r="D28" s="60"/>
      <c r="E28" s="61"/>
      <c r="F28" s="59"/>
      <c r="G28" s="59"/>
      <c r="H28" s="59"/>
      <c r="I28" s="59"/>
      <c r="J28" s="9"/>
      <c r="K28" s="64"/>
      <c r="L28" s="59"/>
      <c r="M28" s="59"/>
      <c r="N28" s="59"/>
      <c r="O28" s="65"/>
      <c r="P28" s="66"/>
      <c r="Q28" s="66"/>
      <c r="R28" s="50"/>
      <c r="S28" s="59"/>
      <c r="T28" s="59"/>
      <c r="U28" s="59"/>
      <c r="V28" s="57" t="e">
        <f>SUM($D$5:$D28)/(COUNTA($D$5:$D28)-COUNTA($E$5:$E28))</f>
        <v>#DIV/0!</v>
      </c>
      <c r="W28" s="69" t="s">
        <v>31</v>
      </c>
      <c r="X28" s="70"/>
      <c r="Y28" s="70"/>
      <c r="Z28" s="71"/>
      <c r="AA28" s="282" t="str">
        <f>IF(W5=0,"-",$W$13/$W$5)</f>
        <v>-</v>
      </c>
      <c r="AB28" s="283"/>
      <c r="AG28" s="1"/>
      <c r="AH28" s="1"/>
    </row>
    <row r="29" spans="1:34" ht="17.100000000000001" customHeight="1">
      <c r="A29" s="200"/>
      <c r="B29" s="2"/>
      <c r="C29" s="91"/>
      <c r="D29" s="60"/>
      <c r="E29" s="61"/>
      <c r="F29" s="59"/>
      <c r="G29" s="59"/>
      <c r="H29" s="59"/>
      <c r="I29" s="59"/>
      <c r="J29" s="9"/>
      <c r="K29" s="64"/>
      <c r="L29" s="59"/>
      <c r="M29" s="59"/>
      <c r="N29" s="59"/>
      <c r="O29" s="65"/>
      <c r="P29" s="66"/>
      <c r="Q29" s="66"/>
      <c r="R29" s="50"/>
      <c r="S29" s="59"/>
      <c r="T29" s="59"/>
      <c r="U29" s="59"/>
      <c r="V29" s="57" t="e">
        <f>SUM($D$5:$D29)/(COUNTA($D$5:$D29)-COUNTA($E$5:$E29))</f>
        <v>#DIV/0!</v>
      </c>
      <c r="W29" s="136" t="s">
        <v>30</v>
      </c>
      <c r="X29" s="137"/>
      <c r="Y29" s="276">
        <v>20</v>
      </c>
      <c r="Z29" s="279"/>
      <c r="AA29" s="280" t="str">
        <f>IF(ISERROR(SUMIF(D5:D34,"&gt;="&amp;Y29)/SUMPRODUCT(--(D5:D34&gt;=Y29),--(E5:E34&lt;&gt;"*"))),"-",SUMIF(D5:D34,"&gt;="&amp;Y29)/SUMPRODUCT(--(D5:D34&gt;=Y29),--(E5:E34&lt;&gt;"*")))</f>
        <v>-</v>
      </c>
      <c r="AB29" s="281"/>
      <c r="AG29" s="1"/>
      <c r="AH29" s="1"/>
    </row>
    <row r="30" spans="1:34" ht="17.100000000000001" customHeight="1">
      <c r="A30" s="200"/>
      <c r="B30" s="2"/>
      <c r="C30" s="91"/>
      <c r="D30" s="60"/>
      <c r="E30" s="61"/>
      <c r="F30" s="59"/>
      <c r="G30" s="59"/>
      <c r="H30" s="59"/>
      <c r="I30" s="59"/>
      <c r="J30" s="9"/>
      <c r="K30" s="64"/>
      <c r="L30" s="59"/>
      <c r="M30" s="59"/>
      <c r="N30" s="59"/>
      <c r="O30" s="65"/>
      <c r="P30" s="66"/>
      <c r="Q30" s="66"/>
      <c r="R30" s="50"/>
      <c r="S30" s="59"/>
      <c r="T30" s="59"/>
      <c r="U30" s="59"/>
      <c r="V30" s="57" t="e">
        <f>SUM($D$5:$D30)/(COUNTA($D$5:$D30)-COUNTA($E$5:$E30))</f>
        <v>#DIV/0!</v>
      </c>
      <c r="W30" s="274" t="s">
        <v>29</v>
      </c>
      <c r="X30" s="275"/>
      <c r="Y30" s="275"/>
      <c r="Z30" s="276"/>
      <c r="AA30" s="277" t="str">
        <f>IF($Z$5="-","-",IF($Z$5=0,"-",($AF$5*4+$AG$5*6)/$Z$5))</f>
        <v>-</v>
      </c>
      <c r="AB30" s="278"/>
      <c r="AG30" s="1"/>
      <c r="AH30" s="1"/>
    </row>
    <row r="31" spans="1:34" ht="17.100000000000001" customHeight="1">
      <c r="A31" s="200"/>
      <c r="B31" s="2"/>
      <c r="C31" s="91"/>
      <c r="D31" s="60"/>
      <c r="E31" s="61"/>
      <c r="F31" s="59"/>
      <c r="G31" s="59"/>
      <c r="H31" s="59"/>
      <c r="I31" s="59"/>
      <c r="J31" s="9"/>
      <c r="K31" s="64"/>
      <c r="L31" s="59"/>
      <c r="M31" s="59"/>
      <c r="N31" s="59"/>
      <c r="O31" s="65"/>
      <c r="P31" s="66"/>
      <c r="Q31" s="66"/>
      <c r="R31" s="50"/>
      <c r="S31" s="59"/>
      <c r="T31" s="59"/>
      <c r="U31" s="59"/>
      <c r="V31" s="57" t="e">
        <f>SUM($D$5:$D31)/(COUNTA($D$5:$D31)-COUNTA($E$5:$E31))</f>
        <v>#DIV/0!</v>
      </c>
      <c r="W31" s="274" t="s">
        <v>28</v>
      </c>
      <c r="X31" s="275"/>
      <c r="Y31" s="275"/>
      <c r="Z31" s="276"/>
      <c r="AA31" s="277" t="str">
        <f>IF(SUM($AF5:$AG5),$AG5/SUM($AF5:$AG5),"-")</f>
        <v>-</v>
      </c>
      <c r="AB31" s="278"/>
      <c r="AG31" s="1"/>
      <c r="AH31" s="1"/>
    </row>
    <row r="32" spans="1:34" ht="17.100000000000001" customHeight="1">
      <c r="A32" s="200"/>
      <c r="B32" s="2"/>
      <c r="C32" s="91"/>
      <c r="D32" s="60"/>
      <c r="E32" s="61"/>
      <c r="F32" s="59"/>
      <c r="G32" s="59"/>
      <c r="H32" s="59"/>
      <c r="I32" s="59"/>
      <c r="J32" s="9"/>
      <c r="K32" s="64"/>
      <c r="L32" s="59"/>
      <c r="M32" s="59"/>
      <c r="N32" s="59"/>
      <c r="O32" s="65"/>
      <c r="P32" s="66"/>
      <c r="Q32" s="66"/>
      <c r="R32" s="50"/>
      <c r="S32" s="59"/>
      <c r="T32" s="59"/>
      <c r="U32" s="59"/>
      <c r="V32" s="57" t="e">
        <f>SUM($D$5:$D32)/(COUNTA($D$5:$D32)-COUNTA($E$5:$E32))</f>
        <v>#DIV/0!</v>
      </c>
      <c r="W32" s="274" t="s">
        <v>27</v>
      </c>
      <c r="X32" s="275"/>
      <c r="Y32" s="275"/>
      <c r="Z32" s="276"/>
      <c r="AA32" s="277" t="str">
        <f>IF(SUM($AH5:$AI5),$AI5/SUM($AH5:$AI5),"-")</f>
        <v>-</v>
      </c>
      <c r="AB32" s="278"/>
      <c r="AG32" s="1"/>
      <c r="AH32" s="1"/>
    </row>
    <row r="33" spans="1:34" ht="17.100000000000001" customHeight="1">
      <c r="A33" s="199"/>
      <c r="B33" s="2"/>
      <c r="C33" s="91"/>
      <c r="D33" s="60"/>
      <c r="E33" s="61"/>
      <c r="F33" s="59"/>
      <c r="G33" s="59"/>
      <c r="H33" s="59"/>
      <c r="I33" s="59"/>
      <c r="J33" s="50"/>
      <c r="K33" s="59"/>
      <c r="L33" s="59"/>
      <c r="M33" s="59"/>
      <c r="N33" s="59"/>
      <c r="O33" s="65"/>
      <c r="P33" s="66"/>
      <c r="Q33" s="66"/>
      <c r="R33" s="50"/>
      <c r="S33" s="59"/>
      <c r="T33" s="59"/>
      <c r="U33" s="59"/>
      <c r="V33" s="57" t="e">
        <f>SUM($D$5:$D33)/(COUNTA($D$5:$D33)-COUNTA($E$5:$E33))</f>
        <v>#DIV/0!</v>
      </c>
      <c r="W33" s="274" t="s">
        <v>64</v>
      </c>
      <c r="X33" s="275"/>
      <c r="Y33" s="275"/>
      <c r="Z33" s="276"/>
      <c r="AA33" s="74">
        <f>SUMPRODUCT((D5:D34=0)*(D5:D34&lt;&gt;"")*(E5:E34&lt;&gt;"*"))</f>
        <v>0</v>
      </c>
      <c r="AB33" s="75">
        <f>SUMPRODUCT((D5:D34=0)*(D5:D34&lt;&gt;"")*(E5:E34&lt;&gt;"*")*(F5:F34=1))</f>
        <v>0</v>
      </c>
      <c r="AG33" s="1"/>
      <c r="AH33" s="1"/>
    </row>
    <row r="34" spans="1:34" ht="17.100000000000001" customHeight="1">
      <c r="A34" s="199"/>
      <c r="B34" s="2"/>
      <c r="C34" s="91"/>
      <c r="D34" s="60"/>
      <c r="E34" s="61"/>
      <c r="F34" s="59"/>
      <c r="G34" s="59"/>
      <c r="H34" s="59"/>
      <c r="I34" s="59"/>
      <c r="J34" s="50"/>
      <c r="K34" s="59"/>
      <c r="L34" s="59"/>
      <c r="M34" s="59"/>
      <c r="N34" s="59"/>
      <c r="O34" s="65"/>
      <c r="P34" s="66"/>
      <c r="Q34" s="66"/>
      <c r="R34" s="50"/>
      <c r="S34" s="59"/>
      <c r="T34" s="59"/>
      <c r="U34" s="59"/>
      <c r="V34" s="57" t="e">
        <f>SUM($D$5:$D34)/(COUNTA($D$5:$D34)-COUNTA($E$5:$E34))</f>
        <v>#DIV/0!</v>
      </c>
      <c r="W34" s="274" t="s">
        <v>65</v>
      </c>
      <c r="X34" s="275"/>
      <c r="Y34" s="275"/>
      <c r="Z34" s="276"/>
      <c r="AA34" s="74">
        <f>SUM(P5:P34)</f>
        <v>0</v>
      </c>
      <c r="AB34" s="75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21" priority="1" operator="greaterThan">
      <formula>0</formula>
    </cfRule>
  </conditionalFormatting>
  <dataValidations count="1">
    <dataValidation type="list" allowBlank="1" showInputMessage="1" showErrorMessage="1" sqref="G5:G34" xr:uid="{00000000-0002-0000-3500-000000000000}">
      <formula1>$W$16:$W$25</formula1>
    </dataValidation>
  </dataValidations>
  <hyperlinks>
    <hyperlink ref="A2" location="'Player Summary'!A1" display="Player Summary" xr:uid="{00000000-0004-0000-35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17" sqref="A17"/>
      <selection pane="topRight" activeCell="A17" sqref="A17"/>
      <selection pane="bottomLeft" activeCell="A17" sqref="A17"/>
      <selection pane="bottomRight" activeCell="A17" sqref="A17"/>
    </sheetView>
  </sheetViews>
  <sheetFormatPr defaultColWidth="8.855468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85546875" style="2" customWidth="1"/>
    <col min="8" max="8" width="2.5703125" style="2" customWidth="1"/>
    <col min="9" max="9" width="2.42578125" style="2" customWidth="1"/>
    <col min="10" max="10" width="2.85546875" style="47" customWidth="1"/>
    <col min="11" max="11" width="5" style="5" customWidth="1"/>
    <col min="12" max="14" width="5" style="2" customWidth="1"/>
    <col min="15" max="15" width="0.5703125" style="2" customWidth="1"/>
    <col min="16" max="18" width="2.85546875" style="2" customWidth="1"/>
    <col min="19" max="21" width="4.42578125" style="2" customWidth="1"/>
    <col min="22" max="22" width="2.85546875" style="1" customWidth="1"/>
    <col min="23" max="25" width="5.5703125" style="1" customWidth="1"/>
    <col min="26" max="26" width="5.570312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5703125" style="1" customWidth="1"/>
    <col min="33" max="34" width="5.5703125" style="2" customWidth="1"/>
    <col min="35" max="35" width="5.5703125" style="1" customWidth="1"/>
    <col min="36" max="36" width="2.85546875" style="1" customWidth="1"/>
    <col min="37" max="38" width="5.5703125" style="1" customWidth="1"/>
    <col min="39" max="39" width="6.85546875" style="1" customWidth="1"/>
    <col min="40" max="256" width="11.42578125" style="1" customWidth="1"/>
    <col min="257" max="16384" width="8.85546875" style="1"/>
  </cols>
  <sheetData>
    <row r="1" spans="1:39" ht="15.75">
      <c r="A1" s="46"/>
      <c r="D1" s="13" t="s">
        <v>75</v>
      </c>
      <c r="E1" s="13"/>
      <c r="F1" s="13"/>
      <c r="G1" s="203" t="s">
        <v>76</v>
      </c>
      <c r="H1" s="13"/>
      <c r="I1" s="13"/>
      <c r="J1" s="13"/>
      <c r="K1" s="202" t="s">
        <v>77</v>
      </c>
      <c r="L1" s="13"/>
      <c r="M1" s="204" t="s">
        <v>78</v>
      </c>
      <c r="N1" s="20"/>
      <c r="O1" s="47"/>
      <c r="P1" s="47"/>
      <c r="Q1" s="47"/>
      <c r="R1" s="47"/>
      <c r="S1" s="20"/>
      <c r="T1" s="20"/>
      <c r="U1" s="20"/>
      <c r="V1" s="15"/>
      <c r="W1" s="15"/>
      <c r="X1" s="15"/>
      <c r="Y1" s="15"/>
      <c r="Z1" s="47"/>
    </row>
    <row r="2" spans="1:39">
      <c r="A2" s="226" t="s">
        <v>107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7"/>
      <c r="S2" s="47"/>
      <c r="T2" s="47"/>
      <c r="U2" s="47"/>
      <c r="V2" s="15"/>
      <c r="W2" s="15"/>
      <c r="X2" s="15"/>
      <c r="Y2" s="15"/>
      <c r="Z2" s="47"/>
      <c r="AA2" s="15"/>
      <c r="AB2" s="15"/>
      <c r="AC2" s="15"/>
      <c r="AD2" s="15"/>
      <c r="AE2" s="15"/>
      <c r="AF2" s="15"/>
      <c r="AG2" s="47"/>
      <c r="AH2" s="47"/>
      <c r="AI2" s="15"/>
      <c r="AJ2" s="15"/>
    </row>
    <row r="3" spans="1:39">
      <c r="A3" s="255" t="s">
        <v>73</v>
      </c>
      <c r="B3" s="15"/>
      <c r="C3" s="257" t="s">
        <v>63</v>
      </c>
      <c r="D3" s="257"/>
      <c r="E3" s="257"/>
      <c r="F3" s="257"/>
      <c r="G3" s="257"/>
      <c r="H3" s="257"/>
      <c r="I3" s="257"/>
      <c r="J3" s="13"/>
      <c r="K3" s="257" t="s">
        <v>62</v>
      </c>
      <c r="L3" s="257"/>
      <c r="M3" s="257"/>
      <c r="N3" s="257"/>
      <c r="O3" s="301"/>
      <c r="P3" s="257"/>
      <c r="Q3" s="257"/>
      <c r="R3" s="14"/>
      <c r="S3" s="257" t="s">
        <v>61</v>
      </c>
      <c r="T3" s="257"/>
      <c r="U3" s="257"/>
      <c r="V3" s="15"/>
      <c r="W3" s="289" t="s">
        <v>60</v>
      </c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K3" s="289" t="s">
        <v>59</v>
      </c>
      <c r="AL3" s="289"/>
      <c r="AM3" s="289"/>
    </row>
    <row r="4" spans="1:39" ht="17.100000000000001" customHeight="1">
      <c r="A4" s="256"/>
      <c r="B4" s="54" t="s">
        <v>93</v>
      </c>
      <c r="C4" s="52" t="s">
        <v>54</v>
      </c>
      <c r="D4" s="195" t="s">
        <v>21</v>
      </c>
      <c r="E4" s="195" t="s">
        <v>58</v>
      </c>
      <c r="F4" s="195" t="s">
        <v>57</v>
      </c>
      <c r="G4" s="195" t="s">
        <v>71</v>
      </c>
      <c r="H4" s="195">
        <v>4</v>
      </c>
      <c r="I4" s="195">
        <v>6</v>
      </c>
      <c r="J4" s="13"/>
      <c r="K4" s="55" t="s">
        <v>16</v>
      </c>
      <c r="L4" s="195" t="s">
        <v>15</v>
      </c>
      <c r="M4" s="195" t="s">
        <v>14</v>
      </c>
      <c r="N4" s="195" t="s">
        <v>13</v>
      </c>
      <c r="O4" s="56"/>
      <c r="P4" s="52" t="s">
        <v>56</v>
      </c>
      <c r="Q4" s="52" t="s">
        <v>55</v>
      </c>
      <c r="R4" s="13"/>
      <c r="S4" s="195" t="s">
        <v>8</v>
      </c>
      <c r="T4" s="195" t="s">
        <v>7</v>
      </c>
      <c r="U4" s="195" t="s">
        <v>6</v>
      </c>
      <c r="W4" s="194" t="s">
        <v>15</v>
      </c>
      <c r="X4" s="194" t="s">
        <v>23</v>
      </c>
      <c r="Y4" s="194" t="s">
        <v>22</v>
      </c>
      <c r="Z4" s="194" t="s">
        <v>21</v>
      </c>
      <c r="AA4" s="289" t="s">
        <v>20</v>
      </c>
      <c r="AB4" s="289"/>
      <c r="AC4" s="289" t="s">
        <v>11</v>
      </c>
      <c r="AD4" s="289"/>
      <c r="AE4" s="194" t="s">
        <v>10</v>
      </c>
      <c r="AF4" s="194">
        <v>4</v>
      </c>
      <c r="AG4" s="194">
        <v>6</v>
      </c>
      <c r="AH4" s="194" t="s">
        <v>19</v>
      </c>
      <c r="AI4" s="194" t="s">
        <v>18</v>
      </c>
      <c r="AK4" s="194" t="s">
        <v>54</v>
      </c>
      <c r="AL4" s="194" t="s">
        <v>23</v>
      </c>
      <c r="AM4" s="78" t="s">
        <v>11</v>
      </c>
    </row>
    <row r="5" spans="1:39" ht="17.100000000000001" customHeight="1">
      <c r="A5" s="208"/>
      <c r="B5" s="51"/>
      <c r="C5" s="92"/>
      <c r="D5" s="60"/>
      <c r="E5" s="61"/>
      <c r="F5" s="59"/>
      <c r="G5" s="59"/>
      <c r="H5" s="59"/>
      <c r="I5" s="59"/>
      <c r="J5" s="9"/>
      <c r="K5" s="59"/>
      <c r="L5" s="59"/>
      <c r="M5" s="59"/>
      <c r="N5" s="59"/>
      <c r="O5" s="65"/>
      <c r="P5" s="66"/>
      <c r="Q5" s="66"/>
      <c r="R5" s="9"/>
      <c r="S5" s="59"/>
      <c r="T5" s="59"/>
      <c r="U5" s="59"/>
      <c r="V5" s="57" t="e">
        <f>SUM($D$5:$D5)/(COUNTA($D$5:$D5)-COUNTA($E$5:$E5))</f>
        <v>#DIV/0!</v>
      </c>
      <c r="W5" s="76">
        <f>COUNTA(A5:A34)</f>
        <v>0</v>
      </c>
      <c r="X5" s="76">
        <f>COUNTA(D5:D34)</f>
        <v>0</v>
      </c>
      <c r="Y5" s="76">
        <f>COUNTA(E5:E34)</f>
        <v>0</v>
      </c>
      <c r="Z5" s="83" t="str">
        <f>IF(X5=0,"-",SUM(D5:D34))</f>
        <v>-</v>
      </c>
      <c r="AA5" s="302">
        <f t="array" ref="AA5">IF(X5,(MAX(D5:D34)&amp;IF(SUM((D5:D34=MAX(D5:D34))*(E5:E34&lt;&gt;"")),"*","")&amp;"("&amp;MIN(IF(D5:D34&amp;E5:E34=MAX(D5:D34)&amp;IF(SUM((D5:D34=MAX(D5:D34))*(E5:E34&lt;&gt;"")),"*",""),F5:F34))&amp;")"),0)</f>
        <v>0</v>
      </c>
      <c r="AB5" s="302"/>
      <c r="AC5" s="303" t="str">
        <f>IF($X5-$Y5,$Z5/($X5-$Y5),"-")</f>
        <v>-</v>
      </c>
      <c r="AD5" s="304"/>
      <c r="AE5" s="84" t="str">
        <f>IF(SUM($F$5:$F$43),($Z5/(SUM($F$5:$F$43))*100),"-")</f>
        <v>-</v>
      </c>
      <c r="AF5" s="76">
        <f>SUM(H5:H34)</f>
        <v>0</v>
      </c>
      <c r="AG5" s="76">
        <f>SUM(I5:I34)</f>
        <v>0</v>
      </c>
      <c r="AH5" s="76">
        <f>COUNTIF($D$5:$D$34,"&gt;=50")-$AI5</f>
        <v>0</v>
      </c>
      <c r="AI5" s="76">
        <f>COUNTIF(D5:D34,"&gt;=100")</f>
        <v>0</v>
      </c>
      <c r="AK5" s="79" t="s">
        <v>53</v>
      </c>
      <c r="AL5" s="80" t="str">
        <f>IF(SUM(COUNTIF($C$5:$C$34,{1,2}))=0,"-",SUM(COUNTIF($C$5:$C$34,{1,2})))</f>
        <v>-</v>
      </c>
      <c r="AM5" s="89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.100000000000001" customHeight="1">
      <c r="A6" s="210"/>
      <c r="B6" s="47"/>
      <c r="C6" s="91"/>
      <c r="D6" s="60"/>
      <c r="E6" s="61"/>
      <c r="F6" s="59"/>
      <c r="G6" s="62"/>
      <c r="H6" s="59"/>
      <c r="I6" s="59"/>
      <c r="J6" s="9"/>
      <c r="K6" s="59"/>
      <c r="L6" s="59"/>
      <c r="M6" s="59"/>
      <c r="N6" s="59"/>
      <c r="O6" s="65"/>
      <c r="P6" s="66"/>
      <c r="Q6" s="66"/>
      <c r="R6" s="9"/>
      <c r="S6" s="59"/>
      <c r="T6" s="59"/>
      <c r="U6" s="59"/>
      <c r="V6" s="58" t="e">
        <f>SUM($D$5:$D6)/(COUNTA($D$5:$D6)-COUNTA($E$5:$E6))</f>
        <v>#DIV/0!</v>
      </c>
      <c r="Z6" s="47"/>
      <c r="AK6" s="81" t="s">
        <v>52</v>
      </c>
      <c r="AL6" s="82" t="str">
        <f>IF(COUNTIF($C$5:$C$34,$AK6)=0,"-",COUNTIF($C$5:$C$34,$AK6))</f>
        <v>-</v>
      </c>
      <c r="AM6" s="90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.100000000000001" customHeight="1">
      <c r="A7" s="210"/>
      <c r="B7" s="47"/>
      <c r="C7" s="91"/>
      <c r="D7" s="60"/>
      <c r="E7" s="61"/>
      <c r="F7" s="59"/>
      <c r="G7" s="59"/>
      <c r="H7" s="59"/>
      <c r="I7" s="59"/>
      <c r="J7" s="9"/>
      <c r="K7" s="59"/>
      <c r="L7" s="59"/>
      <c r="M7" s="59"/>
      <c r="N7" s="59"/>
      <c r="O7" s="65"/>
      <c r="P7" s="66"/>
      <c r="Q7" s="66"/>
      <c r="R7" s="9"/>
      <c r="S7" s="59"/>
      <c r="T7" s="59"/>
      <c r="U7" s="59"/>
      <c r="V7" s="58" t="e">
        <f>SUM($D$5:$D7)/(COUNTA($D$5:$D7)-COUNTA($E$5:$E7))</f>
        <v>#DIV/0!</v>
      </c>
      <c r="W7" s="289" t="s">
        <v>51</v>
      </c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11"/>
      <c r="AK7" s="81" t="s">
        <v>50</v>
      </c>
      <c r="AL7" s="82" t="str">
        <f t="shared" ref="AL7:AL14" si="0">IF(COUNTIF($C$5:$C$34,$AK7)=0,"-",COUNTIF($C$5:$C$34,$AK7))</f>
        <v>-</v>
      </c>
      <c r="AM7" s="90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.100000000000001" customHeight="1">
      <c r="A8" s="210"/>
      <c r="B8" s="47"/>
      <c r="C8" s="91"/>
      <c r="D8" s="60"/>
      <c r="E8" s="61"/>
      <c r="F8" s="59"/>
      <c r="G8" s="62"/>
      <c r="H8" s="59"/>
      <c r="I8" s="59"/>
      <c r="J8" s="9"/>
      <c r="K8" s="59"/>
      <c r="L8" s="59"/>
      <c r="M8" s="59"/>
      <c r="N8" s="59"/>
      <c r="O8" s="65"/>
      <c r="P8" s="66"/>
      <c r="Q8" s="66"/>
      <c r="R8" s="9"/>
      <c r="S8" s="59"/>
      <c r="T8" s="59"/>
      <c r="U8" s="59"/>
      <c r="V8" s="58" t="e">
        <f>SUM($D$5:$D8)/(COUNTA($D$5:$D8)-COUNTA($E$5:$E8))</f>
        <v>#DIV/0!</v>
      </c>
      <c r="W8" s="194" t="s">
        <v>16</v>
      </c>
      <c r="X8" s="194" t="s">
        <v>15</v>
      </c>
      <c r="Y8" s="194" t="s">
        <v>14</v>
      </c>
      <c r="Z8" s="194" t="s">
        <v>13</v>
      </c>
      <c r="AA8" s="289" t="s">
        <v>12</v>
      </c>
      <c r="AB8" s="289"/>
      <c r="AC8" s="289" t="s">
        <v>11</v>
      </c>
      <c r="AD8" s="289"/>
      <c r="AE8" s="194" t="s">
        <v>10</v>
      </c>
      <c r="AF8" s="194" t="s">
        <v>69</v>
      </c>
      <c r="AG8" s="194" t="s">
        <v>9</v>
      </c>
      <c r="AH8" s="13"/>
      <c r="AK8" s="81" t="s">
        <v>49</v>
      </c>
      <c r="AL8" s="82" t="str">
        <f t="shared" si="0"/>
        <v>-</v>
      </c>
      <c r="AM8" s="90" t="str">
        <f t="shared" si="1"/>
        <v>-</v>
      </c>
    </row>
    <row r="9" spans="1:39" ht="17.100000000000001" customHeight="1">
      <c r="A9" s="210"/>
      <c r="B9" s="47"/>
      <c r="C9" s="91"/>
      <c r="D9" s="60"/>
      <c r="E9" s="61"/>
      <c r="F9" s="59"/>
      <c r="G9" s="62"/>
      <c r="H9" s="59"/>
      <c r="I9" s="59"/>
      <c r="J9" s="9"/>
      <c r="K9" s="59"/>
      <c r="L9" s="59"/>
      <c r="M9" s="59"/>
      <c r="N9" s="59"/>
      <c r="O9" s="65"/>
      <c r="P9" s="66"/>
      <c r="Q9" s="66"/>
      <c r="R9" s="9"/>
      <c r="S9" s="59"/>
      <c r="T9" s="59"/>
      <c r="U9" s="59"/>
      <c r="V9" s="57" t="e">
        <f>SUM($D$5:$D9)/(COUNTA($D$5:$D9)-COUNTA($E$5:$E9))</f>
        <v>#DIV/0!</v>
      </c>
      <c r="W9" s="85" t="str">
        <f t="array" ref="W9">IF(SUM(K5:K34)=0,"-",SUM(INT(K5:K34))+INT(ROUND(SUM(K5:K34-INT(K5:K34)),1)/0.6)+MOD(ROUND(SUM(K5:K34-INT(K5:K34)),1),0.6))</f>
        <v>-</v>
      </c>
      <c r="X9" s="86" t="str">
        <f>IF($W$9="-","-",SUM(L5:L34))</f>
        <v>-</v>
      </c>
      <c r="Y9" s="86" t="str">
        <f>IF($W$9="-","-",SUM(M5:M34))</f>
        <v>-</v>
      </c>
      <c r="Z9" s="83" t="str">
        <f>IF($W$9="-","-",SUM(N5:N34))</f>
        <v>-</v>
      </c>
      <c r="AA9" s="305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306"/>
      <c r="AC9" s="303" t="str">
        <f>IF($Z$9="-","-",IF($Z$9=0,"-",$Y$9/$Z$9))</f>
        <v>-</v>
      </c>
      <c r="AD9" s="304"/>
      <c r="AE9" s="87" t="str">
        <f>IF(ISERROR(ROUND((INT(W9)*6+((W9-INT(W9))*10))/Z9,2)),"-",ROUND((INT(W9)*6+((W9-INT(W9))*10))/Z9,2))</f>
        <v>-</v>
      </c>
      <c r="AF9" s="84" t="str">
        <f>IF(ISERROR(ROUND(Y9/(INT(W9)*6+((W9-INT(W9))*10))*6,2)),"-",ROUND(Y9/(INT(W9)*6+((W9-INT(W9))*10))*6,2))</f>
        <v>-</v>
      </c>
      <c r="AG9" s="93">
        <f>COUNTIF(N5:N34,"&gt;=5")</f>
        <v>0</v>
      </c>
      <c r="AH9" s="10"/>
      <c r="AK9" s="81" t="s">
        <v>48</v>
      </c>
      <c r="AL9" s="82" t="str">
        <f t="shared" si="0"/>
        <v>-</v>
      </c>
      <c r="AM9" s="90" t="str">
        <f t="shared" si="1"/>
        <v>-</v>
      </c>
    </row>
    <row r="10" spans="1:39" ht="17.100000000000001" customHeight="1">
      <c r="A10" s="210"/>
      <c r="B10" s="51"/>
      <c r="C10" s="92"/>
      <c r="D10" s="63"/>
      <c r="E10" s="61"/>
      <c r="F10" s="59"/>
      <c r="G10" s="62"/>
      <c r="H10" s="59"/>
      <c r="I10" s="59"/>
      <c r="J10" s="9"/>
      <c r="K10" s="59"/>
      <c r="L10" s="59"/>
      <c r="M10" s="59"/>
      <c r="N10" s="59"/>
      <c r="O10" s="65"/>
      <c r="P10" s="66"/>
      <c r="Q10" s="66"/>
      <c r="R10" s="9"/>
      <c r="S10" s="59"/>
      <c r="T10" s="59"/>
      <c r="U10" s="59"/>
      <c r="V10" s="58" t="e">
        <f>SUM($D$5:$D10)/(COUNTA($D$5:$D10)-COUNTA($E$5:$E10))</f>
        <v>#DIV/0!</v>
      </c>
      <c r="W10" s="12"/>
      <c r="AK10" s="81" t="s">
        <v>47</v>
      </c>
      <c r="AL10" s="82" t="str">
        <f t="shared" si="0"/>
        <v>-</v>
      </c>
      <c r="AM10" s="90" t="str">
        <f t="shared" si="1"/>
        <v>-</v>
      </c>
    </row>
    <row r="11" spans="1:39" ht="17.100000000000001" customHeight="1">
      <c r="A11" s="210"/>
      <c r="B11" s="47"/>
      <c r="C11" s="91"/>
      <c r="D11" s="63"/>
      <c r="E11" s="61"/>
      <c r="F11" s="59"/>
      <c r="G11" s="62"/>
      <c r="H11" s="59"/>
      <c r="I11" s="59"/>
      <c r="J11" s="9"/>
      <c r="K11" s="59"/>
      <c r="L11" s="59"/>
      <c r="M11" s="59"/>
      <c r="N11" s="59"/>
      <c r="O11" s="65"/>
      <c r="P11" s="66"/>
      <c r="Q11" s="66"/>
      <c r="R11" s="9"/>
      <c r="S11" s="59"/>
      <c r="T11" s="59"/>
      <c r="U11" s="59"/>
      <c r="V11" s="58" t="e">
        <f>SUM($D$5:$D11)/(COUNTA($D$5:$D11)-COUNTA($E$5:$E11))</f>
        <v>#DIV/0!</v>
      </c>
      <c r="W11" s="292" t="s">
        <v>46</v>
      </c>
      <c r="X11" s="292"/>
      <c r="Y11" s="292"/>
      <c r="Z11" s="11"/>
      <c r="AA11" s="11"/>
      <c r="AB11" s="11"/>
      <c r="AK11" s="81" t="s">
        <v>45</v>
      </c>
      <c r="AL11" s="82" t="str">
        <f t="shared" si="0"/>
        <v>-</v>
      </c>
      <c r="AM11" s="90" t="str">
        <f t="shared" si="1"/>
        <v>-</v>
      </c>
    </row>
    <row r="12" spans="1:39" ht="17.100000000000001" customHeight="1">
      <c r="A12" s="243"/>
      <c r="B12" s="47"/>
      <c r="C12" s="91"/>
      <c r="D12" s="63"/>
      <c r="E12" s="61"/>
      <c r="F12" s="59"/>
      <c r="G12" s="59"/>
      <c r="H12" s="59"/>
      <c r="I12" s="59"/>
      <c r="J12" s="9"/>
      <c r="K12" s="59"/>
      <c r="L12" s="59"/>
      <c r="M12" s="59"/>
      <c r="N12" s="59"/>
      <c r="O12" s="65"/>
      <c r="P12" s="66"/>
      <c r="Q12" s="66"/>
      <c r="R12" s="9"/>
      <c r="S12" s="59"/>
      <c r="T12" s="59"/>
      <c r="U12" s="59"/>
      <c r="V12" s="58" t="e">
        <f>SUM($D$5:$D12)/(COUNTA($D$5:$D12)-COUNTA($E$5:$E12))</f>
        <v>#DIV/0!</v>
      </c>
      <c r="W12" s="194" t="s">
        <v>8</v>
      </c>
      <c r="X12" s="194" t="s">
        <v>7</v>
      </c>
      <c r="Y12" s="194" t="s">
        <v>6</v>
      </c>
      <c r="Z12" s="47"/>
      <c r="AK12" s="81" t="s">
        <v>44</v>
      </c>
      <c r="AL12" s="82" t="str">
        <f t="shared" si="0"/>
        <v>-</v>
      </c>
      <c r="AM12" s="90" t="str">
        <f t="shared" si="1"/>
        <v>-</v>
      </c>
    </row>
    <row r="13" spans="1:39" ht="17.100000000000001" customHeight="1">
      <c r="A13" s="243"/>
      <c r="B13" s="47"/>
      <c r="C13" s="91"/>
      <c r="D13" s="63"/>
      <c r="E13" s="61"/>
      <c r="F13" s="59"/>
      <c r="G13" s="62"/>
      <c r="H13" s="59"/>
      <c r="I13" s="59"/>
      <c r="J13" s="9"/>
      <c r="K13" s="59"/>
      <c r="L13" s="59"/>
      <c r="M13" s="59"/>
      <c r="N13" s="59"/>
      <c r="O13" s="65"/>
      <c r="P13" s="66"/>
      <c r="Q13" s="66"/>
      <c r="R13" s="9"/>
      <c r="S13" s="59"/>
      <c r="T13" s="59"/>
      <c r="U13" s="59"/>
      <c r="V13" s="57" t="e">
        <f>SUM($D$5:$D13)/(COUNTA($D$5:$D13)-COUNTA($E$5:$E13))</f>
        <v>#DIV/0!</v>
      </c>
      <c r="W13" s="76">
        <f>SUM(S5:S34)</f>
        <v>0</v>
      </c>
      <c r="X13" s="76">
        <f>SUM(T5:T34)</f>
        <v>0</v>
      </c>
      <c r="Y13" s="76">
        <f>SUM(U5:U34)</f>
        <v>0</v>
      </c>
      <c r="Z13" s="10"/>
      <c r="AK13" s="81" t="s">
        <v>43</v>
      </c>
      <c r="AL13" s="82" t="str">
        <f t="shared" si="0"/>
        <v>-</v>
      </c>
      <c r="AM13" s="90" t="str">
        <f t="shared" si="1"/>
        <v>-</v>
      </c>
    </row>
    <row r="14" spans="1:39" ht="17.100000000000001" customHeight="1">
      <c r="A14" s="243"/>
      <c r="B14" s="47"/>
      <c r="C14" s="91"/>
      <c r="D14" s="63"/>
      <c r="E14" s="61"/>
      <c r="F14" s="59"/>
      <c r="G14" s="62"/>
      <c r="H14" s="59"/>
      <c r="I14" s="59"/>
      <c r="J14" s="9"/>
      <c r="K14" s="59"/>
      <c r="L14" s="59"/>
      <c r="M14" s="59"/>
      <c r="N14" s="59"/>
      <c r="O14" s="65"/>
      <c r="P14" s="66"/>
      <c r="Q14" s="66"/>
      <c r="R14" s="9"/>
      <c r="S14" s="59"/>
      <c r="T14" s="59"/>
      <c r="U14" s="59"/>
      <c r="V14" s="58" t="e">
        <f>SUM($D$5:$D14)/(COUNTA($D$5:$D14)-COUNTA($E$5:$E14))</f>
        <v>#DIV/0!</v>
      </c>
      <c r="AK14" s="81" t="s">
        <v>42</v>
      </c>
      <c r="AL14" s="82" t="str">
        <f t="shared" si="0"/>
        <v>-</v>
      </c>
      <c r="AM14" s="90" t="str">
        <f t="shared" si="1"/>
        <v>-</v>
      </c>
    </row>
    <row r="15" spans="1:39" ht="17.100000000000001" customHeight="1">
      <c r="A15" s="243"/>
      <c r="B15" s="47"/>
      <c r="C15" s="91"/>
      <c r="D15" s="63"/>
      <c r="E15" s="61"/>
      <c r="F15" s="59"/>
      <c r="G15" s="62"/>
      <c r="H15" s="59"/>
      <c r="I15" s="59"/>
      <c r="J15" s="9"/>
      <c r="K15" s="59"/>
      <c r="L15" s="59"/>
      <c r="M15" s="59"/>
      <c r="N15" s="59"/>
      <c r="O15" s="65"/>
      <c r="P15" s="66"/>
      <c r="Q15" s="66"/>
      <c r="R15" s="9"/>
      <c r="S15" s="59"/>
      <c r="T15" s="59"/>
      <c r="U15" s="59"/>
      <c r="V15" s="58" t="e">
        <f>SUM($D$5:$D15)/(COUNTA($D$5:$D15)-COUNTA($E$5:$E15))</f>
        <v>#DIV/0!</v>
      </c>
      <c r="W15" s="289" t="s">
        <v>41</v>
      </c>
      <c r="X15" s="289"/>
      <c r="Y15" s="289"/>
      <c r="Z15" s="289"/>
      <c r="AA15" s="289"/>
      <c r="AB15" s="289"/>
    </row>
    <row r="16" spans="1:39" ht="17.100000000000001" customHeight="1">
      <c r="A16" s="243"/>
      <c r="B16" s="47"/>
      <c r="C16" s="91"/>
      <c r="D16" s="63"/>
      <c r="E16" s="61"/>
      <c r="F16" s="59"/>
      <c r="G16" s="62"/>
      <c r="H16" s="59"/>
      <c r="I16" s="59"/>
      <c r="J16" s="9"/>
      <c r="K16" s="59"/>
      <c r="L16" s="59"/>
      <c r="M16" s="59"/>
      <c r="N16" s="59"/>
      <c r="O16" s="65"/>
      <c r="P16" s="66"/>
      <c r="Q16" s="66"/>
      <c r="R16" s="9"/>
      <c r="S16" s="59"/>
      <c r="T16" s="59"/>
      <c r="U16" s="59"/>
      <c r="V16" s="57" t="e">
        <f>SUM($D$5:$D16)/(COUNTA($D$5:$D16)-COUNTA($E$5:$E16))</f>
        <v>#DIV/0!</v>
      </c>
      <c r="W16" s="293" t="s">
        <v>40</v>
      </c>
      <c r="X16" s="294"/>
      <c r="Y16" s="295"/>
      <c r="Z16" s="76">
        <f>COUNTIF($G$5:$G$34,W16)</f>
        <v>0</v>
      </c>
      <c r="AA16" s="296">
        <f>$Z16/MAX(1,$X$5)</f>
        <v>0</v>
      </c>
      <c r="AB16" s="297"/>
    </row>
    <row r="17" spans="1:34" ht="17.100000000000001" customHeight="1">
      <c r="A17" s="228"/>
      <c r="B17" s="51"/>
      <c r="C17" s="92"/>
      <c r="D17" s="60"/>
      <c r="E17" s="61"/>
      <c r="F17" s="59"/>
      <c r="G17" s="59"/>
      <c r="H17" s="59"/>
      <c r="I17" s="59"/>
      <c r="J17" s="9"/>
      <c r="K17" s="59"/>
      <c r="L17" s="59"/>
      <c r="M17" s="59"/>
      <c r="N17" s="59"/>
      <c r="O17" s="65"/>
      <c r="P17" s="66"/>
      <c r="Q17" s="66"/>
      <c r="R17" s="9"/>
      <c r="S17" s="59"/>
      <c r="T17" s="59"/>
      <c r="U17" s="59"/>
      <c r="V17" s="57" t="e">
        <f>SUM($D$5:$D17)/(COUNTA($D$5:$D17)-COUNTA($E$5:$E17))</f>
        <v>#DIV/0!</v>
      </c>
      <c r="W17" s="298" t="s">
        <v>39</v>
      </c>
      <c r="X17" s="299"/>
      <c r="Y17" s="300"/>
      <c r="Z17" s="76">
        <f>COUNTIF($G$5:$G$34,W17)</f>
        <v>0</v>
      </c>
      <c r="AA17" s="287">
        <f t="shared" ref="AA17:AA25" si="2">$Z17/MAX(1,$X$5)</f>
        <v>0</v>
      </c>
      <c r="AB17" s="288"/>
      <c r="AG17" s="1"/>
      <c r="AH17" s="1"/>
    </row>
    <row r="18" spans="1:34" ht="17.100000000000001" customHeight="1">
      <c r="A18" s="228"/>
      <c r="B18" s="51"/>
      <c r="C18" s="92"/>
      <c r="D18" s="63"/>
      <c r="E18" s="61"/>
      <c r="F18" s="59"/>
      <c r="G18" s="62"/>
      <c r="H18" s="59"/>
      <c r="I18" s="59"/>
      <c r="J18" s="9"/>
      <c r="K18" s="59"/>
      <c r="L18" s="59"/>
      <c r="M18" s="59"/>
      <c r="N18" s="59"/>
      <c r="O18" s="65"/>
      <c r="P18" s="66"/>
      <c r="Q18" s="66"/>
      <c r="R18" s="9"/>
      <c r="S18" s="59"/>
      <c r="T18" s="59"/>
      <c r="U18" s="59"/>
      <c r="V18" s="57" t="e">
        <f>SUM($D$5:$D18)/(COUNTA($D$5:$D18)-COUNTA($E$5:$E18))</f>
        <v>#DIV/0!</v>
      </c>
      <c r="W18" s="284" t="s">
        <v>90</v>
      </c>
      <c r="X18" s="285"/>
      <c r="Y18" s="286"/>
      <c r="Z18" s="76">
        <f>COUNTIF($G$5:$G$34,W18)</f>
        <v>0</v>
      </c>
      <c r="AA18" s="287">
        <f t="shared" si="2"/>
        <v>0</v>
      </c>
      <c r="AB18" s="288"/>
      <c r="AG18" s="1"/>
      <c r="AH18" s="1"/>
    </row>
    <row r="19" spans="1:34" ht="17.100000000000001" customHeight="1">
      <c r="A19" s="228"/>
      <c r="B19" s="51"/>
      <c r="C19" s="92"/>
      <c r="D19" s="63"/>
      <c r="E19" s="61"/>
      <c r="F19" s="59"/>
      <c r="G19" s="62"/>
      <c r="H19" s="59"/>
      <c r="I19" s="59"/>
      <c r="J19" s="9"/>
      <c r="K19" s="59"/>
      <c r="L19" s="59"/>
      <c r="M19" s="59"/>
      <c r="N19" s="59"/>
      <c r="O19" s="65"/>
      <c r="P19" s="66"/>
      <c r="Q19" s="66"/>
      <c r="R19" s="9"/>
      <c r="S19" s="59"/>
      <c r="T19" s="59"/>
      <c r="U19" s="59"/>
      <c r="V19" s="57" t="e">
        <f>SUM($D$5:$D19)/(COUNTA($D$5:$D19)-COUNTA($E$5:$E19))</f>
        <v>#DIV/0!</v>
      </c>
      <c r="W19" s="284" t="s">
        <v>89</v>
      </c>
      <c r="X19" s="285"/>
      <c r="Y19" s="286"/>
      <c r="Z19" s="76">
        <f t="shared" ref="Z19:Z25" si="3">COUNTIF($G$5:$G$34,W19)</f>
        <v>0</v>
      </c>
      <c r="AA19" s="287">
        <f t="shared" si="2"/>
        <v>0</v>
      </c>
      <c r="AB19" s="288"/>
      <c r="AG19" s="1"/>
      <c r="AH19" s="1"/>
    </row>
    <row r="20" spans="1:34" ht="17.100000000000001" customHeight="1">
      <c r="A20" s="228"/>
      <c r="B20" s="47"/>
      <c r="C20" s="91"/>
      <c r="D20" s="60"/>
      <c r="E20" s="61"/>
      <c r="F20" s="59"/>
      <c r="G20" s="62"/>
      <c r="H20" s="59"/>
      <c r="I20" s="59"/>
      <c r="J20" s="9"/>
      <c r="K20" s="59"/>
      <c r="L20" s="59"/>
      <c r="M20" s="59"/>
      <c r="N20" s="59"/>
      <c r="O20" s="65"/>
      <c r="P20" s="66"/>
      <c r="Q20" s="66"/>
      <c r="R20" s="9"/>
      <c r="S20" s="59"/>
      <c r="T20" s="59"/>
      <c r="U20" s="59"/>
      <c r="V20" s="57" t="e">
        <f>SUM($D$5:$D20)/(COUNTA($D$5:$D20)-COUNTA($E$5:$E20))</f>
        <v>#DIV/0!</v>
      </c>
      <c r="W20" s="284" t="s">
        <v>38</v>
      </c>
      <c r="X20" s="285"/>
      <c r="Y20" s="286"/>
      <c r="Z20" s="76">
        <f t="shared" si="3"/>
        <v>0</v>
      </c>
      <c r="AA20" s="287">
        <f t="shared" si="2"/>
        <v>0</v>
      </c>
      <c r="AB20" s="288"/>
      <c r="AG20" s="1"/>
      <c r="AH20" s="1"/>
    </row>
    <row r="21" spans="1:34" ht="17.100000000000001" customHeight="1">
      <c r="A21" s="228"/>
      <c r="B21" s="47"/>
      <c r="C21" s="91"/>
      <c r="D21" s="60"/>
      <c r="E21" s="61"/>
      <c r="F21" s="59"/>
      <c r="G21" s="62"/>
      <c r="H21" s="59"/>
      <c r="I21" s="59"/>
      <c r="J21" s="9"/>
      <c r="K21" s="64"/>
      <c r="L21" s="59"/>
      <c r="M21" s="59"/>
      <c r="N21" s="59"/>
      <c r="O21" s="65"/>
      <c r="P21" s="66"/>
      <c r="Q21" s="66"/>
      <c r="R21" s="9"/>
      <c r="S21" s="59"/>
      <c r="T21" s="59"/>
      <c r="U21" s="59"/>
      <c r="V21" s="57" t="e">
        <f>SUM($D$5:$D21)/(COUNTA($D$5:$D21)-COUNTA($E$5:$E21))</f>
        <v>#DIV/0!</v>
      </c>
      <c r="W21" s="284" t="s">
        <v>37</v>
      </c>
      <c r="X21" s="285"/>
      <c r="Y21" s="286"/>
      <c r="Z21" s="76">
        <f t="shared" si="3"/>
        <v>0</v>
      </c>
      <c r="AA21" s="287">
        <f t="shared" si="2"/>
        <v>0</v>
      </c>
      <c r="AB21" s="288"/>
      <c r="AG21" s="1"/>
      <c r="AH21" s="1"/>
    </row>
    <row r="22" spans="1:34" ht="17.100000000000001" customHeight="1">
      <c r="A22" s="228"/>
      <c r="B22" s="47"/>
      <c r="C22" s="91"/>
      <c r="D22" s="60"/>
      <c r="E22" s="61"/>
      <c r="F22" s="59"/>
      <c r="G22" s="59"/>
      <c r="H22" s="59"/>
      <c r="I22" s="59"/>
      <c r="J22" s="9"/>
      <c r="K22" s="64"/>
      <c r="L22" s="59"/>
      <c r="M22" s="59"/>
      <c r="N22" s="59"/>
      <c r="O22" s="65"/>
      <c r="P22" s="66"/>
      <c r="Q22" s="66"/>
      <c r="R22" s="9"/>
      <c r="S22" s="59"/>
      <c r="T22" s="59"/>
      <c r="U22" s="59"/>
      <c r="V22" s="57" t="e">
        <f>SUM($D$5:$D22)/(COUNTA($D$5:$D22)-COUNTA($E$5:$E22))</f>
        <v>#DIV/0!</v>
      </c>
      <c r="W22" s="284" t="s">
        <v>36</v>
      </c>
      <c r="X22" s="285"/>
      <c r="Y22" s="286"/>
      <c r="Z22" s="76">
        <f t="shared" si="3"/>
        <v>0</v>
      </c>
      <c r="AA22" s="287">
        <f t="shared" si="2"/>
        <v>0</v>
      </c>
      <c r="AB22" s="288"/>
      <c r="AG22" s="1"/>
      <c r="AH22" s="1"/>
    </row>
    <row r="23" spans="1:34" ht="17.100000000000001" customHeight="1">
      <c r="A23" s="229"/>
      <c r="B23" s="47"/>
      <c r="C23" s="91"/>
      <c r="D23" s="60"/>
      <c r="E23" s="61"/>
      <c r="F23" s="59"/>
      <c r="G23" s="62"/>
      <c r="H23" s="59"/>
      <c r="I23" s="59"/>
      <c r="J23" s="9"/>
      <c r="K23" s="64"/>
      <c r="L23" s="59"/>
      <c r="M23" s="59"/>
      <c r="N23" s="64"/>
      <c r="O23" s="67"/>
      <c r="P23" s="68"/>
      <c r="Q23" s="68"/>
      <c r="R23" s="9"/>
      <c r="S23" s="59"/>
      <c r="T23" s="59"/>
      <c r="U23" s="59"/>
      <c r="V23" s="57" t="e">
        <f>SUM($D$5:$D23)/(COUNTA($D$5:$D23)-COUNTA($E$5:$E23))</f>
        <v>#DIV/0!</v>
      </c>
      <c r="W23" s="284" t="s">
        <v>35</v>
      </c>
      <c r="X23" s="285"/>
      <c r="Y23" s="286"/>
      <c r="Z23" s="76">
        <f t="shared" si="3"/>
        <v>0</v>
      </c>
      <c r="AA23" s="287">
        <f t="shared" si="2"/>
        <v>0</v>
      </c>
      <c r="AB23" s="288"/>
      <c r="AG23" s="1"/>
      <c r="AH23" s="1"/>
    </row>
    <row r="24" spans="1:34" ht="17.100000000000001" customHeight="1">
      <c r="A24" s="248"/>
      <c r="B24" s="51"/>
      <c r="C24" s="92"/>
      <c r="D24" s="63"/>
      <c r="E24" s="61"/>
      <c r="F24" s="59"/>
      <c r="G24" s="62"/>
      <c r="H24" s="59"/>
      <c r="I24" s="59"/>
      <c r="J24" s="9"/>
      <c r="K24" s="64"/>
      <c r="L24" s="59"/>
      <c r="M24" s="59"/>
      <c r="N24" s="59"/>
      <c r="O24" s="65"/>
      <c r="P24" s="66"/>
      <c r="Q24" s="66"/>
      <c r="R24" s="25"/>
      <c r="S24" s="62"/>
      <c r="T24" s="62"/>
      <c r="U24" s="62"/>
      <c r="V24" s="57" t="e">
        <f>SUM($D$5:$D24)/(COUNTA($D$5:$D24)-COUNTA($E$5:$E24))</f>
        <v>#DIV/0!</v>
      </c>
      <c r="W24" s="284" t="s">
        <v>34</v>
      </c>
      <c r="X24" s="290"/>
      <c r="Y24" s="291"/>
      <c r="Z24" s="76">
        <f t="shared" si="3"/>
        <v>0</v>
      </c>
      <c r="AA24" s="287">
        <f t="shared" si="2"/>
        <v>0</v>
      </c>
      <c r="AB24" s="288"/>
      <c r="AG24" s="1"/>
      <c r="AH24" s="1"/>
    </row>
    <row r="25" spans="1:34" ht="17.100000000000001" customHeight="1">
      <c r="A25" s="248"/>
      <c r="B25" s="47"/>
      <c r="C25" s="91"/>
      <c r="D25" s="63"/>
      <c r="E25" s="61"/>
      <c r="F25" s="59"/>
      <c r="G25" s="62"/>
      <c r="H25" s="59"/>
      <c r="I25" s="59"/>
      <c r="J25" s="9"/>
      <c r="K25" s="64"/>
      <c r="L25" s="59"/>
      <c r="M25" s="59"/>
      <c r="N25" s="59"/>
      <c r="O25" s="65"/>
      <c r="P25" s="66"/>
      <c r="Q25" s="66"/>
      <c r="R25" s="50"/>
      <c r="S25" s="59"/>
      <c r="T25" s="59"/>
      <c r="U25" s="59"/>
      <c r="V25" s="57" t="e">
        <f>SUM($D$5:$D25)/(COUNTA($D$5:$D25)-COUNTA($E$5:$E25))</f>
        <v>#DIV/0!</v>
      </c>
      <c r="W25" s="284" t="s">
        <v>33</v>
      </c>
      <c r="X25" s="285"/>
      <c r="Y25" s="286"/>
      <c r="Z25" s="76">
        <f t="shared" si="3"/>
        <v>0</v>
      </c>
      <c r="AA25" s="287">
        <f t="shared" si="2"/>
        <v>0</v>
      </c>
      <c r="AB25" s="288"/>
      <c r="AG25" s="1"/>
      <c r="AH25" s="1"/>
    </row>
    <row r="26" spans="1:34" ht="17.100000000000001" customHeight="1">
      <c r="A26" s="200"/>
      <c r="B26" s="2"/>
      <c r="C26" s="91"/>
      <c r="D26" s="60"/>
      <c r="E26" s="61"/>
      <c r="F26" s="59"/>
      <c r="G26" s="59"/>
      <c r="H26" s="59"/>
      <c r="I26" s="59"/>
      <c r="J26" s="9"/>
      <c r="K26" s="64"/>
      <c r="L26" s="59"/>
      <c r="M26" s="59"/>
      <c r="N26" s="59"/>
      <c r="O26" s="65"/>
      <c r="P26" s="66"/>
      <c r="Q26" s="66"/>
      <c r="R26" s="50"/>
      <c r="S26" s="59"/>
      <c r="T26" s="59"/>
      <c r="U26" s="59"/>
      <c r="V26" s="58" t="e">
        <f>SUM($D$5:$D26)/(COUNTA($D$5:$D26)-COUNTA($E$5:$E26))</f>
        <v>#DIV/0!</v>
      </c>
      <c r="W26" s="88"/>
    </row>
    <row r="27" spans="1:34" ht="17.100000000000001" customHeight="1">
      <c r="A27" s="200"/>
      <c r="B27" s="2"/>
      <c r="C27" s="91"/>
      <c r="D27" s="60"/>
      <c r="E27" s="61"/>
      <c r="F27" s="59"/>
      <c r="G27" s="59"/>
      <c r="H27" s="59"/>
      <c r="I27" s="59"/>
      <c r="J27" s="9"/>
      <c r="K27" s="64"/>
      <c r="L27" s="59"/>
      <c r="M27" s="59"/>
      <c r="N27" s="59"/>
      <c r="O27" s="65"/>
      <c r="P27" s="66"/>
      <c r="Q27" s="66"/>
      <c r="R27" s="50"/>
      <c r="S27" s="59"/>
      <c r="T27" s="59"/>
      <c r="U27" s="59"/>
      <c r="V27" s="58" t="e">
        <f>SUM($D$5:$D27)/(COUNTA($D$5:$D27)-COUNTA($E$5:$E27))</f>
        <v>#DIV/0!</v>
      </c>
      <c r="W27" s="289" t="s">
        <v>32</v>
      </c>
      <c r="X27" s="289"/>
      <c r="Y27" s="289"/>
      <c r="Z27" s="289"/>
      <c r="AA27" s="289"/>
      <c r="AB27" s="289"/>
      <c r="AC27" s="8"/>
      <c r="AD27" s="8"/>
      <c r="AE27" s="8"/>
      <c r="AG27" s="1"/>
      <c r="AH27" s="1"/>
    </row>
    <row r="28" spans="1:34" ht="17.100000000000001" customHeight="1">
      <c r="A28" s="200"/>
      <c r="B28" s="2"/>
      <c r="C28" s="91"/>
      <c r="D28" s="60"/>
      <c r="E28" s="61"/>
      <c r="F28" s="59"/>
      <c r="G28" s="59"/>
      <c r="H28" s="59"/>
      <c r="I28" s="59"/>
      <c r="J28" s="9"/>
      <c r="K28" s="64"/>
      <c r="L28" s="59"/>
      <c r="M28" s="59"/>
      <c r="N28" s="59"/>
      <c r="O28" s="65"/>
      <c r="P28" s="66"/>
      <c r="Q28" s="66"/>
      <c r="R28" s="50"/>
      <c r="S28" s="59"/>
      <c r="T28" s="59"/>
      <c r="U28" s="59"/>
      <c r="V28" s="57" t="e">
        <f>SUM($D$5:$D28)/(COUNTA($D$5:$D28)-COUNTA($E$5:$E28))</f>
        <v>#DIV/0!</v>
      </c>
      <c r="W28" s="69" t="s">
        <v>31</v>
      </c>
      <c r="X28" s="70"/>
      <c r="Y28" s="70"/>
      <c r="Z28" s="71"/>
      <c r="AA28" s="282" t="str">
        <f>IF(W5=0,"-",$W$13/$W$5)</f>
        <v>-</v>
      </c>
      <c r="AB28" s="283"/>
      <c r="AG28" s="1"/>
      <c r="AH28" s="1"/>
    </row>
    <row r="29" spans="1:34" ht="17.100000000000001" customHeight="1">
      <c r="A29" s="200"/>
      <c r="B29" s="2"/>
      <c r="C29" s="91"/>
      <c r="D29" s="60"/>
      <c r="E29" s="61"/>
      <c r="F29" s="59"/>
      <c r="G29" s="59"/>
      <c r="H29" s="59"/>
      <c r="I29" s="59"/>
      <c r="J29" s="9"/>
      <c r="K29" s="64"/>
      <c r="L29" s="59"/>
      <c r="M29" s="59"/>
      <c r="N29" s="59"/>
      <c r="O29" s="65"/>
      <c r="P29" s="66"/>
      <c r="Q29" s="66"/>
      <c r="R29" s="50"/>
      <c r="S29" s="59"/>
      <c r="T29" s="59"/>
      <c r="U29" s="59"/>
      <c r="V29" s="57" t="e">
        <f>SUM($D$5:$D29)/(COUNTA($D$5:$D29)-COUNTA($E$5:$E29))</f>
        <v>#DIV/0!</v>
      </c>
      <c r="W29" s="196" t="s">
        <v>30</v>
      </c>
      <c r="X29" s="197"/>
      <c r="Y29" s="276">
        <v>20</v>
      </c>
      <c r="Z29" s="279"/>
      <c r="AA29" s="280" t="str">
        <f>IF(ISERROR(SUMIF(D5:D34,"&gt;="&amp;Y29)/SUMPRODUCT(--(D5:D34&gt;=Y29),--(E5:E34&lt;&gt;"*"))),"-",SUMIF(D5:D34,"&gt;="&amp;Y29)/SUMPRODUCT(--(D5:D34&gt;=Y29),--(E5:E34&lt;&gt;"*")))</f>
        <v>-</v>
      </c>
      <c r="AB29" s="281"/>
      <c r="AG29" s="1"/>
      <c r="AH29" s="1"/>
    </row>
    <row r="30" spans="1:34" ht="17.100000000000001" customHeight="1">
      <c r="A30" s="200"/>
      <c r="B30" s="2"/>
      <c r="C30" s="91"/>
      <c r="D30" s="60"/>
      <c r="E30" s="61"/>
      <c r="F30" s="59"/>
      <c r="G30" s="59"/>
      <c r="H30" s="59"/>
      <c r="I30" s="59"/>
      <c r="J30" s="9"/>
      <c r="K30" s="64"/>
      <c r="L30" s="59"/>
      <c r="M30" s="59"/>
      <c r="N30" s="59"/>
      <c r="O30" s="65"/>
      <c r="P30" s="66"/>
      <c r="Q30" s="66"/>
      <c r="R30" s="50"/>
      <c r="S30" s="59"/>
      <c r="T30" s="59"/>
      <c r="U30" s="59"/>
      <c r="V30" s="57" t="e">
        <f>SUM($D$5:$D30)/(COUNTA($D$5:$D30)-COUNTA($E$5:$E30))</f>
        <v>#DIV/0!</v>
      </c>
      <c r="W30" s="274" t="s">
        <v>29</v>
      </c>
      <c r="X30" s="275"/>
      <c r="Y30" s="275"/>
      <c r="Z30" s="276"/>
      <c r="AA30" s="277" t="str">
        <f>IF($Z$5="-","-",IF($Z$5=0,"-",($AF$5*4+$AG$5*6)/$Z$5))</f>
        <v>-</v>
      </c>
      <c r="AB30" s="278"/>
      <c r="AG30" s="1"/>
      <c r="AH30" s="1"/>
    </row>
    <row r="31" spans="1:34" ht="17.100000000000001" customHeight="1">
      <c r="A31" s="200"/>
      <c r="B31" s="2"/>
      <c r="C31" s="91"/>
      <c r="D31" s="60"/>
      <c r="E31" s="61"/>
      <c r="F31" s="59"/>
      <c r="G31" s="59"/>
      <c r="H31" s="59"/>
      <c r="I31" s="59"/>
      <c r="J31" s="9"/>
      <c r="K31" s="64"/>
      <c r="L31" s="59"/>
      <c r="M31" s="59"/>
      <c r="N31" s="59"/>
      <c r="O31" s="65"/>
      <c r="P31" s="66"/>
      <c r="Q31" s="66"/>
      <c r="R31" s="50"/>
      <c r="S31" s="59"/>
      <c r="T31" s="59"/>
      <c r="U31" s="59"/>
      <c r="V31" s="57" t="e">
        <f>SUM($D$5:$D31)/(COUNTA($D$5:$D31)-COUNTA($E$5:$E31))</f>
        <v>#DIV/0!</v>
      </c>
      <c r="W31" s="274" t="s">
        <v>28</v>
      </c>
      <c r="X31" s="275"/>
      <c r="Y31" s="275"/>
      <c r="Z31" s="276"/>
      <c r="AA31" s="277" t="str">
        <f>IF(SUM($AF5:$AG5),$AG5/SUM($AF5:$AG5),"-")</f>
        <v>-</v>
      </c>
      <c r="AB31" s="278"/>
      <c r="AG31" s="1"/>
      <c r="AH31" s="1"/>
    </row>
    <row r="32" spans="1:34" ht="17.100000000000001" customHeight="1">
      <c r="A32" s="200"/>
      <c r="B32" s="2"/>
      <c r="C32" s="91"/>
      <c r="D32" s="60"/>
      <c r="E32" s="61"/>
      <c r="F32" s="59"/>
      <c r="G32" s="59"/>
      <c r="H32" s="59"/>
      <c r="I32" s="59"/>
      <c r="J32" s="9"/>
      <c r="K32" s="64"/>
      <c r="L32" s="59"/>
      <c r="M32" s="59"/>
      <c r="N32" s="59"/>
      <c r="O32" s="65"/>
      <c r="P32" s="66"/>
      <c r="Q32" s="66"/>
      <c r="R32" s="50"/>
      <c r="S32" s="59"/>
      <c r="T32" s="59"/>
      <c r="U32" s="59"/>
      <c r="V32" s="57" t="e">
        <f>SUM($D$5:$D32)/(COUNTA($D$5:$D32)-COUNTA($E$5:$E32))</f>
        <v>#DIV/0!</v>
      </c>
      <c r="W32" s="274" t="s">
        <v>27</v>
      </c>
      <c r="X32" s="275"/>
      <c r="Y32" s="275"/>
      <c r="Z32" s="276"/>
      <c r="AA32" s="277" t="str">
        <f>IF(SUM($AH5:$AI5),$AI5/SUM($AH5:$AI5),"-")</f>
        <v>-</v>
      </c>
      <c r="AB32" s="278"/>
      <c r="AG32" s="1"/>
      <c r="AH32" s="1"/>
    </row>
    <row r="33" spans="1:34" ht="17.100000000000001" customHeight="1">
      <c r="A33" s="199"/>
      <c r="B33" s="2"/>
      <c r="C33" s="91"/>
      <c r="D33" s="60"/>
      <c r="E33" s="61"/>
      <c r="F33" s="59"/>
      <c r="G33" s="59"/>
      <c r="H33" s="59"/>
      <c r="I33" s="59"/>
      <c r="J33" s="50"/>
      <c r="K33" s="59"/>
      <c r="L33" s="59"/>
      <c r="M33" s="59"/>
      <c r="N33" s="59"/>
      <c r="O33" s="65"/>
      <c r="P33" s="66"/>
      <c r="Q33" s="66"/>
      <c r="R33" s="50"/>
      <c r="S33" s="59"/>
      <c r="T33" s="59"/>
      <c r="U33" s="59"/>
      <c r="V33" s="57" t="e">
        <f>SUM($D$5:$D33)/(COUNTA($D$5:$D33)-COUNTA($E$5:$E33))</f>
        <v>#DIV/0!</v>
      </c>
      <c r="W33" s="274" t="s">
        <v>64</v>
      </c>
      <c r="X33" s="275"/>
      <c r="Y33" s="275"/>
      <c r="Z33" s="276"/>
      <c r="AA33" s="74">
        <f>SUMPRODUCT((D5:D34=0)*(D5:D34&lt;&gt;"")*(E5:E34&lt;&gt;"*"))</f>
        <v>0</v>
      </c>
      <c r="AB33" s="75">
        <f>SUMPRODUCT((D5:D34=0)*(D5:D34&lt;&gt;"")*(E5:E34&lt;&gt;"*")*(F5:F34=1))</f>
        <v>0</v>
      </c>
      <c r="AG33" s="1"/>
      <c r="AH33" s="1"/>
    </row>
    <row r="34" spans="1:34" ht="17.100000000000001" customHeight="1">
      <c r="A34" s="199"/>
      <c r="B34" s="2"/>
      <c r="C34" s="91"/>
      <c r="D34" s="60"/>
      <c r="E34" s="61"/>
      <c r="F34" s="59"/>
      <c r="G34" s="59"/>
      <c r="H34" s="59"/>
      <c r="I34" s="59"/>
      <c r="J34" s="50"/>
      <c r="K34" s="59"/>
      <c r="L34" s="59"/>
      <c r="M34" s="59"/>
      <c r="N34" s="59"/>
      <c r="O34" s="65"/>
      <c r="P34" s="66"/>
      <c r="Q34" s="66"/>
      <c r="R34" s="50"/>
      <c r="S34" s="59"/>
      <c r="T34" s="59"/>
      <c r="U34" s="59"/>
      <c r="V34" s="57" t="e">
        <f>SUM($D$5:$D34)/(COUNTA($D$5:$D34)-COUNTA($E$5:$E34))</f>
        <v>#DIV/0!</v>
      </c>
      <c r="W34" s="274" t="s">
        <v>65</v>
      </c>
      <c r="X34" s="275"/>
      <c r="Y34" s="275"/>
      <c r="Z34" s="276"/>
      <c r="AA34" s="74">
        <f>SUM(P5:P34)</f>
        <v>0</v>
      </c>
      <c r="AB34" s="75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20" priority="1" operator="greaterThan">
      <formula>0</formula>
    </cfRule>
  </conditionalFormatting>
  <dataValidations count="1">
    <dataValidation type="list" allowBlank="1" showInputMessage="1" showErrorMessage="1" sqref="G5:G34" xr:uid="{00000000-0002-0000-3600-000000000000}">
      <formula1>$W$16:$W$25</formula1>
    </dataValidation>
  </dataValidations>
  <hyperlinks>
    <hyperlink ref="A2" location="'Player Summary'!A1" display="Player Summary" xr:uid="{00000000-0004-0000-36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17" sqref="A17"/>
      <selection pane="topRight" activeCell="A17" sqref="A17"/>
      <selection pane="bottomLeft" activeCell="A17" sqref="A17"/>
      <selection pane="bottomRight" activeCell="A17" sqref="A17"/>
    </sheetView>
  </sheetViews>
  <sheetFormatPr defaultColWidth="8.855468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85546875" style="2" customWidth="1"/>
    <col min="8" max="8" width="2.5703125" style="2" customWidth="1"/>
    <col min="9" max="9" width="2.42578125" style="2" customWidth="1"/>
    <col min="10" max="10" width="2.85546875" style="33" customWidth="1"/>
    <col min="11" max="11" width="5" style="5" customWidth="1"/>
    <col min="12" max="14" width="5" style="2" customWidth="1"/>
    <col min="15" max="15" width="0.5703125" style="2" customWidth="1"/>
    <col min="16" max="18" width="2.85546875" style="2" customWidth="1"/>
    <col min="19" max="21" width="4.42578125" style="2" customWidth="1"/>
    <col min="22" max="22" width="2.85546875" style="1" customWidth="1"/>
    <col min="23" max="25" width="5.5703125" style="1" customWidth="1"/>
    <col min="26" max="26" width="5.570312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5703125" style="1" customWidth="1"/>
    <col min="33" max="34" width="5.5703125" style="2" customWidth="1"/>
    <col min="35" max="35" width="5.5703125" style="1" customWidth="1"/>
    <col min="36" max="36" width="2.85546875" style="1" customWidth="1"/>
    <col min="37" max="38" width="5.5703125" style="1" customWidth="1"/>
    <col min="39" max="39" width="6.85546875" style="1" customWidth="1"/>
    <col min="40" max="256" width="11.42578125" style="1" customWidth="1"/>
    <col min="257" max="16384" width="8.85546875" style="1"/>
  </cols>
  <sheetData>
    <row r="1" spans="1:39" ht="15.75">
      <c r="A1" s="46"/>
      <c r="D1" s="13" t="s">
        <v>75</v>
      </c>
      <c r="E1" s="13"/>
      <c r="F1" s="13"/>
      <c r="G1" s="203" t="s">
        <v>76</v>
      </c>
      <c r="H1" s="13"/>
      <c r="I1" s="13"/>
      <c r="J1" s="13"/>
      <c r="K1" s="202" t="s">
        <v>77</v>
      </c>
      <c r="L1" s="13"/>
      <c r="M1" s="204" t="s">
        <v>78</v>
      </c>
      <c r="N1" s="20"/>
      <c r="O1" s="33"/>
      <c r="P1" s="33"/>
      <c r="Q1" s="33"/>
      <c r="R1" s="33"/>
      <c r="S1" s="20"/>
      <c r="T1" s="20"/>
      <c r="U1" s="20"/>
      <c r="V1" s="15"/>
      <c r="W1" s="15"/>
      <c r="X1" s="15"/>
      <c r="Y1" s="15"/>
      <c r="Z1" s="33"/>
    </row>
    <row r="2" spans="1:39">
      <c r="A2" s="226" t="s">
        <v>107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33"/>
      <c r="S2" s="47"/>
      <c r="T2" s="47"/>
      <c r="U2" s="47"/>
      <c r="V2" s="15"/>
      <c r="W2" s="15"/>
      <c r="X2" s="15"/>
      <c r="Y2" s="15"/>
      <c r="Z2" s="47"/>
      <c r="AA2" s="15"/>
      <c r="AB2" s="15"/>
      <c r="AC2" s="15"/>
      <c r="AD2" s="15"/>
      <c r="AE2" s="15"/>
      <c r="AF2" s="15"/>
      <c r="AG2" s="33"/>
      <c r="AH2" s="33"/>
      <c r="AI2" s="15"/>
      <c r="AJ2" s="15"/>
    </row>
    <row r="3" spans="1:39">
      <c r="A3" s="255" t="s">
        <v>73</v>
      </c>
      <c r="B3" s="15"/>
      <c r="C3" s="257" t="s">
        <v>63</v>
      </c>
      <c r="D3" s="257"/>
      <c r="E3" s="257"/>
      <c r="F3" s="257"/>
      <c r="G3" s="257"/>
      <c r="H3" s="257"/>
      <c r="I3" s="257"/>
      <c r="J3" s="13"/>
      <c r="K3" s="257" t="s">
        <v>62</v>
      </c>
      <c r="L3" s="257"/>
      <c r="M3" s="257"/>
      <c r="N3" s="257"/>
      <c r="O3" s="301"/>
      <c r="P3" s="257"/>
      <c r="Q3" s="257"/>
      <c r="R3" s="14"/>
      <c r="S3" s="257" t="s">
        <v>61</v>
      </c>
      <c r="T3" s="257"/>
      <c r="U3" s="257"/>
      <c r="V3" s="15"/>
      <c r="W3" s="289" t="s">
        <v>60</v>
      </c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K3" s="289" t="s">
        <v>59</v>
      </c>
      <c r="AL3" s="289"/>
      <c r="AM3" s="289"/>
    </row>
    <row r="4" spans="1:39" ht="17.100000000000001" customHeight="1">
      <c r="A4" s="256"/>
      <c r="B4" s="54" t="s">
        <v>93</v>
      </c>
      <c r="C4" s="52" t="s">
        <v>54</v>
      </c>
      <c r="D4" s="53" t="s">
        <v>21</v>
      </c>
      <c r="E4" s="53" t="s">
        <v>58</v>
      </c>
      <c r="F4" s="53" t="s">
        <v>57</v>
      </c>
      <c r="G4" s="53" t="s">
        <v>71</v>
      </c>
      <c r="H4" s="53">
        <v>4</v>
      </c>
      <c r="I4" s="53">
        <v>6</v>
      </c>
      <c r="J4" s="13"/>
      <c r="K4" s="55" t="s">
        <v>16</v>
      </c>
      <c r="L4" s="53" t="s">
        <v>15</v>
      </c>
      <c r="M4" s="53" t="s">
        <v>14</v>
      </c>
      <c r="N4" s="53" t="s">
        <v>13</v>
      </c>
      <c r="O4" s="56"/>
      <c r="P4" s="52" t="s">
        <v>56</v>
      </c>
      <c r="Q4" s="52" t="s">
        <v>55</v>
      </c>
      <c r="R4" s="13"/>
      <c r="S4" s="53" t="s">
        <v>8</v>
      </c>
      <c r="T4" s="53" t="s">
        <v>7</v>
      </c>
      <c r="U4" s="53" t="s">
        <v>6</v>
      </c>
      <c r="W4" s="77" t="s">
        <v>15</v>
      </c>
      <c r="X4" s="77" t="s">
        <v>23</v>
      </c>
      <c r="Y4" s="77" t="s">
        <v>22</v>
      </c>
      <c r="Z4" s="77" t="s">
        <v>21</v>
      </c>
      <c r="AA4" s="289" t="s">
        <v>20</v>
      </c>
      <c r="AB4" s="289"/>
      <c r="AC4" s="289" t="s">
        <v>11</v>
      </c>
      <c r="AD4" s="289"/>
      <c r="AE4" s="77" t="s">
        <v>10</v>
      </c>
      <c r="AF4" s="77">
        <v>4</v>
      </c>
      <c r="AG4" s="77">
        <v>6</v>
      </c>
      <c r="AH4" s="77" t="s">
        <v>19</v>
      </c>
      <c r="AI4" s="77" t="s">
        <v>18</v>
      </c>
      <c r="AK4" s="77" t="s">
        <v>54</v>
      </c>
      <c r="AL4" s="77" t="s">
        <v>23</v>
      </c>
      <c r="AM4" s="78" t="s">
        <v>11</v>
      </c>
    </row>
    <row r="5" spans="1:39" ht="17.100000000000001" customHeight="1">
      <c r="A5" s="208"/>
      <c r="B5" s="47"/>
      <c r="C5" s="91"/>
      <c r="D5" s="60"/>
      <c r="E5" s="61"/>
      <c r="F5" s="59"/>
      <c r="G5" s="59"/>
      <c r="H5" s="59"/>
      <c r="I5" s="59"/>
      <c r="J5" s="9"/>
      <c r="K5" s="59"/>
      <c r="L5" s="59"/>
      <c r="M5" s="59"/>
      <c r="N5" s="59"/>
      <c r="O5" s="65"/>
      <c r="P5" s="66"/>
      <c r="Q5" s="66"/>
      <c r="R5" s="9"/>
      <c r="S5" s="59"/>
      <c r="T5" s="59"/>
      <c r="U5" s="59"/>
      <c r="V5" s="57" t="e">
        <f>SUM($D$5:$D5)/(COUNTA($D$5:$D5)-COUNTA($E$5:$E5))</f>
        <v>#DIV/0!</v>
      </c>
      <c r="W5" s="76">
        <f>COUNTA(A5:A34)</f>
        <v>0</v>
      </c>
      <c r="X5" s="76">
        <f>COUNTA(D5:D34)</f>
        <v>0</v>
      </c>
      <c r="Y5" s="76">
        <f>COUNTA(E5:E34)</f>
        <v>0</v>
      </c>
      <c r="Z5" s="83" t="str">
        <f>IF(X5=0,"-",SUM(D5:D34))</f>
        <v>-</v>
      </c>
      <c r="AA5" s="302">
        <f t="array" ref="AA5">IF(X5,(MAX(D5:D34)&amp;IF(SUM((D5:D34=MAX(D5:D34))*(E5:E34&lt;&gt;"")),"*","")&amp;"("&amp;MIN(IF(D5:D34&amp;E5:E34=MAX(D5:D34)&amp;IF(SUM((D5:D34=MAX(D5:D34))*(E5:E34&lt;&gt;"")),"*",""),F5:F34))&amp;")"),0)</f>
        <v>0</v>
      </c>
      <c r="AB5" s="302"/>
      <c r="AC5" s="303" t="str">
        <f>IF($X5-$Y5,$Z5/($X5-$Y5),"-")</f>
        <v>-</v>
      </c>
      <c r="AD5" s="304"/>
      <c r="AE5" s="84" t="str">
        <f>IF(SUM($F$5:$F$43),($Z5/(SUM($F$5:$F$43))*100),"-")</f>
        <v>-</v>
      </c>
      <c r="AF5" s="76">
        <f>SUM(H5:H34)</f>
        <v>0</v>
      </c>
      <c r="AG5" s="76">
        <f>SUM(I5:I34)</f>
        <v>0</v>
      </c>
      <c r="AH5" s="76">
        <f>COUNTIF($D$5:$D$34,"&gt;=50")-$AI5</f>
        <v>0</v>
      </c>
      <c r="AI5" s="76">
        <f>COUNTIF(D5:D34,"&gt;=100")</f>
        <v>0</v>
      </c>
      <c r="AK5" s="79" t="s">
        <v>53</v>
      </c>
      <c r="AL5" s="80" t="str">
        <f>IF(SUM(COUNTIF($C$5:$C$34,{1,2}))=0,"-",SUM(COUNTIF($C$5:$C$34,{1,2})))</f>
        <v>-</v>
      </c>
      <c r="AM5" s="89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.100000000000001" customHeight="1">
      <c r="A6" s="210"/>
      <c r="B6" s="47"/>
      <c r="C6" s="91"/>
      <c r="D6" s="60"/>
      <c r="E6" s="61"/>
      <c r="F6" s="59"/>
      <c r="G6" s="62"/>
      <c r="H6" s="59"/>
      <c r="I6" s="59"/>
      <c r="J6" s="9"/>
      <c r="K6" s="59"/>
      <c r="L6" s="59"/>
      <c r="M6" s="59"/>
      <c r="N6" s="59"/>
      <c r="O6" s="65"/>
      <c r="P6" s="66"/>
      <c r="Q6" s="66"/>
      <c r="R6" s="9"/>
      <c r="S6" s="59"/>
      <c r="T6" s="59"/>
      <c r="U6" s="59"/>
      <c r="V6" s="58" t="e">
        <f>SUM($D$5:$D6)/(COUNTA($D$5:$D6)-COUNTA($E$5:$E6))</f>
        <v>#DIV/0!</v>
      </c>
      <c r="Z6" s="47"/>
      <c r="AK6" s="81" t="s">
        <v>52</v>
      </c>
      <c r="AL6" s="82" t="str">
        <f>IF(COUNTIF($C$5:$C$34,$AK6)=0,"-",COUNTIF($C$5:$C$34,$AK6))</f>
        <v>-</v>
      </c>
      <c r="AM6" s="90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.100000000000001" customHeight="1">
      <c r="A7" s="210"/>
      <c r="B7" s="47"/>
      <c r="C7" s="91"/>
      <c r="D7" s="60"/>
      <c r="E7" s="61"/>
      <c r="F7" s="59"/>
      <c r="G7" s="59"/>
      <c r="H7" s="59"/>
      <c r="I7" s="59"/>
      <c r="J7" s="9"/>
      <c r="K7" s="59"/>
      <c r="L7" s="59"/>
      <c r="M7" s="59"/>
      <c r="N7" s="59"/>
      <c r="O7" s="65"/>
      <c r="P7" s="66"/>
      <c r="Q7" s="66"/>
      <c r="R7" s="9"/>
      <c r="S7" s="59"/>
      <c r="T7" s="59"/>
      <c r="U7" s="59"/>
      <c r="V7" s="58" t="e">
        <f>SUM($D$5:$D7)/(COUNTA($D$5:$D7)-COUNTA($E$5:$E7))</f>
        <v>#DIV/0!</v>
      </c>
      <c r="W7" s="289" t="s">
        <v>51</v>
      </c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11"/>
      <c r="AK7" s="81" t="s">
        <v>50</v>
      </c>
      <c r="AL7" s="82" t="str">
        <f t="shared" ref="AL7:AL14" si="0">IF(COUNTIF($C$5:$C$34,$AK7)=0,"-",COUNTIF($C$5:$C$34,$AK7))</f>
        <v>-</v>
      </c>
      <c r="AM7" s="90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.100000000000001" customHeight="1">
      <c r="A8" s="210"/>
      <c r="B8" s="47"/>
      <c r="C8" s="91"/>
      <c r="D8" s="60"/>
      <c r="E8" s="61"/>
      <c r="F8" s="59"/>
      <c r="G8" s="62"/>
      <c r="H8" s="59"/>
      <c r="I8" s="59"/>
      <c r="J8" s="9"/>
      <c r="K8" s="59"/>
      <c r="L8" s="59"/>
      <c r="M8" s="59"/>
      <c r="N8" s="59"/>
      <c r="O8" s="65"/>
      <c r="P8" s="66"/>
      <c r="Q8" s="66"/>
      <c r="R8" s="9"/>
      <c r="S8" s="59"/>
      <c r="T8" s="59"/>
      <c r="U8" s="59"/>
      <c r="V8" s="58" t="e">
        <f>SUM($D$5:$D8)/(COUNTA($D$5:$D8)-COUNTA($E$5:$E8))</f>
        <v>#DIV/0!</v>
      </c>
      <c r="W8" s="77" t="s">
        <v>16</v>
      </c>
      <c r="X8" s="77" t="s">
        <v>15</v>
      </c>
      <c r="Y8" s="77" t="s">
        <v>14</v>
      </c>
      <c r="Z8" s="77" t="s">
        <v>13</v>
      </c>
      <c r="AA8" s="289" t="s">
        <v>12</v>
      </c>
      <c r="AB8" s="289"/>
      <c r="AC8" s="289" t="s">
        <v>11</v>
      </c>
      <c r="AD8" s="289"/>
      <c r="AE8" s="77" t="s">
        <v>10</v>
      </c>
      <c r="AF8" s="77" t="s">
        <v>69</v>
      </c>
      <c r="AG8" s="77" t="s">
        <v>9</v>
      </c>
      <c r="AH8" s="13"/>
      <c r="AK8" s="81" t="s">
        <v>49</v>
      </c>
      <c r="AL8" s="82" t="str">
        <f t="shared" si="0"/>
        <v>-</v>
      </c>
      <c r="AM8" s="90" t="str">
        <f t="shared" si="1"/>
        <v>-</v>
      </c>
    </row>
    <row r="9" spans="1:39" ht="17.100000000000001" customHeight="1">
      <c r="A9" s="210"/>
      <c r="B9" s="47"/>
      <c r="C9" s="91"/>
      <c r="D9" s="60"/>
      <c r="E9" s="61"/>
      <c r="F9" s="59"/>
      <c r="G9" s="62"/>
      <c r="H9" s="59"/>
      <c r="I9" s="59"/>
      <c r="J9" s="9"/>
      <c r="K9" s="59"/>
      <c r="L9" s="59"/>
      <c r="M9" s="59"/>
      <c r="N9" s="59"/>
      <c r="O9" s="65"/>
      <c r="P9" s="66"/>
      <c r="Q9" s="66"/>
      <c r="R9" s="9"/>
      <c r="S9" s="59"/>
      <c r="T9" s="59"/>
      <c r="U9" s="59"/>
      <c r="V9" s="57" t="e">
        <f>SUM($D$5:$D9)/(COUNTA($D$5:$D9)-COUNTA($E$5:$E9))</f>
        <v>#DIV/0!</v>
      </c>
      <c r="W9" s="85" t="str">
        <f t="array" ref="W9">IF(SUM(K5:K34)=0,"-",SUM(INT(K5:K34))+INT(ROUND(SUM(K5:K34-INT(K5:K34)),1)/0.6)+MOD(ROUND(SUM(K5:K34-INT(K5:K34)),1),0.6))</f>
        <v>-</v>
      </c>
      <c r="X9" s="86" t="str">
        <f>IF($W$9="-","-",SUM(L5:L34))</f>
        <v>-</v>
      </c>
      <c r="Y9" s="86" t="str">
        <f>IF($W$9="-","-",SUM(M5:M34))</f>
        <v>-</v>
      </c>
      <c r="Z9" s="83" t="str">
        <f>IF($W$9="-","-",SUM(N5:N34))</f>
        <v>-</v>
      </c>
      <c r="AA9" s="305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306"/>
      <c r="AC9" s="303" t="str">
        <f>IF($Z$9="-","-",IF($Z$9=0,"-",$Y$9/$Z$9))</f>
        <v>-</v>
      </c>
      <c r="AD9" s="304"/>
      <c r="AE9" s="87" t="str">
        <f>IF(ISERROR(ROUND((INT(W9)*6+((W9-INT(W9))*10))/Z9,2)),"-",ROUND((INT(W9)*6+((W9-INT(W9))*10))/Z9,2))</f>
        <v>-</v>
      </c>
      <c r="AF9" s="84" t="str">
        <f>IF(ISERROR(ROUND(Y9/(INT(W9)*6+((W9-INT(W9))*10))*6,2)),"-",ROUND(Y9/(INT(W9)*6+((W9-INT(W9))*10))*6,2))</f>
        <v>-</v>
      </c>
      <c r="AG9" s="93">
        <f>COUNTIF(N5:N34,"&gt;=5")</f>
        <v>0</v>
      </c>
      <c r="AH9" s="10"/>
      <c r="AK9" s="81" t="s">
        <v>48</v>
      </c>
      <c r="AL9" s="82" t="str">
        <f t="shared" si="0"/>
        <v>-</v>
      </c>
      <c r="AM9" s="90" t="str">
        <f t="shared" si="1"/>
        <v>-</v>
      </c>
    </row>
    <row r="10" spans="1:39" ht="17.100000000000001" customHeight="1">
      <c r="A10" s="210"/>
      <c r="B10" s="51"/>
      <c r="C10" s="92"/>
      <c r="D10" s="63"/>
      <c r="E10" s="61"/>
      <c r="F10" s="59"/>
      <c r="G10" s="62"/>
      <c r="H10" s="59"/>
      <c r="I10" s="59"/>
      <c r="J10" s="9"/>
      <c r="K10" s="59"/>
      <c r="L10" s="59"/>
      <c r="M10" s="59"/>
      <c r="N10" s="59"/>
      <c r="O10" s="65"/>
      <c r="P10" s="66"/>
      <c r="Q10" s="66"/>
      <c r="R10" s="9"/>
      <c r="S10" s="59"/>
      <c r="T10" s="59"/>
      <c r="U10" s="59"/>
      <c r="V10" s="58" t="e">
        <f>SUM($D$5:$D10)/(COUNTA($D$5:$D10)-COUNTA($E$5:$E10))</f>
        <v>#DIV/0!</v>
      </c>
      <c r="W10" s="12"/>
      <c r="AK10" s="81" t="s">
        <v>47</v>
      </c>
      <c r="AL10" s="82" t="str">
        <f t="shared" si="0"/>
        <v>-</v>
      </c>
      <c r="AM10" s="90" t="str">
        <f t="shared" si="1"/>
        <v>-</v>
      </c>
    </row>
    <row r="11" spans="1:39" ht="17.100000000000001" customHeight="1">
      <c r="A11" s="210"/>
      <c r="B11" s="47"/>
      <c r="C11" s="91"/>
      <c r="D11" s="63"/>
      <c r="E11" s="61"/>
      <c r="F11" s="59"/>
      <c r="G11" s="62"/>
      <c r="H11" s="59"/>
      <c r="I11" s="59"/>
      <c r="J11" s="9"/>
      <c r="K11" s="59"/>
      <c r="L11" s="59"/>
      <c r="M11" s="59"/>
      <c r="N11" s="59"/>
      <c r="O11" s="65"/>
      <c r="P11" s="66"/>
      <c r="Q11" s="66"/>
      <c r="R11" s="9"/>
      <c r="S11" s="59"/>
      <c r="T11" s="59"/>
      <c r="U11" s="59"/>
      <c r="V11" s="58" t="e">
        <f>SUM($D$5:$D11)/(COUNTA($D$5:$D11)-COUNTA($E$5:$E11))</f>
        <v>#DIV/0!</v>
      </c>
      <c r="W11" s="292" t="s">
        <v>46</v>
      </c>
      <c r="X11" s="292"/>
      <c r="Y11" s="292"/>
      <c r="Z11" s="11"/>
      <c r="AA11" s="11"/>
      <c r="AB11" s="11"/>
      <c r="AK11" s="81" t="s">
        <v>45</v>
      </c>
      <c r="AL11" s="82" t="str">
        <f t="shared" si="0"/>
        <v>-</v>
      </c>
      <c r="AM11" s="90" t="str">
        <f t="shared" si="1"/>
        <v>-</v>
      </c>
    </row>
    <row r="12" spans="1:39" ht="17.100000000000001" customHeight="1">
      <c r="A12" s="243"/>
      <c r="B12" s="47"/>
      <c r="C12" s="91"/>
      <c r="D12" s="63"/>
      <c r="E12" s="61"/>
      <c r="F12" s="59"/>
      <c r="G12" s="59"/>
      <c r="H12" s="59"/>
      <c r="I12" s="59"/>
      <c r="J12" s="9"/>
      <c r="K12" s="59"/>
      <c r="L12" s="59"/>
      <c r="M12" s="59"/>
      <c r="N12" s="59"/>
      <c r="O12" s="65"/>
      <c r="P12" s="66"/>
      <c r="Q12" s="66"/>
      <c r="R12" s="9"/>
      <c r="S12" s="59"/>
      <c r="T12" s="59"/>
      <c r="U12" s="59"/>
      <c r="V12" s="58" t="e">
        <f>SUM($D$5:$D12)/(COUNTA($D$5:$D12)-COUNTA($E$5:$E12))</f>
        <v>#DIV/0!</v>
      </c>
      <c r="W12" s="77" t="s">
        <v>8</v>
      </c>
      <c r="X12" s="77" t="s">
        <v>7</v>
      </c>
      <c r="Y12" s="77" t="s">
        <v>6</v>
      </c>
      <c r="Z12" s="47"/>
      <c r="AK12" s="81" t="s">
        <v>44</v>
      </c>
      <c r="AL12" s="82" t="str">
        <f t="shared" si="0"/>
        <v>-</v>
      </c>
      <c r="AM12" s="90" t="str">
        <f t="shared" si="1"/>
        <v>-</v>
      </c>
    </row>
    <row r="13" spans="1:39" ht="17.100000000000001" customHeight="1">
      <c r="A13" s="243"/>
      <c r="B13" s="47"/>
      <c r="C13" s="91"/>
      <c r="D13" s="63"/>
      <c r="E13" s="61"/>
      <c r="F13" s="59"/>
      <c r="G13" s="62"/>
      <c r="H13" s="59"/>
      <c r="I13" s="59"/>
      <c r="J13" s="9"/>
      <c r="K13" s="59"/>
      <c r="L13" s="59"/>
      <c r="M13" s="59"/>
      <c r="N13" s="59"/>
      <c r="O13" s="65"/>
      <c r="P13" s="66"/>
      <c r="Q13" s="66"/>
      <c r="R13" s="9"/>
      <c r="S13" s="59"/>
      <c r="T13" s="59"/>
      <c r="U13" s="59"/>
      <c r="V13" s="57" t="e">
        <f>SUM($D$5:$D13)/(COUNTA($D$5:$D13)-COUNTA($E$5:$E13))</f>
        <v>#DIV/0!</v>
      </c>
      <c r="W13" s="76">
        <f>SUM(S5:S34)</f>
        <v>0</v>
      </c>
      <c r="X13" s="76">
        <f>SUM(T5:T34)</f>
        <v>0</v>
      </c>
      <c r="Y13" s="76">
        <f>SUM(U5:U34)</f>
        <v>0</v>
      </c>
      <c r="Z13" s="10"/>
      <c r="AK13" s="81" t="s">
        <v>43</v>
      </c>
      <c r="AL13" s="82" t="str">
        <f t="shared" si="0"/>
        <v>-</v>
      </c>
      <c r="AM13" s="90" t="str">
        <f t="shared" si="1"/>
        <v>-</v>
      </c>
    </row>
    <row r="14" spans="1:39" ht="17.100000000000001" customHeight="1">
      <c r="A14" s="243"/>
      <c r="B14" s="47"/>
      <c r="C14" s="91"/>
      <c r="D14" s="63"/>
      <c r="E14" s="61"/>
      <c r="F14" s="59"/>
      <c r="G14" s="62"/>
      <c r="H14" s="59"/>
      <c r="I14" s="59"/>
      <c r="J14" s="9"/>
      <c r="K14" s="59"/>
      <c r="L14" s="59"/>
      <c r="M14" s="59"/>
      <c r="N14" s="59"/>
      <c r="O14" s="65"/>
      <c r="P14" s="66"/>
      <c r="Q14" s="66"/>
      <c r="R14" s="9"/>
      <c r="S14" s="59"/>
      <c r="T14" s="59"/>
      <c r="U14" s="59"/>
      <c r="V14" s="58" t="e">
        <f>SUM($D$5:$D14)/(COUNTA($D$5:$D14)-COUNTA($E$5:$E14))</f>
        <v>#DIV/0!</v>
      </c>
      <c r="AK14" s="81" t="s">
        <v>42</v>
      </c>
      <c r="AL14" s="82" t="str">
        <f t="shared" si="0"/>
        <v>-</v>
      </c>
      <c r="AM14" s="90" t="str">
        <f t="shared" si="1"/>
        <v>-</v>
      </c>
    </row>
    <row r="15" spans="1:39" ht="17.100000000000001" customHeight="1">
      <c r="A15" s="243"/>
      <c r="B15" s="47"/>
      <c r="C15" s="91"/>
      <c r="D15" s="63"/>
      <c r="E15" s="61"/>
      <c r="F15" s="59"/>
      <c r="G15" s="62"/>
      <c r="H15" s="59"/>
      <c r="I15" s="59"/>
      <c r="J15" s="9"/>
      <c r="K15" s="59"/>
      <c r="L15" s="59"/>
      <c r="M15" s="59"/>
      <c r="N15" s="59"/>
      <c r="O15" s="65"/>
      <c r="P15" s="66"/>
      <c r="Q15" s="66"/>
      <c r="R15" s="9"/>
      <c r="S15" s="59"/>
      <c r="T15" s="59"/>
      <c r="U15" s="59"/>
      <c r="V15" s="58" t="e">
        <f>SUM($D$5:$D15)/(COUNTA($D$5:$D15)-COUNTA($E$5:$E15))</f>
        <v>#DIV/0!</v>
      </c>
      <c r="W15" s="289" t="s">
        <v>41</v>
      </c>
      <c r="X15" s="289"/>
      <c r="Y15" s="289"/>
      <c r="Z15" s="289"/>
      <c r="AA15" s="289"/>
      <c r="AB15" s="289"/>
    </row>
    <row r="16" spans="1:39" ht="17.100000000000001" customHeight="1">
      <c r="A16" s="243"/>
      <c r="B16" s="47"/>
      <c r="C16" s="91"/>
      <c r="D16" s="63"/>
      <c r="E16" s="61"/>
      <c r="F16" s="59"/>
      <c r="G16" s="62"/>
      <c r="H16" s="59"/>
      <c r="I16" s="59"/>
      <c r="J16" s="9"/>
      <c r="K16" s="59"/>
      <c r="L16" s="59"/>
      <c r="M16" s="59"/>
      <c r="N16" s="59"/>
      <c r="O16" s="65"/>
      <c r="P16" s="66"/>
      <c r="Q16" s="66"/>
      <c r="R16" s="9"/>
      <c r="S16" s="59"/>
      <c r="T16" s="59"/>
      <c r="U16" s="59"/>
      <c r="V16" s="57" t="e">
        <f>SUM($D$5:$D16)/(COUNTA($D$5:$D16)-COUNTA($E$5:$E16))</f>
        <v>#DIV/0!</v>
      </c>
      <c r="W16" s="293" t="s">
        <v>40</v>
      </c>
      <c r="X16" s="294"/>
      <c r="Y16" s="295"/>
      <c r="Z16" s="76">
        <f>COUNTIF($G$5:$G$34,W16)</f>
        <v>0</v>
      </c>
      <c r="AA16" s="296">
        <f>$Z16/MAX(1,$X$5)</f>
        <v>0</v>
      </c>
      <c r="AB16" s="297"/>
    </row>
    <row r="17" spans="1:34" ht="17.100000000000001" customHeight="1">
      <c r="A17" s="228"/>
      <c r="B17" s="51"/>
      <c r="C17" s="92"/>
      <c r="D17" s="60"/>
      <c r="E17" s="61"/>
      <c r="F17" s="59"/>
      <c r="G17" s="59"/>
      <c r="H17" s="59"/>
      <c r="I17" s="59"/>
      <c r="J17" s="9"/>
      <c r="K17" s="59"/>
      <c r="L17" s="59"/>
      <c r="M17" s="59"/>
      <c r="N17" s="59"/>
      <c r="O17" s="65"/>
      <c r="P17" s="66"/>
      <c r="Q17" s="66"/>
      <c r="R17" s="9"/>
      <c r="S17" s="59"/>
      <c r="T17" s="59"/>
      <c r="U17" s="59"/>
      <c r="V17" s="57" t="e">
        <f>SUM($D$5:$D17)/(COUNTA($D$5:$D17)-COUNTA($E$5:$E17))</f>
        <v>#DIV/0!</v>
      </c>
      <c r="W17" s="298" t="s">
        <v>39</v>
      </c>
      <c r="X17" s="299"/>
      <c r="Y17" s="300"/>
      <c r="Z17" s="76">
        <f>COUNTIF($G$5:$G$34,W17)</f>
        <v>0</v>
      </c>
      <c r="AA17" s="287">
        <f t="shared" ref="AA17:AA25" si="2">$Z17/MAX(1,$X$5)</f>
        <v>0</v>
      </c>
      <c r="AB17" s="288"/>
      <c r="AG17" s="1"/>
      <c r="AH17" s="1"/>
    </row>
    <row r="18" spans="1:34" ht="17.100000000000001" customHeight="1">
      <c r="A18" s="228"/>
      <c r="B18" s="51"/>
      <c r="C18" s="92"/>
      <c r="D18" s="63"/>
      <c r="E18" s="61"/>
      <c r="F18" s="59"/>
      <c r="G18" s="62"/>
      <c r="H18" s="59"/>
      <c r="I18" s="59"/>
      <c r="J18" s="9"/>
      <c r="K18" s="59"/>
      <c r="L18" s="59"/>
      <c r="M18" s="59"/>
      <c r="N18" s="59"/>
      <c r="O18" s="65"/>
      <c r="P18" s="66"/>
      <c r="Q18" s="66"/>
      <c r="R18" s="9"/>
      <c r="S18" s="59"/>
      <c r="T18" s="59"/>
      <c r="U18" s="59"/>
      <c r="V18" s="57" t="e">
        <f>SUM($D$5:$D18)/(COUNTA($D$5:$D18)-COUNTA($E$5:$E18))</f>
        <v>#DIV/0!</v>
      </c>
      <c r="W18" s="284" t="s">
        <v>90</v>
      </c>
      <c r="X18" s="285"/>
      <c r="Y18" s="286"/>
      <c r="Z18" s="76">
        <f>COUNTIF($G$5:$G$34,W18)</f>
        <v>0</v>
      </c>
      <c r="AA18" s="287">
        <f t="shared" si="2"/>
        <v>0</v>
      </c>
      <c r="AB18" s="288"/>
      <c r="AG18" s="1"/>
      <c r="AH18" s="1"/>
    </row>
    <row r="19" spans="1:34" ht="17.100000000000001" customHeight="1">
      <c r="A19" s="228"/>
      <c r="B19" s="51"/>
      <c r="C19" s="92"/>
      <c r="D19" s="63"/>
      <c r="E19" s="61"/>
      <c r="F19" s="59"/>
      <c r="G19" s="62"/>
      <c r="H19" s="59"/>
      <c r="I19" s="59"/>
      <c r="J19" s="9"/>
      <c r="K19" s="59"/>
      <c r="L19" s="59"/>
      <c r="M19" s="59"/>
      <c r="N19" s="59"/>
      <c r="O19" s="65"/>
      <c r="P19" s="66"/>
      <c r="Q19" s="66"/>
      <c r="R19" s="9"/>
      <c r="S19" s="59"/>
      <c r="T19" s="59"/>
      <c r="U19" s="59"/>
      <c r="V19" s="57" t="e">
        <f>SUM($D$5:$D19)/(COUNTA($D$5:$D19)-COUNTA($E$5:$E19))</f>
        <v>#DIV/0!</v>
      </c>
      <c r="W19" s="284" t="s">
        <v>89</v>
      </c>
      <c r="X19" s="285"/>
      <c r="Y19" s="286"/>
      <c r="Z19" s="76">
        <f t="shared" ref="Z19:Z25" si="3">COUNTIF($G$5:$G$34,W19)</f>
        <v>0</v>
      </c>
      <c r="AA19" s="287">
        <f t="shared" si="2"/>
        <v>0</v>
      </c>
      <c r="AB19" s="288"/>
      <c r="AG19" s="1"/>
      <c r="AH19" s="1"/>
    </row>
    <row r="20" spans="1:34" ht="17.100000000000001" customHeight="1">
      <c r="A20" s="228"/>
      <c r="B20" s="33"/>
      <c r="C20" s="91"/>
      <c r="D20" s="60"/>
      <c r="E20" s="61"/>
      <c r="F20" s="59"/>
      <c r="G20" s="62"/>
      <c r="H20" s="59"/>
      <c r="I20" s="59"/>
      <c r="J20" s="9"/>
      <c r="K20" s="59"/>
      <c r="L20" s="59"/>
      <c r="M20" s="59"/>
      <c r="N20" s="59"/>
      <c r="O20" s="65"/>
      <c r="P20" s="66"/>
      <c r="Q20" s="66"/>
      <c r="R20" s="9"/>
      <c r="S20" s="59"/>
      <c r="T20" s="59"/>
      <c r="U20" s="59"/>
      <c r="V20" s="57" t="e">
        <f>SUM($D$5:$D20)/(COUNTA($D$5:$D20)-COUNTA($E$5:$E20))</f>
        <v>#DIV/0!</v>
      </c>
      <c r="W20" s="284" t="s">
        <v>38</v>
      </c>
      <c r="X20" s="285"/>
      <c r="Y20" s="286"/>
      <c r="Z20" s="76">
        <f t="shared" si="3"/>
        <v>0</v>
      </c>
      <c r="AA20" s="287">
        <f t="shared" si="2"/>
        <v>0</v>
      </c>
      <c r="AB20" s="288"/>
      <c r="AG20" s="1"/>
      <c r="AH20" s="1"/>
    </row>
    <row r="21" spans="1:34" ht="17.100000000000001" customHeight="1">
      <c r="A21" s="228"/>
      <c r="B21" s="47"/>
      <c r="C21" s="91"/>
      <c r="D21" s="60"/>
      <c r="E21" s="61"/>
      <c r="F21" s="59"/>
      <c r="G21" s="62"/>
      <c r="H21" s="59"/>
      <c r="I21" s="59"/>
      <c r="J21" s="9"/>
      <c r="K21" s="64"/>
      <c r="L21" s="59"/>
      <c r="M21" s="59"/>
      <c r="N21" s="59"/>
      <c r="O21" s="65"/>
      <c r="P21" s="66"/>
      <c r="Q21" s="66"/>
      <c r="R21" s="9"/>
      <c r="S21" s="59"/>
      <c r="T21" s="59"/>
      <c r="U21" s="59"/>
      <c r="V21" s="57" t="e">
        <f>SUM($D$5:$D21)/(COUNTA($D$5:$D21)-COUNTA($E$5:$E21))</f>
        <v>#DIV/0!</v>
      </c>
      <c r="W21" s="284" t="s">
        <v>37</v>
      </c>
      <c r="X21" s="285"/>
      <c r="Y21" s="286"/>
      <c r="Z21" s="76">
        <f t="shared" si="3"/>
        <v>0</v>
      </c>
      <c r="AA21" s="287">
        <f t="shared" si="2"/>
        <v>0</v>
      </c>
      <c r="AB21" s="288"/>
      <c r="AG21" s="1"/>
      <c r="AH21" s="1"/>
    </row>
    <row r="22" spans="1:34" ht="17.100000000000001" customHeight="1">
      <c r="A22" s="249"/>
      <c r="B22" s="47"/>
      <c r="C22" s="91"/>
      <c r="D22" s="60"/>
      <c r="E22" s="61"/>
      <c r="F22" s="59"/>
      <c r="G22" s="59"/>
      <c r="H22" s="59"/>
      <c r="I22" s="59"/>
      <c r="J22" s="9"/>
      <c r="K22" s="64"/>
      <c r="L22" s="59"/>
      <c r="M22" s="59"/>
      <c r="N22" s="59"/>
      <c r="O22" s="65"/>
      <c r="P22" s="66"/>
      <c r="Q22" s="66"/>
      <c r="R22" s="9"/>
      <c r="S22" s="59"/>
      <c r="T22" s="59"/>
      <c r="U22" s="59"/>
      <c r="V22" s="57" t="e">
        <f>SUM($D$5:$D22)/(COUNTA($D$5:$D22)-COUNTA($E$5:$E22))</f>
        <v>#DIV/0!</v>
      </c>
      <c r="W22" s="284" t="s">
        <v>36</v>
      </c>
      <c r="X22" s="285"/>
      <c r="Y22" s="286"/>
      <c r="Z22" s="76">
        <f t="shared" si="3"/>
        <v>0</v>
      </c>
      <c r="AA22" s="287">
        <f t="shared" si="2"/>
        <v>0</v>
      </c>
      <c r="AB22" s="288"/>
      <c r="AG22" s="1"/>
      <c r="AH22" s="1"/>
    </row>
    <row r="23" spans="1:34" ht="17.100000000000001" customHeight="1">
      <c r="A23" s="229"/>
      <c r="B23" s="47"/>
      <c r="C23" s="91"/>
      <c r="D23" s="60"/>
      <c r="E23" s="61"/>
      <c r="F23" s="59"/>
      <c r="G23" s="59"/>
      <c r="H23" s="59"/>
      <c r="I23" s="59"/>
      <c r="J23" s="9"/>
      <c r="K23" s="64"/>
      <c r="L23" s="59"/>
      <c r="M23" s="59"/>
      <c r="N23" s="59"/>
      <c r="O23" s="67"/>
      <c r="P23" s="68"/>
      <c r="Q23" s="68"/>
      <c r="R23" s="9"/>
      <c r="S23" s="59"/>
      <c r="T23" s="59"/>
      <c r="U23" s="59"/>
      <c r="V23" s="57" t="e">
        <f>SUM($D$5:$D23)/(COUNTA($D$5:$D23)-COUNTA($E$5:$E23))</f>
        <v>#DIV/0!</v>
      </c>
      <c r="W23" s="284" t="s">
        <v>35</v>
      </c>
      <c r="X23" s="285"/>
      <c r="Y23" s="286"/>
      <c r="Z23" s="76">
        <f t="shared" si="3"/>
        <v>0</v>
      </c>
      <c r="AA23" s="287">
        <f t="shared" si="2"/>
        <v>0</v>
      </c>
      <c r="AB23" s="288"/>
      <c r="AG23" s="1"/>
      <c r="AH23" s="1"/>
    </row>
    <row r="24" spans="1:34" ht="17.100000000000001" customHeight="1">
      <c r="A24" s="229"/>
      <c r="B24" s="47"/>
      <c r="C24" s="91"/>
      <c r="D24" s="60"/>
      <c r="E24" s="61"/>
      <c r="F24" s="59"/>
      <c r="G24" s="62"/>
      <c r="H24" s="59"/>
      <c r="I24" s="59"/>
      <c r="J24" s="9"/>
      <c r="K24" s="64"/>
      <c r="L24" s="59"/>
      <c r="M24" s="59"/>
      <c r="N24" s="64"/>
      <c r="O24" s="65"/>
      <c r="P24" s="66"/>
      <c r="Q24" s="66"/>
      <c r="R24" s="25"/>
      <c r="S24" s="62"/>
      <c r="T24" s="62"/>
      <c r="U24" s="62"/>
      <c r="V24" s="57" t="e">
        <f>SUM($D$5:$D24)/(COUNTA($D$5:$D24)-COUNTA($E$5:$E24))</f>
        <v>#DIV/0!</v>
      </c>
      <c r="W24" s="284" t="s">
        <v>34</v>
      </c>
      <c r="X24" s="290"/>
      <c r="Y24" s="291"/>
      <c r="Z24" s="76">
        <f t="shared" si="3"/>
        <v>0</v>
      </c>
      <c r="AA24" s="287">
        <f t="shared" si="2"/>
        <v>0</v>
      </c>
      <c r="AB24" s="288"/>
      <c r="AG24" s="1"/>
      <c r="AH24" s="1"/>
    </row>
    <row r="25" spans="1:34" ht="17.100000000000001" customHeight="1">
      <c r="A25" s="229"/>
      <c r="B25" s="51"/>
      <c r="C25" s="92"/>
      <c r="D25" s="63"/>
      <c r="E25" s="61"/>
      <c r="F25" s="59"/>
      <c r="G25" s="62"/>
      <c r="H25" s="59"/>
      <c r="I25" s="59"/>
      <c r="J25" s="9"/>
      <c r="K25" s="64"/>
      <c r="L25" s="59"/>
      <c r="M25" s="59"/>
      <c r="N25" s="59"/>
      <c r="O25" s="65"/>
      <c r="P25" s="66"/>
      <c r="Q25" s="66"/>
      <c r="R25" s="50"/>
      <c r="S25" s="59"/>
      <c r="T25" s="59"/>
      <c r="U25" s="59"/>
      <c r="V25" s="57" t="e">
        <f>SUM($D$5:$D25)/(COUNTA($D$5:$D25)-COUNTA($E$5:$E25))</f>
        <v>#DIV/0!</v>
      </c>
      <c r="W25" s="284" t="s">
        <v>33</v>
      </c>
      <c r="X25" s="285"/>
      <c r="Y25" s="286"/>
      <c r="Z25" s="76">
        <f t="shared" si="3"/>
        <v>0</v>
      </c>
      <c r="AA25" s="287">
        <f t="shared" si="2"/>
        <v>0</v>
      </c>
      <c r="AB25" s="288"/>
      <c r="AG25" s="1"/>
      <c r="AH25" s="1"/>
    </row>
    <row r="26" spans="1:34" ht="17.100000000000001" customHeight="1">
      <c r="A26" s="199"/>
      <c r="B26" s="2"/>
      <c r="C26" s="91"/>
      <c r="D26" s="60"/>
      <c r="E26" s="61"/>
      <c r="F26" s="59"/>
      <c r="G26" s="59"/>
      <c r="H26" s="59"/>
      <c r="I26" s="59"/>
      <c r="J26" s="9"/>
      <c r="K26" s="64"/>
      <c r="L26" s="59"/>
      <c r="M26" s="59"/>
      <c r="N26" s="59"/>
      <c r="O26" s="65"/>
      <c r="P26" s="66"/>
      <c r="Q26" s="66"/>
      <c r="R26" s="50"/>
      <c r="S26" s="59"/>
      <c r="T26" s="59"/>
      <c r="U26" s="59"/>
      <c r="V26" s="58" t="e">
        <f>SUM($D$5:$D26)/(COUNTA($D$5:$D26)-COUNTA($E$5:$E26))</f>
        <v>#DIV/0!</v>
      </c>
      <c r="W26" s="88"/>
    </row>
    <row r="27" spans="1:34" ht="17.100000000000001" customHeight="1">
      <c r="A27" s="200"/>
      <c r="B27" s="2"/>
      <c r="C27" s="91"/>
      <c r="D27" s="60"/>
      <c r="E27" s="61"/>
      <c r="F27" s="59"/>
      <c r="G27" s="59"/>
      <c r="H27" s="59"/>
      <c r="I27" s="59"/>
      <c r="J27" s="9"/>
      <c r="K27" s="64"/>
      <c r="L27" s="59"/>
      <c r="M27" s="59"/>
      <c r="N27" s="59"/>
      <c r="O27" s="65"/>
      <c r="P27" s="66"/>
      <c r="Q27" s="66"/>
      <c r="R27" s="50"/>
      <c r="S27" s="59"/>
      <c r="T27" s="59"/>
      <c r="U27" s="59"/>
      <c r="V27" s="58" t="e">
        <f>SUM($D$5:$D27)/(COUNTA($D$5:$D27)-COUNTA($E$5:$E27))</f>
        <v>#DIV/0!</v>
      </c>
      <c r="W27" s="289" t="s">
        <v>32</v>
      </c>
      <c r="X27" s="289"/>
      <c r="Y27" s="289"/>
      <c r="Z27" s="289"/>
      <c r="AA27" s="289"/>
      <c r="AB27" s="289"/>
      <c r="AC27" s="8"/>
      <c r="AD27" s="8"/>
      <c r="AE27" s="8"/>
      <c r="AG27" s="1"/>
      <c r="AH27" s="1"/>
    </row>
    <row r="28" spans="1:34" ht="17.100000000000001" customHeight="1">
      <c r="A28" s="201"/>
      <c r="B28" s="2"/>
      <c r="C28" s="91"/>
      <c r="D28" s="60"/>
      <c r="E28" s="61"/>
      <c r="F28" s="59"/>
      <c r="G28" s="59"/>
      <c r="H28" s="59"/>
      <c r="I28" s="59"/>
      <c r="J28" s="9"/>
      <c r="K28" s="64"/>
      <c r="L28" s="59"/>
      <c r="M28" s="59"/>
      <c r="N28" s="59"/>
      <c r="O28" s="65"/>
      <c r="P28" s="66"/>
      <c r="Q28" s="66"/>
      <c r="R28" s="50"/>
      <c r="S28" s="59"/>
      <c r="T28" s="59"/>
      <c r="U28" s="59"/>
      <c r="V28" s="57" t="e">
        <f>SUM($D$5:$D28)/(COUNTA($D$5:$D28)-COUNTA($E$5:$E28))</f>
        <v>#DIV/0!</v>
      </c>
      <c r="W28" s="69" t="s">
        <v>31</v>
      </c>
      <c r="X28" s="70"/>
      <c r="Y28" s="70"/>
      <c r="Z28" s="71"/>
      <c r="AA28" s="282" t="str">
        <f>IF(W5=0,"-",$W$13/$W$5)</f>
        <v>-</v>
      </c>
      <c r="AB28" s="283"/>
      <c r="AG28" s="1"/>
      <c r="AH28" s="1"/>
    </row>
    <row r="29" spans="1:34" ht="17.100000000000001" customHeight="1">
      <c r="A29" s="200"/>
      <c r="B29" s="2"/>
      <c r="C29" s="91"/>
      <c r="D29" s="60"/>
      <c r="E29" s="61"/>
      <c r="F29" s="59"/>
      <c r="G29" s="59"/>
      <c r="H29" s="59"/>
      <c r="I29" s="59"/>
      <c r="J29" s="9"/>
      <c r="K29" s="64"/>
      <c r="L29" s="59"/>
      <c r="M29" s="59"/>
      <c r="N29" s="59"/>
      <c r="O29" s="65"/>
      <c r="P29" s="66"/>
      <c r="Q29" s="66"/>
      <c r="R29" s="50"/>
      <c r="S29" s="59"/>
      <c r="T29" s="59"/>
      <c r="U29" s="59"/>
      <c r="V29" s="57" t="e">
        <f>SUM($D$5:$D29)/(COUNTA($D$5:$D29)-COUNTA($E$5:$E29))</f>
        <v>#DIV/0!</v>
      </c>
      <c r="W29" s="72" t="s">
        <v>30</v>
      </c>
      <c r="X29" s="73"/>
      <c r="Y29" s="276">
        <v>20</v>
      </c>
      <c r="Z29" s="279"/>
      <c r="AA29" s="280" t="str">
        <f>IF(ISERROR(SUMIF(D5:D34,"&gt;="&amp;Y29)/SUMPRODUCT(--(D5:D34&gt;=Y29),--(E5:E34&lt;&gt;"*"))),"-",SUMIF(D5:D34,"&gt;="&amp;Y29)/SUMPRODUCT(--(D5:D34&gt;=Y29),--(E5:E34&lt;&gt;"*")))</f>
        <v>-</v>
      </c>
      <c r="AB29" s="281"/>
      <c r="AG29" s="1"/>
      <c r="AH29" s="1"/>
    </row>
    <row r="30" spans="1:34" ht="17.100000000000001" customHeight="1">
      <c r="A30" s="200"/>
      <c r="B30" s="2"/>
      <c r="C30" s="91"/>
      <c r="D30" s="60"/>
      <c r="E30" s="61"/>
      <c r="F30" s="59"/>
      <c r="G30" s="59"/>
      <c r="H30" s="59"/>
      <c r="I30" s="59"/>
      <c r="J30" s="9"/>
      <c r="K30" s="64"/>
      <c r="L30" s="59"/>
      <c r="M30" s="59"/>
      <c r="N30" s="59"/>
      <c r="O30" s="65"/>
      <c r="P30" s="66"/>
      <c r="Q30" s="66"/>
      <c r="R30" s="50"/>
      <c r="S30" s="59"/>
      <c r="T30" s="59"/>
      <c r="U30" s="59"/>
      <c r="V30" s="57" t="e">
        <f>SUM($D$5:$D30)/(COUNTA($D$5:$D30)-COUNTA($E$5:$E30))</f>
        <v>#DIV/0!</v>
      </c>
      <c r="W30" s="274" t="s">
        <v>29</v>
      </c>
      <c r="X30" s="275"/>
      <c r="Y30" s="275"/>
      <c r="Z30" s="276"/>
      <c r="AA30" s="277" t="str">
        <f>IF($Z$5="-","-",IF($Z$5=0,"-",($AF$5*4+$AG$5*6)/$Z$5))</f>
        <v>-</v>
      </c>
      <c r="AB30" s="278"/>
      <c r="AG30" s="1"/>
      <c r="AH30" s="1"/>
    </row>
    <row r="31" spans="1:34" ht="17.100000000000001" customHeight="1">
      <c r="A31" s="200"/>
      <c r="B31" s="2"/>
      <c r="C31" s="91"/>
      <c r="D31" s="60"/>
      <c r="E31" s="61"/>
      <c r="F31" s="59"/>
      <c r="G31" s="59"/>
      <c r="H31" s="59"/>
      <c r="I31" s="59"/>
      <c r="J31" s="9"/>
      <c r="K31" s="64"/>
      <c r="L31" s="59"/>
      <c r="M31" s="59"/>
      <c r="N31" s="59"/>
      <c r="O31" s="65"/>
      <c r="P31" s="66"/>
      <c r="Q31" s="66"/>
      <c r="R31" s="50"/>
      <c r="S31" s="59"/>
      <c r="T31" s="59"/>
      <c r="U31" s="59"/>
      <c r="V31" s="57" t="e">
        <f>SUM($D$5:$D31)/(COUNTA($D$5:$D31)-COUNTA($E$5:$E31))</f>
        <v>#DIV/0!</v>
      </c>
      <c r="W31" s="274" t="s">
        <v>28</v>
      </c>
      <c r="X31" s="275"/>
      <c r="Y31" s="275"/>
      <c r="Z31" s="276"/>
      <c r="AA31" s="277" t="str">
        <f>IF(SUM($AF5:$AG5),$AG5/SUM($AF5:$AG5),"-")</f>
        <v>-</v>
      </c>
      <c r="AB31" s="278"/>
      <c r="AG31" s="1"/>
      <c r="AH31" s="1"/>
    </row>
    <row r="32" spans="1:34" ht="17.100000000000001" customHeight="1">
      <c r="A32" s="200"/>
      <c r="B32" s="2"/>
      <c r="C32" s="91"/>
      <c r="D32" s="60"/>
      <c r="E32" s="61"/>
      <c r="F32" s="59"/>
      <c r="G32" s="59"/>
      <c r="H32" s="59"/>
      <c r="I32" s="59"/>
      <c r="J32" s="9"/>
      <c r="K32" s="64"/>
      <c r="L32" s="59"/>
      <c r="M32" s="59"/>
      <c r="N32" s="59"/>
      <c r="O32" s="65"/>
      <c r="P32" s="66"/>
      <c r="Q32" s="66"/>
      <c r="R32" s="50"/>
      <c r="S32" s="59"/>
      <c r="T32" s="59"/>
      <c r="U32" s="59"/>
      <c r="V32" s="57" t="e">
        <f>SUM($D$5:$D32)/(COUNTA($D$5:$D32)-COUNTA($E$5:$E32))</f>
        <v>#DIV/0!</v>
      </c>
      <c r="W32" s="274" t="s">
        <v>27</v>
      </c>
      <c r="X32" s="275"/>
      <c r="Y32" s="275"/>
      <c r="Z32" s="276"/>
      <c r="AA32" s="277" t="str">
        <f>IF(SUM($AH5:$AI5),$AI5/SUM($AH5:$AI5),"-")</f>
        <v>-</v>
      </c>
      <c r="AB32" s="278"/>
      <c r="AG32" s="1"/>
      <c r="AH32" s="1"/>
    </row>
    <row r="33" spans="1:34" ht="17.100000000000001" customHeight="1">
      <c r="A33" s="199"/>
      <c r="B33" s="2"/>
      <c r="C33" s="91"/>
      <c r="D33" s="60"/>
      <c r="E33" s="61"/>
      <c r="F33" s="59"/>
      <c r="G33" s="59"/>
      <c r="H33" s="59"/>
      <c r="I33" s="59"/>
      <c r="J33" s="50"/>
      <c r="K33" s="59"/>
      <c r="L33" s="59"/>
      <c r="M33" s="59"/>
      <c r="N33" s="59"/>
      <c r="O33" s="65"/>
      <c r="P33" s="66"/>
      <c r="Q33" s="66"/>
      <c r="R33" s="50"/>
      <c r="S33" s="59"/>
      <c r="T33" s="59"/>
      <c r="U33" s="59"/>
      <c r="V33" s="57" t="e">
        <f>SUM($D$5:$D33)/(COUNTA($D$5:$D33)-COUNTA($E$5:$E33))</f>
        <v>#DIV/0!</v>
      </c>
      <c r="W33" s="274" t="s">
        <v>64</v>
      </c>
      <c r="X33" s="275"/>
      <c r="Y33" s="275"/>
      <c r="Z33" s="276"/>
      <c r="AA33" s="74">
        <f>SUMPRODUCT((D5:D34=0)*(D5:D34&lt;&gt;"")*(E5:E34&lt;&gt;"*"))</f>
        <v>0</v>
      </c>
      <c r="AB33" s="75">
        <f>SUMPRODUCT((D5:D34=0)*(D5:D34&lt;&gt;"")*(E5:E34&lt;&gt;"*")*(F5:F34=1))</f>
        <v>0</v>
      </c>
      <c r="AG33" s="1"/>
      <c r="AH33" s="1"/>
    </row>
    <row r="34" spans="1:34" ht="17.100000000000001" customHeight="1">
      <c r="A34" s="199"/>
      <c r="B34" s="2"/>
      <c r="C34" s="91"/>
      <c r="D34" s="60"/>
      <c r="E34" s="61"/>
      <c r="F34" s="59"/>
      <c r="G34" s="59"/>
      <c r="H34" s="59"/>
      <c r="I34" s="59"/>
      <c r="J34" s="50"/>
      <c r="K34" s="59"/>
      <c r="L34" s="59"/>
      <c r="M34" s="59"/>
      <c r="N34" s="59"/>
      <c r="O34" s="65"/>
      <c r="P34" s="66"/>
      <c r="Q34" s="66"/>
      <c r="R34" s="50"/>
      <c r="S34" s="59"/>
      <c r="T34" s="59"/>
      <c r="U34" s="59"/>
      <c r="V34" s="57" t="e">
        <f>SUM($D$5:$D34)/(COUNTA($D$5:$D34)-COUNTA($E$5:$E34))</f>
        <v>#DIV/0!</v>
      </c>
      <c r="W34" s="274" t="s">
        <v>65</v>
      </c>
      <c r="X34" s="275"/>
      <c r="Y34" s="275"/>
      <c r="Z34" s="276"/>
      <c r="AA34" s="74">
        <f>SUM(P5:P34)</f>
        <v>0</v>
      </c>
      <c r="AB34" s="75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AK3:AM3"/>
    <mergeCell ref="AA4:AB4"/>
    <mergeCell ref="AC4:AD4"/>
    <mergeCell ref="AA9:AB9"/>
    <mergeCell ref="AC9:AD9"/>
    <mergeCell ref="W7:AG7"/>
    <mergeCell ref="AA8:AB8"/>
    <mergeCell ref="AC8:AD8"/>
    <mergeCell ref="C3:I3"/>
    <mergeCell ref="K3:Q3"/>
    <mergeCell ref="S3:U3"/>
    <mergeCell ref="W3:AI3"/>
    <mergeCell ref="AA5:AB5"/>
    <mergeCell ref="AC5:AD5"/>
  </mergeCells>
  <phoneticPr fontId="30" type="noConversion"/>
  <conditionalFormatting sqref="AH5:AI5 AG9">
    <cfRule type="cellIs" dxfId="19" priority="1" operator="greaterThan">
      <formula>0</formula>
    </cfRule>
  </conditionalFormatting>
  <dataValidations count="1">
    <dataValidation type="list" allowBlank="1" showInputMessage="1" showErrorMessage="1" sqref="G5:G34" xr:uid="{00000000-0002-0000-3700-000000000000}">
      <formula1>$W$16:$W$25</formula1>
    </dataValidation>
  </dataValidations>
  <hyperlinks>
    <hyperlink ref="A2" location="'Player Summary'!A1" display="Player Summary" xr:uid="{00000000-0004-0000-37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17" sqref="A17"/>
      <selection pane="topRight" activeCell="A17" sqref="A17"/>
      <selection pane="bottomLeft" activeCell="A17" sqref="A17"/>
      <selection pane="bottomRight" activeCell="A17" sqref="A17"/>
    </sheetView>
  </sheetViews>
  <sheetFormatPr defaultColWidth="8.855468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85546875" style="2" customWidth="1"/>
    <col min="8" max="8" width="2.5703125" style="2" customWidth="1"/>
    <col min="9" max="9" width="2.42578125" style="2" customWidth="1"/>
    <col min="10" max="10" width="2.85546875" style="47" customWidth="1"/>
    <col min="11" max="11" width="5" style="5" customWidth="1"/>
    <col min="12" max="14" width="5" style="2" customWidth="1"/>
    <col min="15" max="15" width="0.5703125" style="2" customWidth="1"/>
    <col min="16" max="18" width="2.85546875" style="2" customWidth="1"/>
    <col min="19" max="21" width="4.42578125" style="2" customWidth="1"/>
    <col min="22" max="22" width="2.85546875" style="1" customWidth="1"/>
    <col min="23" max="25" width="5.5703125" style="1" customWidth="1"/>
    <col min="26" max="26" width="5.570312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5703125" style="1" customWidth="1"/>
    <col min="33" max="34" width="5.5703125" style="2" customWidth="1"/>
    <col min="35" max="35" width="5.5703125" style="1" customWidth="1"/>
    <col min="36" max="36" width="2.85546875" style="1" customWidth="1"/>
    <col min="37" max="38" width="5.5703125" style="1" customWidth="1"/>
    <col min="39" max="39" width="6.85546875" style="1" customWidth="1"/>
    <col min="40" max="256" width="11.42578125" style="1" customWidth="1"/>
    <col min="257" max="16384" width="8.85546875" style="1"/>
  </cols>
  <sheetData>
    <row r="1" spans="1:39" ht="15.75">
      <c r="A1" s="46"/>
      <c r="D1" s="13" t="s">
        <v>75</v>
      </c>
      <c r="E1" s="13"/>
      <c r="F1" s="13"/>
      <c r="G1" s="203" t="s">
        <v>76</v>
      </c>
      <c r="H1" s="13"/>
      <c r="I1" s="13"/>
      <c r="J1" s="13"/>
      <c r="K1" s="202" t="s">
        <v>77</v>
      </c>
      <c r="L1" s="13"/>
      <c r="M1" s="204" t="s">
        <v>78</v>
      </c>
      <c r="N1" s="20"/>
      <c r="O1" s="47"/>
      <c r="P1" s="47"/>
      <c r="Q1" s="47"/>
      <c r="R1" s="47"/>
      <c r="S1" s="20"/>
      <c r="T1" s="20"/>
      <c r="U1" s="20"/>
      <c r="V1" s="15"/>
      <c r="W1" s="15"/>
      <c r="X1" s="15"/>
      <c r="Y1" s="15"/>
      <c r="Z1" s="47"/>
    </row>
    <row r="2" spans="1:39">
      <c r="A2" s="226" t="s">
        <v>107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7"/>
      <c r="S2" s="47"/>
      <c r="T2" s="47"/>
      <c r="U2" s="47"/>
      <c r="V2" s="15"/>
      <c r="W2" s="15"/>
      <c r="X2" s="15"/>
      <c r="Y2" s="15"/>
      <c r="Z2" s="47"/>
      <c r="AA2" s="15"/>
      <c r="AB2" s="15"/>
      <c r="AC2" s="15"/>
      <c r="AD2" s="15"/>
      <c r="AE2" s="15"/>
      <c r="AF2" s="15"/>
      <c r="AG2" s="47"/>
      <c r="AH2" s="47"/>
      <c r="AI2" s="15"/>
      <c r="AJ2" s="15"/>
    </row>
    <row r="3" spans="1:39">
      <c r="A3" s="255" t="s">
        <v>73</v>
      </c>
      <c r="B3" s="15"/>
      <c r="C3" s="257" t="s">
        <v>63</v>
      </c>
      <c r="D3" s="257"/>
      <c r="E3" s="257"/>
      <c r="F3" s="257"/>
      <c r="G3" s="257"/>
      <c r="H3" s="257"/>
      <c r="I3" s="257"/>
      <c r="J3" s="13"/>
      <c r="K3" s="257" t="s">
        <v>62</v>
      </c>
      <c r="L3" s="257"/>
      <c r="M3" s="257"/>
      <c r="N3" s="257"/>
      <c r="O3" s="301"/>
      <c r="P3" s="257"/>
      <c r="Q3" s="257"/>
      <c r="R3" s="14"/>
      <c r="S3" s="257" t="s">
        <v>61</v>
      </c>
      <c r="T3" s="257"/>
      <c r="U3" s="257"/>
      <c r="V3" s="15"/>
      <c r="W3" s="289" t="s">
        <v>60</v>
      </c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K3" s="289" t="s">
        <v>59</v>
      </c>
      <c r="AL3" s="289"/>
      <c r="AM3" s="289"/>
    </row>
    <row r="4" spans="1:39" ht="17.100000000000001" customHeight="1">
      <c r="A4" s="256"/>
      <c r="B4" s="54" t="s">
        <v>93</v>
      </c>
      <c r="C4" s="52" t="s">
        <v>54</v>
      </c>
      <c r="D4" s="165" t="s">
        <v>21</v>
      </c>
      <c r="E4" s="165" t="s">
        <v>58</v>
      </c>
      <c r="F4" s="165" t="s">
        <v>57</v>
      </c>
      <c r="G4" s="165" t="s">
        <v>71</v>
      </c>
      <c r="H4" s="165">
        <v>4</v>
      </c>
      <c r="I4" s="165">
        <v>6</v>
      </c>
      <c r="J4" s="13"/>
      <c r="K4" s="55" t="s">
        <v>16</v>
      </c>
      <c r="L4" s="165" t="s">
        <v>15</v>
      </c>
      <c r="M4" s="165" t="s">
        <v>14</v>
      </c>
      <c r="N4" s="165" t="s">
        <v>13</v>
      </c>
      <c r="O4" s="56"/>
      <c r="P4" s="52" t="s">
        <v>56</v>
      </c>
      <c r="Q4" s="52" t="s">
        <v>55</v>
      </c>
      <c r="R4" s="13"/>
      <c r="S4" s="165" t="s">
        <v>8</v>
      </c>
      <c r="T4" s="165" t="s">
        <v>7</v>
      </c>
      <c r="U4" s="165" t="s">
        <v>6</v>
      </c>
      <c r="W4" s="164" t="s">
        <v>15</v>
      </c>
      <c r="X4" s="164" t="s">
        <v>23</v>
      </c>
      <c r="Y4" s="164" t="s">
        <v>22</v>
      </c>
      <c r="Z4" s="164" t="s">
        <v>21</v>
      </c>
      <c r="AA4" s="289" t="s">
        <v>20</v>
      </c>
      <c r="AB4" s="289"/>
      <c r="AC4" s="289" t="s">
        <v>11</v>
      </c>
      <c r="AD4" s="289"/>
      <c r="AE4" s="164" t="s">
        <v>10</v>
      </c>
      <c r="AF4" s="164">
        <v>4</v>
      </c>
      <c r="AG4" s="164">
        <v>6</v>
      </c>
      <c r="AH4" s="164" t="s">
        <v>19</v>
      </c>
      <c r="AI4" s="164" t="s">
        <v>18</v>
      </c>
      <c r="AK4" s="164" t="s">
        <v>54</v>
      </c>
      <c r="AL4" s="164" t="s">
        <v>23</v>
      </c>
      <c r="AM4" s="78" t="s">
        <v>11</v>
      </c>
    </row>
    <row r="5" spans="1:39" ht="17.100000000000001" customHeight="1">
      <c r="A5" s="228"/>
      <c r="B5" s="47"/>
      <c r="C5" s="91"/>
      <c r="D5" s="60"/>
      <c r="E5" s="61"/>
      <c r="F5" s="59"/>
      <c r="G5" s="62"/>
      <c r="H5" s="59"/>
      <c r="I5" s="59"/>
      <c r="J5" s="9"/>
      <c r="K5" s="59"/>
      <c r="L5" s="59"/>
      <c r="M5" s="59"/>
      <c r="N5" s="59"/>
      <c r="O5" s="65"/>
      <c r="P5" s="66"/>
      <c r="Q5" s="66"/>
      <c r="R5" s="9"/>
      <c r="S5" s="59"/>
      <c r="T5" s="59"/>
      <c r="U5" s="59"/>
      <c r="V5" s="57" t="e">
        <f>SUM($D$5:$D5)/(COUNTA($D$5:$D5)-COUNTA($E$5:$E5))</f>
        <v>#DIV/0!</v>
      </c>
      <c r="W5" s="76">
        <f>COUNTA(A5:A34)</f>
        <v>0</v>
      </c>
      <c r="X5" s="76">
        <f>COUNTA(D5:D34)</f>
        <v>0</v>
      </c>
      <c r="Y5" s="76">
        <f>COUNTA(E5:E34)</f>
        <v>0</v>
      </c>
      <c r="Z5" s="83" t="str">
        <f>IF(X5=0,"-",SUM(D5:D34))</f>
        <v>-</v>
      </c>
      <c r="AA5" s="302">
        <f t="array" ref="AA5">IF(X5,(MAX(D5:D34)&amp;IF(SUM((D5:D34=MAX(D5:D34))*(E5:E34&lt;&gt;"")),"*","")&amp;"("&amp;MIN(IF(D5:D34&amp;E5:E34=MAX(D5:D34)&amp;IF(SUM((D5:D34=MAX(D5:D34))*(E5:E34&lt;&gt;"")),"*",""),F5:F34))&amp;")"),0)</f>
        <v>0</v>
      </c>
      <c r="AB5" s="302"/>
      <c r="AC5" s="303" t="str">
        <f>IF($X5-$Y5,$Z5/($X5-$Y5),"-")</f>
        <v>-</v>
      </c>
      <c r="AD5" s="304"/>
      <c r="AE5" s="84" t="str">
        <f>IF(SUM($F$5:$F$43),($Z5/(SUM($F$5:$F$43))*100),"-")</f>
        <v>-</v>
      </c>
      <c r="AF5" s="76">
        <f>SUM(H5:H34)</f>
        <v>0</v>
      </c>
      <c r="AG5" s="76">
        <f>SUM(I5:I34)</f>
        <v>0</v>
      </c>
      <c r="AH5" s="76">
        <f>COUNTIF($D$5:$D$34,"&gt;=50")-$AI5</f>
        <v>0</v>
      </c>
      <c r="AI5" s="76">
        <f>COUNTIF(D5:D34,"&gt;=100")</f>
        <v>0</v>
      </c>
      <c r="AK5" s="79" t="s">
        <v>53</v>
      </c>
      <c r="AL5" s="80" t="str">
        <f>IF(SUM(COUNTIF($C$5:$C$34,{1,2}))=0,"-",SUM(COUNTIF($C$5:$C$34,{1,2})))</f>
        <v>-</v>
      </c>
      <c r="AM5" s="89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.100000000000001" customHeight="1">
      <c r="A6" s="228"/>
      <c r="B6" s="47"/>
      <c r="C6" s="91"/>
      <c r="D6" s="60"/>
      <c r="E6" s="61"/>
      <c r="F6" s="59"/>
      <c r="G6" s="62"/>
      <c r="H6" s="59"/>
      <c r="I6" s="59"/>
      <c r="J6" s="9"/>
      <c r="K6" s="59"/>
      <c r="L6" s="59"/>
      <c r="M6" s="59"/>
      <c r="N6" s="59"/>
      <c r="O6" s="65"/>
      <c r="P6" s="66"/>
      <c r="Q6" s="66"/>
      <c r="R6" s="9"/>
      <c r="S6" s="59"/>
      <c r="T6" s="59"/>
      <c r="U6" s="59"/>
      <c r="V6" s="58" t="e">
        <f>SUM($D$5:$D6)/(COUNTA($D$5:$D6)-COUNTA($E$5:$E6))</f>
        <v>#DIV/0!</v>
      </c>
      <c r="Z6" s="47"/>
      <c r="AK6" s="81" t="s">
        <v>52</v>
      </c>
      <c r="AL6" s="82" t="str">
        <f>IF(COUNTIF($C$5:$C$34,$AK6)=0,"-",COUNTIF($C$5:$C$34,$AK6))</f>
        <v>-</v>
      </c>
      <c r="AM6" s="90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.100000000000001" customHeight="1">
      <c r="A7" s="228"/>
      <c r="B7" s="47"/>
      <c r="C7" s="91"/>
      <c r="D7" s="60"/>
      <c r="E7" s="61"/>
      <c r="F7" s="59"/>
      <c r="G7" s="59"/>
      <c r="H7" s="59"/>
      <c r="I7" s="59"/>
      <c r="J7" s="9"/>
      <c r="K7" s="59"/>
      <c r="L7" s="59"/>
      <c r="M7" s="59"/>
      <c r="N7" s="59"/>
      <c r="O7" s="65"/>
      <c r="P7" s="66"/>
      <c r="Q7" s="66"/>
      <c r="R7" s="9"/>
      <c r="S7" s="59"/>
      <c r="T7" s="59"/>
      <c r="U7" s="59"/>
      <c r="V7" s="58" t="e">
        <f>SUM($D$5:$D7)/(COUNTA($D$5:$D7)-COUNTA($E$5:$E7))</f>
        <v>#DIV/0!</v>
      </c>
      <c r="W7" s="289" t="s">
        <v>51</v>
      </c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11"/>
      <c r="AK7" s="81" t="s">
        <v>50</v>
      </c>
      <c r="AL7" s="82" t="str">
        <f t="shared" ref="AL7:AL14" si="0">IF(COUNTIF($C$5:$C$34,$AK7)=0,"-",COUNTIF($C$5:$C$34,$AK7))</f>
        <v>-</v>
      </c>
      <c r="AM7" s="90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.100000000000001" customHeight="1">
      <c r="A8" s="228"/>
      <c r="B8" s="47"/>
      <c r="C8" s="91"/>
      <c r="D8" s="63"/>
      <c r="E8" s="61"/>
      <c r="F8" s="59"/>
      <c r="G8" s="62"/>
      <c r="H8" s="59"/>
      <c r="I8" s="59"/>
      <c r="J8" s="9"/>
      <c r="K8" s="59"/>
      <c r="L8" s="59"/>
      <c r="M8" s="59"/>
      <c r="N8" s="59"/>
      <c r="O8" s="65"/>
      <c r="P8" s="66"/>
      <c r="Q8" s="66"/>
      <c r="R8" s="9"/>
      <c r="S8" s="59"/>
      <c r="T8" s="59"/>
      <c r="U8" s="59"/>
      <c r="V8" s="58" t="e">
        <f>SUM($D$5:$D8)/(COUNTA($D$5:$D8)-COUNTA($E$5:$E8))</f>
        <v>#DIV/0!</v>
      </c>
      <c r="W8" s="164" t="s">
        <v>16</v>
      </c>
      <c r="X8" s="164" t="s">
        <v>15</v>
      </c>
      <c r="Y8" s="164" t="s">
        <v>14</v>
      </c>
      <c r="Z8" s="164" t="s">
        <v>13</v>
      </c>
      <c r="AA8" s="289" t="s">
        <v>12</v>
      </c>
      <c r="AB8" s="289"/>
      <c r="AC8" s="289" t="s">
        <v>11</v>
      </c>
      <c r="AD8" s="289"/>
      <c r="AE8" s="164" t="s">
        <v>10</v>
      </c>
      <c r="AF8" s="164" t="s">
        <v>69</v>
      </c>
      <c r="AG8" s="164" t="s">
        <v>9</v>
      </c>
      <c r="AH8" s="13"/>
      <c r="AK8" s="81" t="s">
        <v>49</v>
      </c>
      <c r="AL8" s="82" t="str">
        <f t="shared" si="0"/>
        <v>-</v>
      </c>
      <c r="AM8" s="90" t="str">
        <f t="shared" si="1"/>
        <v>-</v>
      </c>
    </row>
    <row r="9" spans="1:39" ht="17.100000000000001" customHeight="1">
      <c r="A9" s="228"/>
      <c r="B9" s="47"/>
      <c r="C9" s="91"/>
      <c r="D9" s="63"/>
      <c r="E9" s="61"/>
      <c r="F9" s="59"/>
      <c r="G9" s="59"/>
      <c r="H9" s="59"/>
      <c r="I9" s="59"/>
      <c r="J9" s="9"/>
      <c r="K9" s="59"/>
      <c r="L9" s="59"/>
      <c r="M9" s="59"/>
      <c r="N9" s="59"/>
      <c r="O9" s="65"/>
      <c r="P9" s="66"/>
      <c r="Q9" s="66"/>
      <c r="R9" s="9"/>
      <c r="S9" s="59"/>
      <c r="T9" s="59"/>
      <c r="U9" s="59"/>
      <c r="V9" s="57" t="e">
        <f>SUM($D$5:$D9)/(COUNTA($D$5:$D9)-COUNTA($E$5:$E9))</f>
        <v>#DIV/0!</v>
      </c>
      <c r="W9" s="85" t="str">
        <f t="array" ref="W9">IF(SUM(K5:K34)=0,"-",SUM(INT(K5:K34))+INT(ROUND(SUM(K5:K34-INT(K5:K34)),1)/0.6)+MOD(ROUND(SUM(K5:K34-INT(K5:K34)),1),0.6))</f>
        <v>-</v>
      </c>
      <c r="X9" s="86" t="str">
        <f>IF($W$9="-","-",SUM(L5:L34))</f>
        <v>-</v>
      </c>
      <c r="Y9" s="86" t="str">
        <f>IF($W$9="-","-",SUM(M5:M34))</f>
        <v>-</v>
      </c>
      <c r="Z9" s="83" t="str">
        <f>IF($W$9="-","-",SUM(N5:N34))</f>
        <v>-</v>
      </c>
      <c r="AA9" s="305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306"/>
      <c r="AC9" s="303" t="str">
        <f>IF($Z$9="-","-",IF($Z$9=0,"-",$Y$9/$Z$9))</f>
        <v>-</v>
      </c>
      <c r="AD9" s="304"/>
      <c r="AE9" s="87" t="str">
        <f>IF(ISERROR(ROUND((INT(W9)*6+((W9-INT(W9))*10))/Z9,2)),"-",ROUND((INT(W9)*6+((W9-INT(W9))*10))/Z9,2))</f>
        <v>-</v>
      </c>
      <c r="AF9" s="84" t="str">
        <f>IF(ISERROR(ROUND(Y9/(INT(W9)*6+((W9-INT(W9))*10))*6,2)),"-",ROUND(Y9/(INT(W9)*6+((W9-INT(W9))*10))*6,2))</f>
        <v>-</v>
      </c>
      <c r="AG9" s="93">
        <f>COUNTIF(N5:N34,"&gt;=5")</f>
        <v>0</v>
      </c>
      <c r="AH9" s="10"/>
      <c r="AK9" s="81" t="s">
        <v>48</v>
      </c>
      <c r="AL9" s="82" t="str">
        <f t="shared" si="0"/>
        <v>-</v>
      </c>
      <c r="AM9" s="90" t="str">
        <f t="shared" si="1"/>
        <v>-</v>
      </c>
    </row>
    <row r="10" spans="1:39" ht="17.100000000000001" customHeight="1">
      <c r="A10" s="228"/>
      <c r="B10" s="47"/>
      <c r="C10" s="91"/>
      <c r="D10" s="63"/>
      <c r="E10" s="61"/>
      <c r="F10" s="59"/>
      <c r="G10" s="59"/>
      <c r="H10" s="59"/>
      <c r="I10" s="59"/>
      <c r="J10" s="9"/>
      <c r="K10" s="59"/>
      <c r="L10" s="59"/>
      <c r="M10" s="59"/>
      <c r="N10" s="59"/>
      <c r="O10" s="65"/>
      <c r="P10" s="66"/>
      <c r="Q10" s="66"/>
      <c r="R10" s="9"/>
      <c r="S10" s="59"/>
      <c r="T10" s="59"/>
      <c r="U10" s="59"/>
      <c r="V10" s="58" t="e">
        <f>SUM($D$5:$D10)/(COUNTA($D$5:$D10)-COUNTA($E$5:$E10))</f>
        <v>#DIV/0!</v>
      </c>
      <c r="W10" s="12"/>
      <c r="AK10" s="81" t="s">
        <v>47</v>
      </c>
      <c r="AL10" s="82" t="str">
        <f t="shared" si="0"/>
        <v>-</v>
      </c>
      <c r="AM10" s="90" t="str">
        <f t="shared" si="1"/>
        <v>-</v>
      </c>
    </row>
    <row r="11" spans="1:39" ht="17.100000000000001" customHeight="1">
      <c r="A11" s="228"/>
      <c r="B11" s="47"/>
      <c r="C11" s="92"/>
      <c r="D11" s="60"/>
      <c r="E11" s="61"/>
      <c r="F11" s="59"/>
      <c r="G11" s="59"/>
      <c r="H11" s="59"/>
      <c r="I11" s="59"/>
      <c r="J11" s="9"/>
      <c r="K11" s="64"/>
      <c r="L11" s="59"/>
      <c r="M11" s="59"/>
      <c r="N11" s="59"/>
      <c r="O11" s="65"/>
      <c r="P11" s="66"/>
      <c r="Q11" s="66"/>
      <c r="R11" s="9"/>
      <c r="S11" s="59"/>
      <c r="T11" s="59"/>
      <c r="U11" s="59"/>
      <c r="V11" s="58" t="e">
        <f>SUM($D$5:$D11)/(COUNTA($D$5:$D11)-COUNTA($E$5:$E11))</f>
        <v>#DIV/0!</v>
      </c>
      <c r="W11" s="292" t="s">
        <v>46</v>
      </c>
      <c r="X11" s="292"/>
      <c r="Y11" s="292"/>
      <c r="Z11" s="11"/>
      <c r="AA11" s="11"/>
      <c r="AB11" s="11"/>
      <c r="AK11" s="81" t="s">
        <v>45</v>
      </c>
      <c r="AL11" s="82" t="str">
        <f t="shared" si="0"/>
        <v>-</v>
      </c>
      <c r="AM11" s="90" t="str">
        <f t="shared" si="1"/>
        <v>-</v>
      </c>
    </row>
    <row r="12" spans="1:39" ht="17.100000000000001" customHeight="1">
      <c r="A12" s="243"/>
      <c r="B12" s="47"/>
      <c r="C12" s="92"/>
      <c r="D12" s="63"/>
      <c r="E12" s="61"/>
      <c r="F12" s="59"/>
      <c r="G12" s="62"/>
      <c r="H12" s="59"/>
      <c r="I12" s="59"/>
      <c r="J12" s="9"/>
      <c r="K12" s="64"/>
      <c r="L12" s="59"/>
      <c r="M12" s="59"/>
      <c r="N12" s="59"/>
      <c r="O12" s="65"/>
      <c r="P12" s="66"/>
      <c r="Q12" s="66"/>
      <c r="R12" s="9"/>
      <c r="S12" s="59"/>
      <c r="T12" s="59"/>
      <c r="U12" s="59"/>
      <c r="V12" s="58" t="e">
        <f>SUM($D$5:$D12)/(COUNTA($D$5:$D12)-COUNTA($E$5:$E12))</f>
        <v>#DIV/0!</v>
      </c>
      <c r="W12" s="164" t="s">
        <v>8</v>
      </c>
      <c r="X12" s="164" t="s">
        <v>7</v>
      </c>
      <c r="Y12" s="164" t="s">
        <v>6</v>
      </c>
      <c r="Z12" s="47"/>
      <c r="AK12" s="81" t="s">
        <v>44</v>
      </c>
      <c r="AL12" s="82" t="str">
        <f t="shared" si="0"/>
        <v>-</v>
      </c>
      <c r="AM12" s="90" t="str">
        <f t="shared" si="1"/>
        <v>-</v>
      </c>
    </row>
    <row r="13" spans="1:39" ht="17.100000000000001" customHeight="1">
      <c r="A13" s="243"/>
      <c r="B13" s="47"/>
      <c r="C13" s="92"/>
      <c r="D13" s="63"/>
      <c r="E13" s="61"/>
      <c r="F13" s="59"/>
      <c r="G13" s="59"/>
      <c r="H13" s="59"/>
      <c r="I13" s="59"/>
      <c r="J13" s="9"/>
      <c r="K13" s="64"/>
      <c r="L13" s="59"/>
      <c r="M13" s="59"/>
      <c r="N13" s="59"/>
      <c r="O13" s="65"/>
      <c r="P13" s="66"/>
      <c r="Q13" s="66"/>
      <c r="R13" s="9"/>
      <c r="S13" s="59"/>
      <c r="T13" s="59"/>
      <c r="U13" s="59"/>
      <c r="V13" s="57" t="e">
        <f>SUM($D$5:$D13)/(COUNTA($D$5:$D13)-COUNTA($E$5:$E13))</f>
        <v>#DIV/0!</v>
      </c>
      <c r="W13" s="76">
        <f>SUM(S5:S34)</f>
        <v>0</v>
      </c>
      <c r="X13" s="76">
        <f>SUM(T5:T34)</f>
        <v>0</v>
      </c>
      <c r="Y13" s="76">
        <f>SUM(U5:U34)</f>
        <v>0</v>
      </c>
      <c r="Z13" s="10"/>
      <c r="AK13" s="81" t="s">
        <v>43</v>
      </c>
      <c r="AL13" s="82" t="str">
        <f t="shared" si="0"/>
        <v>-</v>
      </c>
      <c r="AM13" s="90" t="str">
        <f t="shared" si="1"/>
        <v>-</v>
      </c>
    </row>
    <row r="14" spans="1:39" ht="17.100000000000001" customHeight="1">
      <c r="A14" s="243"/>
      <c r="B14" s="51"/>
      <c r="C14" s="92"/>
      <c r="D14" s="60"/>
      <c r="E14" s="61"/>
      <c r="F14" s="59"/>
      <c r="G14" s="59"/>
      <c r="H14" s="59"/>
      <c r="I14" s="59"/>
      <c r="J14" s="9"/>
      <c r="K14" s="59"/>
      <c r="L14" s="59"/>
      <c r="M14" s="59"/>
      <c r="N14" s="59"/>
      <c r="O14" s="65"/>
      <c r="P14" s="66"/>
      <c r="Q14" s="66"/>
      <c r="R14" s="9"/>
      <c r="S14" s="59"/>
      <c r="T14" s="59"/>
      <c r="U14" s="59"/>
      <c r="V14" s="58" t="e">
        <f>SUM($D$5:$D14)/(COUNTA($D$5:$D14)-COUNTA($E$5:$E14))</f>
        <v>#DIV/0!</v>
      </c>
      <c r="AK14" s="81" t="s">
        <v>42</v>
      </c>
      <c r="AL14" s="82" t="str">
        <f t="shared" si="0"/>
        <v>-</v>
      </c>
      <c r="AM14" s="90" t="str">
        <f t="shared" si="1"/>
        <v>-</v>
      </c>
    </row>
    <row r="15" spans="1:39" ht="17.100000000000001" customHeight="1">
      <c r="A15" s="243"/>
      <c r="B15" s="51"/>
      <c r="C15" s="92"/>
      <c r="D15" s="63"/>
      <c r="E15" s="61"/>
      <c r="F15" s="59"/>
      <c r="G15" s="62"/>
      <c r="H15" s="59"/>
      <c r="I15" s="59"/>
      <c r="J15" s="9"/>
      <c r="K15" s="59"/>
      <c r="L15" s="59"/>
      <c r="M15" s="59"/>
      <c r="N15" s="59"/>
      <c r="O15" s="65"/>
      <c r="P15" s="66"/>
      <c r="Q15" s="66"/>
      <c r="R15" s="9"/>
      <c r="S15" s="59"/>
      <c r="T15" s="59"/>
      <c r="U15" s="59"/>
      <c r="V15" s="58" t="e">
        <f>SUM($D$5:$D15)/(COUNTA($D$5:$D15)-COUNTA($E$5:$E15))</f>
        <v>#DIV/0!</v>
      </c>
      <c r="W15" s="289" t="s">
        <v>41</v>
      </c>
      <c r="X15" s="289"/>
      <c r="Y15" s="289"/>
      <c r="Z15" s="289"/>
      <c r="AA15" s="289"/>
      <c r="AB15" s="289"/>
    </row>
    <row r="16" spans="1:39" ht="17.100000000000001" customHeight="1">
      <c r="A16" s="243"/>
      <c r="B16" s="51"/>
      <c r="C16" s="92"/>
      <c r="D16" s="63"/>
      <c r="E16" s="61"/>
      <c r="F16" s="59"/>
      <c r="G16" s="62"/>
      <c r="H16" s="59"/>
      <c r="I16" s="59"/>
      <c r="J16" s="9"/>
      <c r="K16" s="59"/>
      <c r="L16" s="59"/>
      <c r="M16" s="59"/>
      <c r="N16" s="59"/>
      <c r="O16" s="65"/>
      <c r="P16" s="66"/>
      <c r="Q16" s="66"/>
      <c r="R16" s="9"/>
      <c r="S16" s="59"/>
      <c r="T16" s="59"/>
      <c r="U16" s="59"/>
      <c r="V16" s="57" t="e">
        <f>SUM($D$5:$D16)/(COUNTA($D$5:$D16)-COUNTA($E$5:$E16))</f>
        <v>#DIV/0!</v>
      </c>
      <c r="W16" s="293" t="s">
        <v>40</v>
      </c>
      <c r="X16" s="294"/>
      <c r="Y16" s="295"/>
      <c r="Z16" s="76">
        <f>COUNTIF($G$5:$G$34,W16)</f>
        <v>0</v>
      </c>
      <c r="AA16" s="296">
        <f>$Z16/MAX(1,$X$5)</f>
        <v>0</v>
      </c>
      <c r="AB16" s="297"/>
    </row>
    <row r="17" spans="1:34" ht="17.100000000000001" customHeight="1">
      <c r="A17" s="228"/>
      <c r="B17" s="51"/>
      <c r="C17" s="92"/>
      <c r="D17" s="63"/>
      <c r="E17" s="61"/>
      <c r="F17" s="59"/>
      <c r="G17" s="62"/>
      <c r="H17" s="59"/>
      <c r="I17" s="59"/>
      <c r="J17" s="9"/>
      <c r="K17" s="59"/>
      <c r="L17" s="59"/>
      <c r="M17" s="59"/>
      <c r="N17" s="59"/>
      <c r="O17" s="65"/>
      <c r="P17" s="66"/>
      <c r="Q17" s="66"/>
      <c r="R17" s="9"/>
      <c r="S17" s="59"/>
      <c r="T17" s="59"/>
      <c r="U17" s="59"/>
      <c r="V17" s="57" t="e">
        <f>SUM($D$5:$D17)/(COUNTA($D$5:$D17)-COUNTA($E$5:$E17))</f>
        <v>#DIV/0!</v>
      </c>
      <c r="W17" s="298" t="s">
        <v>39</v>
      </c>
      <c r="X17" s="299"/>
      <c r="Y17" s="300"/>
      <c r="Z17" s="76">
        <f>COUNTIF($G$5:$G$34,W17)</f>
        <v>0</v>
      </c>
      <c r="AA17" s="287">
        <f t="shared" ref="AA17:AA25" si="2">$Z17/MAX(1,$X$5)</f>
        <v>0</v>
      </c>
      <c r="AB17" s="288"/>
      <c r="AG17" s="1"/>
      <c r="AH17" s="1"/>
    </row>
    <row r="18" spans="1:34" ht="17.100000000000001" customHeight="1">
      <c r="A18" s="228"/>
      <c r="B18" s="51"/>
      <c r="C18" s="92"/>
      <c r="D18" s="63"/>
      <c r="E18" s="61"/>
      <c r="F18" s="59"/>
      <c r="G18" s="62"/>
      <c r="H18" s="59"/>
      <c r="I18" s="59"/>
      <c r="J18" s="9"/>
      <c r="K18" s="59"/>
      <c r="L18" s="59"/>
      <c r="M18" s="59"/>
      <c r="N18" s="59"/>
      <c r="O18" s="65"/>
      <c r="P18" s="66"/>
      <c r="Q18" s="66"/>
      <c r="R18" s="9"/>
      <c r="S18" s="59"/>
      <c r="T18" s="59"/>
      <c r="U18" s="59"/>
      <c r="V18" s="57" t="e">
        <f>SUM($D$5:$D18)/(COUNTA($D$5:$D18)-COUNTA($E$5:$E18))</f>
        <v>#DIV/0!</v>
      </c>
      <c r="W18" s="284" t="s">
        <v>90</v>
      </c>
      <c r="X18" s="285"/>
      <c r="Y18" s="286"/>
      <c r="Z18" s="76">
        <f>COUNTIF($G$5:$G$34,W18)</f>
        <v>0</v>
      </c>
      <c r="AA18" s="287">
        <f t="shared" si="2"/>
        <v>0</v>
      </c>
      <c r="AB18" s="288"/>
      <c r="AG18" s="1"/>
      <c r="AH18" s="1"/>
    </row>
    <row r="19" spans="1:34" ht="17.100000000000001" customHeight="1">
      <c r="A19" s="228"/>
      <c r="B19" s="51"/>
      <c r="C19" s="92"/>
      <c r="D19" s="60"/>
      <c r="E19" s="61"/>
      <c r="F19" s="59"/>
      <c r="G19" s="59"/>
      <c r="H19" s="59"/>
      <c r="I19" s="59"/>
      <c r="J19" s="9"/>
      <c r="K19" s="59"/>
      <c r="L19" s="59"/>
      <c r="M19" s="59"/>
      <c r="N19" s="59"/>
      <c r="O19" s="65"/>
      <c r="P19" s="66"/>
      <c r="Q19" s="66"/>
      <c r="R19" s="9"/>
      <c r="S19" s="59"/>
      <c r="T19" s="59"/>
      <c r="U19" s="59"/>
      <c r="V19" s="57" t="e">
        <f>SUM($D$5:$D19)/(COUNTA($D$5:$D19)-COUNTA($E$5:$E19))</f>
        <v>#DIV/0!</v>
      </c>
      <c r="W19" s="284" t="s">
        <v>89</v>
      </c>
      <c r="X19" s="285"/>
      <c r="Y19" s="286"/>
      <c r="Z19" s="76">
        <f t="shared" ref="Z19:Z25" si="3">COUNTIF($G$5:$G$34,W19)</f>
        <v>0</v>
      </c>
      <c r="AA19" s="287">
        <f t="shared" si="2"/>
        <v>0</v>
      </c>
      <c r="AB19" s="288"/>
      <c r="AG19" s="1"/>
      <c r="AH19" s="1"/>
    </row>
    <row r="20" spans="1:34" ht="17.100000000000001" customHeight="1">
      <c r="A20" s="228"/>
      <c r="B20" s="47"/>
      <c r="C20" s="91"/>
      <c r="D20" s="60"/>
      <c r="E20" s="61"/>
      <c r="F20" s="59"/>
      <c r="G20" s="62"/>
      <c r="H20" s="59"/>
      <c r="I20" s="59"/>
      <c r="J20" s="9"/>
      <c r="K20" s="59"/>
      <c r="L20" s="59"/>
      <c r="M20" s="59"/>
      <c r="N20" s="59"/>
      <c r="O20" s="65"/>
      <c r="P20" s="66"/>
      <c r="Q20" s="66"/>
      <c r="R20" s="9"/>
      <c r="S20" s="59"/>
      <c r="T20" s="59"/>
      <c r="U20" s="59"/>
      <c r="V20" s="57" t="e">
        <f>SUM($D$5:$D20)/(COUNTA($D$5:$D20)-COUNTA($E$5:$E20))</f>
        <v>#DIV/0!</v>
      </c>
      <c r="W20" s="284" t="s">
        <v>38</v>
      </c>
      <c r="X20" s="285"/>
      <c r="Y20" s="286"/>
      <c r="Z20" s="76">
        <f t="shared" si="3"/>
        <v>0</v>
      </c>
      <c r="AA20" s="287">
        <f t="shared" si="2"/>
        <v>0</v>
      </c>
      <c r="AB20" s="288"/>
      <c r="AG20" s="1"/>
      <c r="AH20" s="1"/>
    </row>
    <row r="21" spans="1:34" ht="17.100000000000001" customHeight="1">
      <c r="A21" s="247"/>
      <c r="B21" s="47"/>
      <c r="C21" s="91"/>
      <c r="D21" s="60"/>
      <c r="E21" s="61"/>
      <c r="F21" s="59"/>
      <c r="G21" s="62"/>
      <c r="H21" s="59"/>
      <c r="I21" s="59"/>
      <c r="J21" s="9"/>
      <c r="K21" s="64"/>
      <c r="L21" s="59"/>
      <c r="M21" s="59"/>
      <c r="N21" s="59"/>
      <c r="O21" s="65"/>
      <c r="P21" s="66"/>
      <c r="Q21" s="66"/>
      <c r="R21" s="9"/>
      <c r="S21" s="59"/>
      <c r="T21" s="59"/>
      <c r="U21" s="59"/>
      <c r="V21" s="57" t="e">
        <f>SUM($D$5:$D21)/(COUNTA($D$5:$D21)-COUNTA($E$5:$E21))</f>
        <v>#DIV/0!</v>
      </c>
      <c r="W21" s="284" t="s">
        <v>37</v>
      </c>
      <c r="X21" s="285"/>
      <c r="Y21" s="286"/>
      <c r="Z21" s="76">
        <f t="shared" si="3"/>
        <v>0</v>
      </c>
      <c r="AA21" s="287">
        <f t="shared" si="2"/>
        <v>0</v>
      </c>
      <c r="AB21" s="288"/>
      <c r="AG21" s="1"/>
      <c r="AH21" s="1"/>
    </row>
    <row r="22" spans="1:34" ht="17.100000000000001" customHeight="1">
      <c r="A22" s="247"/>
      <c r="B22" s="47"/>
      <c r="C22" s="91"/>
      <c r="D22" s="60"/>
      <c r="E22" s="61"/>
      <c r="F22" s="59"/>
      <c r="G22" s="59"/>
      <c r="H22" s="59"/>
      <c r="I22" s="59"/>
      <c r="J22" s="9"/>
      <c r="K22" s="64"/>
      <c r="L22" s="59"/>
      <c r="M22" s="59"/>
      <c r="N22" s="59"/>
      <c r="O22" s="65"/>
      <c r="P22" s="66"/>
      <c r="Q22" s="66"/>
      <c r="R22" s="9"/>
      <c r="S22" s="59"/>
      <c r="T22" s="59"/>
      <c r="U22" s="59"/>
      <c r="V22" s="57" t="e">
        <f>SUM($D$5:$D22)/(COUNTA($D$5:$D22)-COUNTA($E$5:$E22))</f>
        <v>#DIV/0!</v>
      </c>
      <c r="W22" s="284" t="s">
        <v>36</v>
      </c>
      <c r="X22" s="285"/>
      <c r="Y22" s="286"/>
      <c r="Z22" s="76">
        <f t="shared" si="3"/>
        <v>0</v>
      </c>
      <c r="AA22" s="287">
        <f t="shared" si="2"/>
        <v>0</v>
      </c>
      <c r="AB22" s="288"/>
      <c r="AG22" s="1"/>
      <c r="AH22" s="1"/>
    </row>
    <row r="23" spans="1:34" ht="17.100000000000001" customHeight="1">
      <c r="A23" s="248"/>
      <c r="B23" s="47"/>
      <c r="C23" s="91"/>
      <c r="D23" s="60"/>
      <c r="E23" s="61"/>
      <c r="F23" s="59"/>
      <c r="G23" s="62"/>
      <c r="H23" s="59"/>
      <c r="I23" s="59"/>
      <c r="J23" s="9"/>
      <c r="K23" s="64"/>
      <c r="L23" s="59"/>
      <c r="M23" s="59"/>
      <c r="N23" s="64"/>
      <c r="O23" s="67"/>
      <c r="P23" s="68"/>
      <c r="Q23" s="68"/>
      <c r="R23" s="9"/>
      <c r="S23" s="59"/>
      <c r="T23" s="59"/>
      <c r="U23" s="59"/>
      <c r="V23" s="57" t="e">
        <f>SUM($D$5:$D23)/(COUNTA($D$5:$D23)-COUNTA($E$5:$E23))</f>
        <v>#DIV/0!</v>
      </c>
      <c r="W23" s="284" t="s">
        <v>35</v>
      </c>
      <c r="X23" s="285"/>
      <c r="Y23" s="286"/>
      <c r="Z23" s="76">
        <f t="shared" si="3"/>
        <v>0</v>
      </c>
      <c r="AA23" s="287">
        <f t="shared" si="2"/>
        <v>0</v>
      </c>
      <c r="AB23" s="288"/>
      <c r="AG23" s="1"/>
      <c r="AH23" s="1"/>
    </row>
    <row r="24" spans="1:34" ht="17.100000000000001" customHeight="1">
      <c r="A24" s="248"/>
      <c r="B24" s="51"/>
      <c r="C24" s="92"/>
      <c r="D24" s="63"/>
      <c r="E24" s="61"/>
      <c r="F24" s="59"/>
      <c r="G24" s="62"/>
      <c r="H24" s="59"/>
      <c r="I24" s="59"/>
      <c r="J24" s="9"/>
      <c r="K24" s="64"/>
      <c r="L24" s="59"/>
      <c r="M24" s="59"/>
      <c r="N24" s="59"/>
      <c r="O24" s="65"/>
      <c r="P24" s="66"/>
      <c r="Q24" s="66"/>
      <c r="R24" s="25"/>
      <c r="S24" s="62"/>
      <c r="T24" s="62"/>
      <c r="U24" s="62"/>
      <c r="V24" s="57" t="e">
        <f>SUM($D$5:$D24)/(COUNTA($D$5:$D24)-COUNTA($E$5:$E24))</f>
        <v>#DIV/0!</v>
      </c>
      <c r="W24" s="284" t="s">
        <v>34</v>
      </c>
      <c r="X24" s="290"/>
      <c r="Y24" s="291"/>
      <c r="Z24" s="76">
        <f t="shared" si="3"/>
        <v>0</v>
      </c>
      <c r="AA24" s="287">
        <f t="shared" si="2"/>
        <v>0</v>
      </c>
      <c r="AB24" s="288"/>
      <c r="AG24" s="1"/>
      <c r="AH24" s="1"/>
    </row>
    <row r="25" spans="1:34" ht="17.100000000000001" customHeight="1">
      <c r="A25" s="248"/>
      <c r="B25" s="47"/>
      <c r="C25" s="91"/>
      <c r="D25" s="63"/>
      <c r="E25" s="61"/>
      <c r="F25" s="59"/>
      <c r="G25" s="62"/>
      <c r="H25" s="59"/>
      <c r="I25" s="59"/>
      <c r="J25" s="9"/>
      <c r="K25" s="64"/>
      <c r="L25" s="59"/>
      <c r="M25" s="59"/>
      <c r="N25" s="59"/>
      <c r="O25" s="65"/>
      <c r="P25" s="66"/>
      <c r="Q25" s="66"/>
      <c r="R25" s="50"/>
      <c r="S25" s="59"/>
      <c r="T25" s="59"/>
      <c r="U25" s="59"/>
      <c r="V25" s="57" t="e">
        <f>SUM($D$5:$D25)/(COUNTA($D$5:$D25)-COUNTA($E$5:$E25))</f>
        <v>#DIV/0!</v>
      </c>
      <c r="W25" s="284" t="s">
        <v>33</v>
      </c>
      <c r="X25" s="285"/>
      <c r="Y25" s="286"/>
      <c r="Z25" s="76">
        <f t="shared" si="3"/>
        <v>0</v>
      </c>
      <c r="AA25" s="287">
        <f t="shared" si="2"/>
        <v>0</v>
      </c>
      <c r="AB25" s="288"/>
      <c r="AG25" s="1"/>
      <c r="AH25" s="1"/>
    </row>
    <row r="26" spans="1:34" ht="17.100000000000001" customHeight="1">
      <c r="A26" s="200"/>
      <c r="B26" s="2"/>
      <c r="C26" s="91"/>
      <c r="D26" s="60"/>
      <c r="E26" s="61"/>
      <c r="F26" s="59"/>
      <c r="G26" s="59"/>
      <c r="H26" s="59"/>
      <c r="I26" s="59"/>
      <c r="J26" s="9"/>
      <c r="K26" s="64"/>
      <c r="L26" s="59"/>
      <c r="M26" s="59"/>
      <c r="N26" s="59"/>
      <c r="O26" s="65"/>
      <c r="P26" s="66"/>
      <c r="Q26" s="66"/>
      <c r="R26" s="50"/>
      <c r="S26" s="59"/>
      <c r="T26" s="59"/>
      <c r="U26" s="59"/>
      <c r="V26" s="58" t="e">
        <f>SUM($D$5:$D26)/(COUNTA($D$5:$D26)-COUNTA($E$5:$E26))</f>
        <v>#DIV/0!</v>
      </c>
      <c r="W26" s="88"/>
    </row>
    <row r="27" spans="1:34" ht="17.100000000000001" customHeight="1">
      <c r="A27" s="200"/>
      <c r="B27" s="2"/>
      <c r="C27" s="91"/>
      <c r="D27" s="60"/>
      <c r="E27" s="61"/>
      <c r="F27" s="59"/>
      <c r="G27" s="59"/>
      <c r="H27" s="59"/>
      <c r="I27" s="59"/>
      <c r="J27" s="9"/>
      <c r="K27" s="64"/>
      <c r="L27" s="59"/>
      <c r="M27" s="59"/>
      <c r="N27" s="59"/>
      <c r="O27" s="65"/>
      <c r="P27" s="66"/>
      <c r="Q27" s="66"/>
      <c r="R27" s="50"/>
      <c r="S27" s="59"/>
      <c r="T27" s="59"/>
      <c r="U27" s="59"/>
      <c r="V27" s="58" t="e">
        <f>SUM($D$5:$D27)/(COUNTA($D$5:$D27)-COUNTA($E$5:$E27))</f>
        <v>#DIV/0!</v>
      </c>
      <c r="W27" s="289" t="s">
        <v>32</v>
      </c>
      <c r="X27" s="289"/>
      <c r="Y27" s="289"/>
      <c r="Z27" s="289"/>
      <c r="AA27" s="289"/>
      <c r="AB27" s="289"/>
      <c r="AC27" s="8"/>
      <c r="AD27" s="8"/>
      <c r="AE27" s="8"/>
      <c r="AG27" s="1"/>
      <c r="AH27" s="1"/>
    </row>
    <row r="28" spans="1:34" ht="17.100000000000001" customHeight="1">
      <c r="A28" s="200"/>
      <c r="B28" s="2"/>
      <c r="C28" s="91"/>
      <c r="D28" s="60"/>
      <c r="E28" s="61"/>
      <c r="F28" s="59"/>
      <c r="G28" s="59"/>
      <c r="H28" s="59"/>
      <c r="I28" s="59"/>
      <c r="J28" s="9"/>
      <c r="K28" s="64"/>
      <c r="L28" s="59"/>
      <c r="M28" s="59"/>
      <c r="N28" s="59"/>
      <c r="O28" s="65"/>
      <c r="P28" s="66"/>
      <c r="Q28" s="66"/>
      <c r="R28" s="50"/>
      <c r="S28" s="59"/>
      <c r="T28" s="59"/>
      <c r="U28" s="59"/>
      <c r="V28" s="57" t="e">
        <f>SUM($D$5:$D28)/(COUNTA($D$5:$D28)-COUNTA($E$5:$E28))</f>
        <v>#DIV/0!</v>
      </c>
      <c r="W28" s="69" t="s">
        <v>31</v>
      </c>
      <c r="X28" s="70"/>
      <c r="Y28" s="70"/>
      <c r="Z28" s="71"/>
      <c r="AA28" s="282" t="str">
        <f>IF(W5=0,"-",$W$13/$W$5)</f>
        <v>-</v>
      </c>
      <c r="AB28" s="283"/>
      <c r="AG28" s="1"/>
      <c r="AH28" s="1"/>
    </row>
    <row r="29" spans="1:34" ht="17.100000000000001" customHeight="1">
      <c r="A29" s="200"/>
      <c r="B29" s="2"/>
      <c r="C29" s="91"/>
      <c r="D29" s="60"/>
      <c r="E29" s="61"/>
      <c r="F29" s="59"/>
      <c r="G29" s="59"/>
      <c r="H29" s="59"/>
      <c r="I29" s="59"/>
      <c r="J29" s="9"/>
      <c r="K29" s="64"/>
      <c r="L29" s="59"/>
      <c r="M29" s="59"/>
      <c r="N29" s="59"/>
      <c r="O29" s="65"/>
      <c r="P29" s="66"/>
      <c r="Q29" s="66"/>
      <c r="R29" s="50"/>
      <c r="S29" s="59"/>
      <c r="T29" s="59"/>
      <c r="U29" s="59"/>
      <c r="V29" s="57" t="e">
        <f>SUM($D$5:$D29)/(COUNTA($D$5:$D29)-COUNTA($E$5:$E29))</f>
        <v>#DIV/0!</v>
      </c>
      <c r="W29" s="162" t="s">
        <v>30</v>
      </c>
      <c r="X29" s="163"/>
      <c r="Y29" s="276">
        <v>20</v>
      </c>
      <c r="Z29" s="279"/>
      <c r="AA29" s="280" t="str">
        <f>IF(ISERROR(SUMIF(D5:D34,"&gt;="&amp;Y29)/SUMPRODUCT(--(D5:D34&gt;=Y29),--(E5:E34&lt;&gt;"*"))),"-",SUMIF(D5:D34,"&gt;="&amp;Y29)/SUMPRODUCT(--(D5:D34&gt;=Y29),--(E5:E34&lt;&gt;"*")))</f>
        <v>-</v>
      </c>
      <c r="AB29" s="281"/>
      <c r="AG29" s="1"/>
      <c r="AH29" s="1"/>
    </row>
    <row r="30" spans="1:34" ht="17.100000000000001" customHeight="1">
      <c r="A30" s="200"/>
      <c r="B30" s="2"/>
      <c r="C30" s="91"/>
      <c r="D30" s="60"/>
      <c r="E30" s="61"/>
      <c r="F30" s="59"/>
      <c r="G30" s="59"/>
      <c r="H30" s="59"/>
      <c r="I30" s="59"/>
      <c r="J30" s="9"/>
      <c r="K30" s="64"/>
      <c r="L30" s="59"/>
      <c r="M30" s="59"/>
      <c r="N30" s="59"/>
      <c r="O30" s="65"/>
      <c r="P30" s="66"/>
      <c r="Q30" s="66"/>
      <c r="R30" s="50"/>
      <c r="S30" s="59"/>
      <c r="T30" s="59"/>
      <c r="U30" s="59"/>
      <c r="V30" s="57" t="e">
        <f>SUM($D$5:$D30)/(COUNTA($D$5:$D30)-COUNTA($E$5:$E30))</f>
        <v>#DIV/0!</v>
      </c>
      <c r="W30" s="274" t="s">
        <v>29</v>
      </c>
      <c r="X30" s="275"/>
      <c r="Y30" s="275"/>
      <c r="Z30" s="276"/>
      <c r="AA30" s="277" t="str">
        <f>IF($Z$5="-","-",IF($Z$5=0,"-",($AF$5*4+$AG$5*6)/$Z$5))</f>
        <v>-</v>
      </c>
      <c r="AB30" s="278"/>
      <c r="AG30" s="1"/>
      <c r="AH30" s="1"/>
    </row>
    <row r="31" spans="1:34" ht="17.100000000000001" customHeight="1">
      <c r="A31" s="200"/>
      <c r="B31" s="2"/>
      <c r="C31" s="91"/>
      <c r="D31" s="60"/>
      <c r="E31" s="61"/>
      <c r="F31" s="59"/>
      <c r="G31" s="59"/>
      <c r="H31" s="59"/>
      <c r="I31" s="59"/>
      <c r="J31" s="9"/>
      <c r="K31" s="64"/>
      <c r="L31" s="59"/>
      <c r="M31" s="59"/>
      <c r="N31" s="59"/>
      <c r="O31" s="65"/>
      <c r="P31" s="66"/>
      <c r="Q31" s="66"/>
      <c r="R31" s="50"/>
      <c r="S31" s="59"/>
      <c r="T31" s="59"/>
      <c r="U31" s="59"/>
      <c r="V31" s="57" t="e">
        <f>SUM($D$5:$D31)/(COUNTA($D$5:$D31)-COUNTA($E$5:$E31))</f>
        <v>#DIV/0!</v>
      </c>
      <c r="W31" s="274" t="s">
        <v>28</v>
      </c>
      <c r="X31" s="275"/>
      <c r="Y31" s="275"/>
      <c r="Z31" s="276"/>
      <c r="AA31" s="277" t="str">
        <f>IF(SUM($AF5:$AG5),$AG5/SUM($AF5:$AG5),"-")</f>
        <v>-</v>
      </c>
      <c r="AB31" s="278"/>
      <c r="AG31" s="1"/>
      <c r="AH31" s="1"/>
    </row>
    <row r="32" spans="1:34" ht="17.100000000000001" customHeight="1">
      <c r="A32" s="200"/>
      <c r="B32" s="2"/>
      <c r="C32" s="91"/>
      <c r="D32" s="60"/>
      <c r="E32" s="61"/>
      <c r="F32" s="59"/>
      <c r="G32" s="59"/>
      <c r="H32" s="59"/>
      <c r="I32" s="59"/>
      <c r="J32" s="9"/>
      <c r="K32" s="64"/>
      <c r="L32" s="59"/>
      <c r="M32" s="59"/>
      <c r="N32" s="59"/>
      <c r="O32" s="65"/>
      <c r="P32" s="66"/>
      <c r="Q32" s="66"/>
      <c r="R32" s="50"/>
      <c r="S32" s="59"/>
      <c r="T32" s="59"/>
      <c r="U32" s="59"/>
      <c r="V32" s="57" t="e">
        <f>SUM($D$5:$D32)/(COUNTA($D$5:$D32)-COUNTA($E$5:$E32))</f>
        <v>#DIV/0!</v>
      </c>
      <c r="W32" s="274" t="s">
        <v>27</v>
      </c>
      <c r="X32" s="275"/>
      <c r="Y32" s="275"/>
      <c r="Z32" s="276"/>
      <c r="AA32" s="277" t="str">
        <f>IF(SUM($AH5:$AI5),$AI5/SUM($AH5:$AI5),"-")</f>
        <v>-</v>
      </c>
      <c r="AB32" s="278"/>
      <c r="AG32" s="1"/>
      <c r="AH32" s="1"/>
    </row>
    <row r="33" spans="1:34" ht="17.100000000000001" customHeight="1">
      <c r="A33" s="199"/>
      <c r="B33" s="2"/>
      <c r="C33" s="91"/>
      <c r="D33" s="60"/>
      <c r="E33" s="61"/>
      <c r="F33" s="59"/>
      <c r="G33" s="59"/>
      <c r="H33" s="59"/>
      <c r="I33" s="59"/>
      <c r="J33" s="50"/>
      <c r="K33" s="59"/>
      <c r="L33" s="59"/>
      <c r="M33" s="59"/>
      <c r="N33" s="59"/>
      <c r="O33" s="65"/>
      <c r="P33" s="66"/>
      <c r="Q33" s="66"/>
      <c r="R33" s="50"/>
      <c r="S33" s="59"/>
      <c r="T33" s="59"/>
      <c r="U33" s="59"/>
      <c r="V33" s="57" t="e">
        <f>SUM($D$5:$D33)/(COUNTA($D$5:$D33)-COUNTA($E$5:$E33))</f>
        <v>#DIV/0!</v>
      </c>
      <c r="W33" s="274" t="s">
        <v>64</v>
      </c>
      <c r="X33" s="275"/>
      <c r="Y33" s="275"/>
      <c r="Z33" s="276"/>
      <c r="AA33" s="74">
        <f>SUMPRODUCT((D5:D34=0)*(D5:D34&lt;&gt;"")*(E5:E34&lt;&gt;"*"))</f>
        <v>0</v>
      </c>
      <c r="AB33" s="75">
        <f>SUMPRODUCT((D5:D34=0)*(D5:D34&lt;&gt;"")*(E5:E34&lt;&gt;"*")*(F5:F34=1))</f>
        <v>0</v>
      </c>
      <c r="AG33" s="1"/>
      <c r="AH33" s="1"/>
    </row>
    <row r="34" spans="1:34" ht="17.100000000000001" customHeight="1">
      <c r="A34" s="199"/>
      <c r="B34" s="2"/>
      <c r="C34" s="91"/>
      <c r="D34" s="60"/>
      <c r="E34" s="61"/>
      <c r="F34" s="59"/>
      <c r="G34" s="59"/>
      <c r="H34" s="59"/>
      <c r="I34" s="59"/>
      <c r="J34" s="50"/>
      <c r="K34" s="59"/>
      <c r="L34" s="59"/>
      <c r="M34" s="59"/>
      <c r="N34" s="59"/>
      <c r="O34" s="65"/>
      <c r="P34" s="66"/>
      <c r="Q34" s="66"/>
      <c r="R34" s="50"/>
      <c r="S34" s="59"/>
      <c r="T34" s="59"/>
      <c r="U34" s="59"/>
      <c r="V34" s="57" t="e">
        <f>SUM($D$5:$D34)/(COUNTA($D$5:$D34)-COUNTA($E$5:$E34))</f>
        <v>#DIV/0!</v>
      </c>
      <c r="W34" s="274" t="s">
        <v>65</v>
      </c>
      <c r="X34" s="275"/>
      <c r="Y34" s="275"/>
      <c r="Z34" s="276"/>
      <c r="AA34" s="74">
        <f>SUM(P5:P34)</f>
        <v>0</v>
      </c>
      <c r="AB34" s="75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18" priority="1" operator="greaterThan">
      <formula>0</formula>
    </cfRule>
  </conditionalFormatting>
  <dataValidations count="1">
    <dataValidation type="list" allowBlank="1" showInputMessage="1" showErrorMessage="1" sqref="G5:G34" xr:uid="{00000000-0002-0000-3800-000000000000}">
      <formula1>$W$16:$W$25</formula1>
    </dataValidation>
  </dataValidations>
  <hyperlinks>
    <hyperlink ref="A2" location="'Player Summary'!A1" display="Player Summary" xr:uid="{00000000-0004-0000-38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17" sqref="A17"/>
      <selection pane="topRight" activeCell="A17" sqref="A17"/>
      <selection pane="bottomLeft" activeCell="A17" sqref="A17"/>
      <selection pane="bottomRight" activeCell="A17" sqref="A17"/>
    </sheetView>
  </sheetViews>
  <sheetFormatPr defaultColWidth="8.855468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85546875" style="2" customWidth="1"/>
    <col min="8" max="8" width="2.5703125" style="2" customWidth="1"/>
    <col min="9" max="9" width="2.42578125" style="2" customWidth="1"/>
    <col min="10" max="10" width="2.85546875" style="47" customWidth="1"/>
    <col min="11" max="11" width="5" style="5" customWidth="1"/>
    <col min="12" max="14" width="5" style="2" customWidth="1"/>
    <col min="15" max="15" width="0.5703125" style="2" customWidth="1"/>
    <col min="16" max="18" width="2.85546875" style="2" customWidth="1"/>
    <col min="19" max="21" width="4.42578125" style="2" customWidth="1"/>
    <col min="22" max="22" width="2.85546875" style="1" customWidth="1"/>
    <col min="23" max="25" width="5.5703125" style="1" customWidth="1"/>
    <col min="26" max="26" width="5.570312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5703125" style="1" customWidth="1"/>
    <col min="33" max="34" width="5.5703125" style="2" customWidth="1"/>
    <col min="35" max="35" width="5.5703125" style="1" customWidth="1"/>
    <col min="36" max="36" width="2.85546875" style="1" customWidth="1"/>
    <col min="37" max="38" width="5.5703125" style="1" customWidth="1"/>
    <col min="39" max="39" width="6.85546875" style="1" customWidth="1"/>
    <col min="40" max="256" width="11.42578125" style="1" customWidth="1"/>
    <col min="257" max="16384" width="8.85546875" style="1"/>
  </cols>
  <sheetData>
    <row r="1" spans="1:39" ht="15.75">
      <c r="A1" s="46"/>
      <c r="D1" s="13" t="s">
        <v>75</v>
      </c>
      <c r="E1" s="13"/>
      <c r="F1" s="13"/>
      <c r="G1" s="203" t="s">
        <v>76</v>
      </c>
      <c r="H1" s="13"/>
      <c r="I1" s="13"/>
      <c r="J1" s="13"/>
      <c r="K1" s="202" t="s">
        <v>77</v>
      </c>
      <c r="L1" s="13"/>
      <c r="M1" s="204" t="s">
        <v>78</v>
      </c>
      <c r="N1" s="20"/>
      <c r="O1" s="47"/>
      <c r="P1" s="47"/>
      <c r="Q1" s="47"/>
      <c r="R1" s="47"/>
      <c r="S1" s="20"/>
      <c r="T1" s="20"/>
      <c r="U1" s="20"/>
      <c r="V1" s="15"/>
      <c r="W1" s="15"/>
      <c r="X1" s="15"/>
      <c r="Y1" s="15"/>
      <c r="Z1" s="47"/>
    </row>
    <row r="2" spans="1:39">
      <c r="A2" s="226" t="s">
        <v>107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7"/>
      <c r="S2" s="47"/>
      <c r="T2" s="47"/>
      <c r="U2" s="47"/>
      <c r="V2" s="15"/>
      <c r="W2" s="15"/>
      <c r="X2" s="15"/>
      <c r="Y2" s="15"/>
      <c r="Z2" s="47"/>
      <c r="AA2" s="15"/>
      <c r="AB2" s="15"/>
      <c r="AC2" s="15"/>
      <c r="AD2" s="15"/>
      <c r="AE2" s="15"/>
      <c r="AF2" s="15"/>
      <c r="AG2" s="47"/>
      <c r="AH2" s="47"/>
      <c r="AI2" s="15"/>
      <c r="AJ2" s="15"/>
    </row>
    <row r="3" spans="1:39">
      <c r="A3" s="255" t="s">
        <v>73</v>
      </c>
      <c r="B3" s="15"/>
      <c r="C3" s="257" t="s">
        <v>63</v>
      </c>
      <c r="D3" s="257"/>
      <c r="E3" s="257"/>
      <c r="F3" s="257"/>
      <c r="G3" s="257"/>
      <c r="H3" s="257"/>
      <c r="I3" s="257"/>
      <c r="J3" s="13"/>
      <c r="K3" s="257" t="s">
        <v>62</v>
      </c>
      <c r="L3" s="257"/>
      <c r="M3" s="257"/>
      <c r="N3" s="257"/>
      <c r="O3" s="301"/>
      <c r="P3" s="257"/>
      <c r="Q3" s="257"/>
      <c r="R3" s="14"/>
      <c r="S3" s="257" t="s">
        <v>61</v>
      </c>
      <c r="T3" s="257"/>
      <c r="U3" s="257"/>
      <c r="V3" s="15"/>
      <c r="W3" s="289" t="s">
        <v>60</v>
      </c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K3" s="289" t="s">
        <v>59</v>
      </c>
      <c r="AL3" s="289"/>
      <c r="AM3" s="289"/>
    </row>
    <row r="4" spans="1:39" ht="17.100000000000001" customHeight="1">
      <c r="A4" s="256"/>
      <c r="B4" s="54" t="s">
        <v>93</v>
      </c>
      <c r="C4" s="52" t="s">
        <v>54</v>
      </c>
      <c r="D4" s="117" t="s">
        <v>21</v>
      </c>
      <c r="E4" s="117" t="s">
        <v>58</v>
      </c>
      <c r="F4" s="117" t="s">
        <v>57</v>
      </c>
      <c r="G4" s="117" t="s">
        <v>71</v>
      </c>
      <c r="H4" s="117">
        <v>4</v>
      </c>
      <c r="I4" s="117">
        <v>6</v>
      </c>
      <c r="J4" s="13"/>
      <c r="K4" s="55" t="s">
        <v>16</v>
      </c>
      <c r="L4" s="117" t="s">
        <v>15</v>
      </c>
      <c r="M4" s="117" t="s">
        <v>14</v>
      </c>
      <c r="N4" s="117" t="s">
        <v>13</v>
      </c>
      <c r="O4" s="56"/>
      <c r="P4" s="52" t="s">
        <v>56</v>
      </c>
      <c r="Q4" s="52" t="s">
        <v>55</v>
      </c>
      <c r="R4" s="13"/>
      <c r="S4" s="117" t="s">
        <v>8</v>
      </c>
      <c r="T4" s="117" t="s">
        <v>7</v>
      </c>
      <c r="U4" s="117" t="s">
        <v>6</v>
      </c>
      <c r="W4" s="116" t="s">
        <v>15</v>
      </c>
      <c r="X4" s="116" t="s">
        <v>23</v>
      </c>
      <c r="Y4" s="116" t="s">
        <v>22</v>
      </c>
      <c r="Z4" s="116" t="s">
        <v>21</v>
      </c>
      <c r="AA4" s="289" t="s">
        <v>20</v>
      </c>
      <c r="AB4" s="289"/>
      <c r="AC4" s="289" t="s">
        <v>11</v>
      </c>
      <c r="AD4" s="289"/>
      <c r="AE4" s="116" t="s">
        <v>10</v>
      </c>
      <c r="AF4" s="116">
        <v>4</v>
      </c>
      <c r="AG4" s="116">
        <v>6</v>
      </c>
      <c r="AH4" s="116" t="s">
        <v>19</v>
      </c>
      <c r="AI4" s="116" t="s">
        <v>18</v>
      </c>
      <c r="AK4" s="116" t="s">
        <v>54</v>
      </c>
      <c r="AL4" s="116" t="s">
        <v>23</v>
      </c>
      <c r="AM4" s="78" t="s">
        <v>11</v>
      </c>
    </row>
    <row r="5" spans="1:39" ht="17.100000000000001" customHeight="1">
      <c r="A5" s="228"/>
      <c r="B5" s="47"/>
      <c r="C5" s="91"/>
      <c r="D5" s="60"/>
      <c r="E5" s="61"/>
      <c r="F5" s="59"/>
      <c r="G5" s="62"/>
      <c r="H5" s="59"/>
      <c r="I5" s="59"/>
      <c r="J5" s="9"/>
      <c r="K5" s="59"/>
      <c r="L5" s="59"/>
      <c r="M5" s="59"/>
      <c r="N5" s="59"/>
      <c r="O5" s="65"/>
      <c r="P5" s="66"/>
      <c r="Q5" s="66"/>
      <c r="R5" s="9"/>
      <c r="S5" s="59"/>
      <c r="T5" s="59"/>
      <c r="U5" s="59"/>
      <c r="V5" s="57" t="e">
        <f>SUM($D$5:$D5)/(COUNTA($D$5:$D5)-COUNTA($E$5:$E5))</f>
        <v>#DIV/0!</v>
      </c>
      <c r="W5" s="76">
        <f>COUNTA(A5:A34)</f>
        <v>0</v>
      </c>
      <c r="X5" s="76">
        <f>COUNTA(D5:D34)</f>
        <v>0</v>
      </c>
      <c r="Y5" s="76">
        <f>COUNTA(E5:E34)</f>
        <v>0</v>
      </c>
      <c r="Z5" s="83" t="str">
        <f>IF(X5=0,"-",SUM(D5:D34))</f>
        <v>-</v>
      </c>
      <c r="AA5" s="302">
        <f t="array" ref="AA5">IF(X5,(MAX(D5:D34)&amp;IF(SUM((D5:D34=MAX(D5:D34))*(E5:E34&lt;&gt;"")),"*","")&amp;"("&amp;MIN(IF(D5:D34&amp;E5:E34=MAX(D5:D34)&amp;IF(SUM((D5:D34=MAX(D5:D34))*(E5:E34&lt;&gt;"")),"*",""),F5:F34))&amp;")"),0)</f>
        <v>0</v>
      </c>
      <c r="AB5" s="302"/>
      <c r="AC5" s="303" t="str">
        <f>IF($X5-$Y5,$Z5/($X5-$Y5),"-")</f>
        <v>-</v>
      </c>
      <c r="AD5" s="304"/>
      <c r="AE5" s="84" t="str">
        <f>IF(SUM($F$5:$F$43),($Z5/(SUM($F$5:$F$43))*100),"-")</f>
        <v>-</v>
      </c>
      <c r="AF5" s="76">
        <f>SUM(H5:H34)</f>
        <v>0</v>
      </c>
      <c r="AG5" s="76">
        <f>SUM(I5:I34)</f>
        <v>0</v>
      </c>
      <c r="AH5" s="76">
        <f>COUNTIF($D$5:$D$34,"&gt;=50")-$AI5</f>
        <v>0</v>
      </c>
      <c r="AI5" s="76">
        <f>COUNTIF(D5:D34,"&gt;=100")</f>
        <v>0</v>
      </c>
      <c r="AK5" s="79" t="s">
        <v>53</v>
      </c>
      <c r="AL5" s="80" t="str">
        <f>IF(SUM(COUNTIF($C$5:$C$34,{1,2}))=0,"-",SUM(COUNTIF($C$5:$C$34,{1,2})))</f>
        <v>-</v>
      </c>
      <c r="AM5" s="89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.100000000000001" customHeight="1">
      <c r="A6" s="228"/>
      <c r="B6" s="47"/>
      <c r="C6" s="92"/>
      <c r="D6" s="63"/>
      <c r="E6" s="61"/>
      <c r="F6" s="59"/>
      <c r="G6" s="62"/>
      <c r="H6" s="59"/>
      <c r="I6" s="59"/>
      <c r="J6" s="9"/>
      <c r="K6" s="64"/>
      <c r="L6" s="59"/>
      <c r="M6" s="59"/>
      <c r="N6" s="59"/>
      <c r="O6" s="65"/>
      <c r="P6" s="66"/>
      <c r="Q6" s="66"/>
      <c r="R6" s="9"/>
      <c r="S6" s="59"/>
      <c r="T6" s="59"/>
      <c r="U6" s="59"/>
      <c r="V6" s="58" t="e">
        <f>SUM($D$5:$D6)/(COUNTA($D$5:$D6)-COUNTA($E$5:$E6))</f>
        <v>#DIV/0!</v>
      </c>
      <c r="Z6" s="47"/>
      <c r="AK6" s="81" t="s">
        <v>52</v>
      </c>
      <c r="AL6" s="82" t="str">
        <f>IF(COUNTIF($C$5:$C$34,$AK6)=0,"-",COUNTIF($C$5:$C$34,$AK6))</f>
        <v>-</v>
      </c>
      <c r="AM6" s="90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.100000000000001" customHeight="1">
      <c r="A7" s="210"/>
      <c r="B7" s="47"/>
      <c r="C7" s="91"/>
      <c r="D7" s="60"/>
      <c r="E7" s="61"/>
      <c r="F7" s="59"/>
      <c r="G7" s="59"/>
      <c r="H7" s="59"/>
      <c r="I7" s="59"/>
      <c r="J7" s="9"/>
      <c r="K7" s="59"/>
      <c r="L7" s="59"/>
      <c r="M7" s="59"/>
      <c r="N7" s="59"/>
      <c r="O7" s="65"/>
      <c r="P7" s="66"/>
      <c r="Q7" s="66"/>
      <c r="R7" s="9"/>
      <c r="S7" s="59"/>
      <c r="T7" s="59"/>
      <c r="U7" s="59"/>
      <c r="V7" s="58" t="e">
        <f>SUM($D$5:$D7)/(COUNTA($D$5:$D7)-COUNTA($E$5:$E7))</f>
        <v>#DIV/0!</v>
      </c>
      <c r="W7" s="289" t="s">
        <v>51</v>
      </c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11"/>
      <c r="AK7" s="81" t="s">
        <v>50</v>
      </c>
      <c r="AL7" s="82" t="str">
        <f t="shared" ref="AL7:AL14" si="0">IF(COUNTIF($C$5:$C$34,$AK7)=0,"-",COUNTIF($C$5:$C$34,$AK7))</f>
        <v>-</v>
      </c>
      <c r="AM7" s="90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.100000000000001" customHeight="1">
      <c r="A8" s="210"/>
      <c r="B8" s="47"/>
      <c r="C8" s="91"/>
      <c r="D8" s="60"/>
      <c r="E8" s="61"/>
      <c r="F8" s="59"/>
      <c r="G8" s="62"/>
      <c r="H8" s="59"/>
      <c r="I8" s="59"/>
      <c r="J8" s="9"/>
      <c r="K8" s="59"/>
      <c r="L8" s="59"/>
      <c r="M8" s="59"/>
      <c r="N8" s="59"/>
      <c r="O8" s="65"/>
      <c r="P8" s="66"/>
      <c r="Q8" s="66"/>
      <c r="R8" s="9"/>
      <c r="S8" s="59"/>
      <c r="T8" s="59"/>
      <c r="U8" s="59"/>
      <c r="V8" s="58" t="e">
        <f>SUM($D$5:$D8)/(COUNTA($D$5:$D8)-COUNTA($E$5:$E8))</f>
        <v>#DIV/0!</v>
      </c>
      <c r="W8" s="116" t="s">
        <v>16</v>
      </c>
      <c r="X8" s="116" t="s">
        <v>15</v>
      </c>
      <c r="Y8" s="116" t="s">
        <v>14</v>
      </c>
      <c r="Z8" s="116" t="s">
        <v>13</v>
      </c>
      <c r="AA8" s="289" t="s">
        <v>12</v>
      </c>
      <c r="AB8" s="289"/>
      <c r="AC8" s="289" t="s">
        <v>11</v>
      </c>
      <c r="AD8" s="289"/>
      <c r="AE8" s="116" t="s">
        <v>10</v>
      </c>
      <c r="AF8" s="116" t="s">
        <v>69</v>
      </c>
      <c r="AG8" s="116" t="s">
        <v>9</v>
      </c>
      <c r="AH8" s="13"/>
      <c r="AK8" s="81" t="s">
        <v>49</v>
      </c>
      <c r="AL8" s="82" t="str">
        <f t="shared" si="0"/>
        <v>-</v>
      </c>
      <c r="AM8" s="90" t="str">
        <f t="shared" si="1"/>
        <v>-</v>
      </c>
    </row>
    <row r="9" spans="1:39" ht="17.100000000000001" customHeight="1">
      <c r="A9" s="210"/>
      <c r="B9" s="47"/>
      <c r="C9" s="91"/>
      <c r="D9" s="60"/>
      <c r="E9" s="61"/>
      <c r="F9" s="59"/>
      <c r="G9" s="62"/>
      <c r="H9" s="59"/>
      <c r="I9" s="59"/>
      <c r="J9" s="9"/>
      <c r="K9" s="59"/>
      <c r="L9" s="59"/>
      <c r="M9" s="59"/>
      <c r="N9" s="59"/>
      <c r="O9" s="65"/>
      <c r="P9" s="66"/>
      <c r="Q9" s="66"/>
      <c r="R9" s="9"/>
      <c r="S9" s="59"/>
      <c r="T9" s="59"/>
      <c r="U9" s="59"/>
      <c r="V9" s="57" t="e">
        <f>SUM($D$5:$D9)/(COUNTA($D$5:$D9)-COUNTA($E$5:$E9))</f>
        <v>#DIV/0!</v>
      </c>
      <c r="W9" s="85" t="str">
        <f t="array" ref="W9">IF(SUM(K5:K34)=0,"-",SUM(INT(K5:K34))+INT(ROUND(SUM(K5:K34-INT(K5:K34)),1)/0.6)+MOD(ROUND(SUM(K5:K34-INT(K5:K34)),1),0.6))</f>
        <v>-</v>
      </c>
      <c r="X9" s="86" t="str">
        <f>IF($W$9="-","-",SUM(L5:L34))</f>
        <v>-</v>
      </c>
      <c r="Y9" s="86" t="str">
        <f>IF($W$9="-","-",SUM(M5:M34))</f>
        <v>-</v>
      </c>
      <c r="Z9" s="83" t="str">
        <f>IF($W$9="-","-",SUM(N5:N34))</f>
        <v>-</v>
      </c>
      <c r="AA9" s="305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306"/>
      <c r="AC9" s="303" t="str">
        <f>IF($Z$9="-","-",IF($Z$9=0,"-",$Y$9/$Z$9))</f>
        <v>-</v>
      </c>
      <c r="AD9" s="304"/>
      <c r="AE9" s="87" t="str">
        <f>IF(ISERROR(ROUND((INT(W9)*6+((W9-INT(W9))*10))/Z9,2)),"-",ROUND((INT(W9)*6+((W9-INT(W9))*10))/Z9,2))</f>
        <v>-</v>
      </c>
      <c r="AF9" s="84" t="str">
        <f>IF(ISERROR(ROUND(Y9/(INT(W9)*6+((W9-INT(W9))*10))*6,2)),"-",ROUND(Y9/(INT(W9)*6+((W9-INT(W9))*10))*6,2))</f>
        <v>-</v>
      </c>
      <c r="AG9" s="93">
        <f>COUNTIF(N5:N34,"&gt;=5")</f>
        <v>0</v>
      </c>
      <c r="AH9" s="10"/>
      <c r="AK9" s="81" t="s">
        <v>48</v>
      </c>
      <c r="AL9" s="82" t="str">
        <f t="shared" si="0"/>
        <v>-</v>
      </c>
      <c r="AM9" s="90" t="str">
        <f t="shared" si="1"/>
        <v>-</v>
      </c>
    </row>
    <row r="10" spans="1:39" ht="17.100000000000001" customHeight="1">
      <c r="A10" s="210"/>
      <c r="B10" s="51"/>
      <c r="C10" s="92"/>
      <c r="D10" s="63"/>
      <c r="E10" s="61"/>
      <c r="F10" s="59"/>
      <c r="G10" s="62"/>
      <c r="H10" s="59"/>
      <c r="I10" s="59"/>
      <c r="J10" s="9"/>
      <c r="K10" s="59"/>
      <c r="L10" s="59"/>
      <c r="M10" s="59"/>
      <c r="N10" s="59"/>
      <c r="O10" s="65"/>
      <c r="P10" s="66"/>
      <c r="Q10" s="66"/>
      <c r="R10" s="9"/>
      <c r="S10" s="59"/>
      <c r="T10" s="59"/>
      <c r="U10" s="59"/>
      <c r="V10" s="58" t="e">
        <f>SUM($D$5:$D10)/(COUNTA($D$5:$D10)-COUNTA($E$5:$E10))</f>
        <v>#DIV/0!</v>
      </c>
      <c r="W10" s="12"/>
      <c r="AK10" s="81" t="s">
        <v>47</v>
      </c>
      <c r="AL10" s="82" t="str">
        <f t="shared" si="0"/>
        <v>-</v>
      </c>
      <c r="AM10" s="90" t="str">
        <f t="shared" si="1"/>
        <v>-</v>
      </c>
    </row>
    <row r="11" spans="1:39" ht="17.100000000000001" customHeight="1">
      <c r="A11" s="242"/>
      <c r="B11" s="47"/>
      <c r="C11" s="91"/>
      <c r="D11" s="63"/>
      <c r="E11" s="61"/>
      <c r="F11" s="59"/>
      <c r="G11" s="62"/>
      <c r="H11" s="59"/>
      <c r="I11" s="59"/>
      <c r="J11" s="9"/>
      <c r="K11" s="59"/>
      <c r="L11" s="59"/>
      <c r="M11" s="59"/>
      <c r="N11" s="59"/>
      <c r="O11" s="65"/>
      <c r="P11" s="66"/>
      <c r="Q11" s="66"/>
      <c r="R11" s="9"/>
      <c r="S11" s="59"/>
      <c r="T11" s="59"/>
      <c r="U11" s="59"/>
      <c r="V11" s="58" t="e">
        <f>SUM($D$5:$D11)/(COUNTA($D$5:$D11)-COUNTA($E$5:$E11))</f>
        <v>#DIV/0!</v>
      </c>
      <c r="W11" s="292" t="s">
        <v>46</v>
      </c>
      <c r="X11" s="292"/>
      <c r="Y11" s="292"/>
      <c r="Z11" s="11"/>
      <c r="AA11" s="11"/>
      <c r="AB11" s="11"/>
      <c r="AK11" s="81" t="s">
        <v>45</v>
      </c>
      <c r="AL11" s="82" t="str">
        <f t="shared" si="0"/>
        <v>-</v>
      </c>
      <c r="AM11" s="90" t="str">
        <f t="shared" si="1"/>
        <v>-</v>
      </c>
    </row>
    <row r="12" spans="1:39" ht="17.100000000000001" customHeight="1">
      <c r="A12" s="243"/>
      <c r="B12" s="47"/>
      <c r="C12" s="91"/>
      <c r="D12" s="63"/>
      <c r="E12" s="61"/>
      <c r="F12" s="59"/>
      <c r="G12" s="59"/>
      <c r="H12" s="59"/>
      <c r="I12" s="59"/>
      <c r="J12" s="9"/>
      <c r="K12" s="59"/>
      <c r="L12" s="59"/>
      <c r="M12" s="59"/>
      <c r="N12" s="59"/>
      <c r="O12" s="65"/>
      <c r="P12" s="66"/>
      <c r="Q12" s="66"/>
      <c r="R12" s="9"/>
      <c r="S12" s="59"/>
      <c r="T12" s="59"/>
      <c r="U12" s="59"/>
      <c r="V12" s="58" t="e">
        <f>SUM($D$5:$D12)/(COUNTA($D$5:$D12)-COUNTA($E$5:$E12))</f>
        <v>#DIV/0!</v>
      </c>
      <c r="W12" s="116" t="s">
        <v>8</v>
      </c>
      <c r="X12" s="116" t="s">
        <v>7</v>
      </c>
      <c r="Y12" s="116" t="s">
        <v>6</v>
      </c>
      <c r="Z12" s="47"/>
      <c r="AK12" s="81" t="s">
        <v>44</v>
      </c>
      <c r="AL12" s="82" t="str">
        <f t="shared" si="0"/>
        <v>-</v>
      </c>
      <c r="AM12" s="90" t="str">
        <f t="shared" si="1"/>
        <v>-</v>
      </c>
    </row>
    <row r="13" spans="1:39" ht="17.100000000000001" customHeight="1">
      <c r="A13" s="243"/>
      <c r="B13" s="47"/>
      <c r="C13" s="91"/>
      <c r="D13" s="63"/>
      <c r="E13" s="61"/>
      <c r="F13" s="59"/>
      <c r="G13" s="62"/>
      <c r="H13" s="59"/>
      <c r="I13" s="59"/>
      <c r="J13" s="9"/>
      <c r="K13" s="59"/>
      <c r="L13" s="59"/>
      <c r="M13" s="59"/>
      <c r="N13" s="59"/>
      <c r="O13" s="65"/>
      <c r="P13" s="66"/>
      <c r="Q13" s="66"/>
      <c r="R13" s="9"/>
      <c r="S13" s="59"/>
      <c r="T13" s="59"/>
      <c r="U13" s="59"/>
      <c r="V13" s="57" t="e">
        <f>SUM($D$5:$D13)/(COUNTA($D$5:$D13)-COUNTA($E$5:$E13))</f>
        <v>#DIV/0!</v>
      </c>
      <c r="W13" s="76">
        <f>SUM(S5:S34)</f>
        <v>0</v>
      </c>
      <c r="X13" s="76">
        <f>SUM(T5:T34)</f>
        <v>0</v>
      </c>
      <c r="Y13" s="76">
        <f>SUM(U5:U34)</f>
        <v>0</v>
      </c>
      <c r="Z13" s="10"/>
      <c r="AK13" s="81" t="s">
        <v>43</v>
      </c>
      <c r="AL13" s="82" t="str">
        <f t="shared" si="0"/>
        <v>-</v>
      </c>
      <c r="AM13" s="90" t="str">
        <f t="shared" si="1"/>
        <v>-</v>
      </c>
    </row>
    <row r="14" spans="1:39" ht="17.100000000000001" customHeight="1">
      <c r="A14" s="243"/>
      <c r="B14" s="47"/>
      <c r="C14" s="91"/>
      <c r="D14" s="63"/>
      <c r="E14" s="61"/>
      <c r="F14" s="59"/>
      <c r="G14" s="62"/>
      <c r="H14" s="59"/>
      <c r="I14" s="59"/>
      <c r="J14" s="9"/>
      <c r="K14" s="59"/>
      <c r="L14" s="59"/>
      <c r="M14" s="59"/>
      <c r="N14" s="59"/>
      <c r="O14" s="65"/>
      <c r="P14" s="66"/>
      <c r="Q14" s="66"/>
      <c r="R14" s="9"/>
      <c r="S14" s="59"/>
      <c r="T14" s="59"/>
      <c r="U14" s="59"/>
      <c r="V14" s="58" t="e">
        <f>SUM($D$5:$D14)/(COUNTA($D$5:$D14)-COUNTA($E$5:$E14))</f>
        <v>#DIV/0!</v>
      </c>
      <c r="AK14" s="81" t="s">
        <v>42</v>
      </c>
      <c r="AL14" s="82" t="str">
        <f t="shared" si="0"/>
        <v>-</v>
      </c>
      <c r="AM14" s="90" t="str">
        <f t="shared" si="1"/>
        <v>-</v>
      </c>
    </row>
    <row r="15" spans="1:39" ht="17.100000000000001" customHeight="1">
      <c r="A15" s="243"/>
      <c r="B15" s="51"/>
      <c r="C15" s="92"/>
      <c r="D15" s="60"/>
      <c r="E15" s="61"/>
      <c r="F15" s="59"/>
      <c r="G15" s="59"/>
      <c r="H15" s="59"/>
      <c r="I15" s="59"/>
      <c r="J15" s="9"/>
      <c r="K15" s="59"/>
      <c r="L15" s="59"/>
      <c r="M15" s="59"/>
      <c r="N15" s="59"/>
      <c r="O15" s="65"/>
      <c r="P15" s="66"/>
      <c r="Q15" s="66"/>
      <c r="R15" s="9"/>
      <c r="S15" s="59"/>
      <c r="T15" s="59"/>
      <c r="U15" s="59"/>
      <c r="V15" s="58" t="e">
        <f>SUM($D$5:$D15)/(COUNTA($D$5:$D15)-COUNTA($E$5:$E15))</f>
        <v>#DIV/0!</v>
      </c>
      <c r="W15" s="289" t="s">
        <v>41</v>
      </c>
      <c r="X15" s="289"/>
      <c r="Y15" s="289"/>
      <c r="Z15" s="289"/>
      <c r="AA15" s="289"/>
      <c r="AB15" s="289"/>
    </row>
    <row r="16" spans="1:39" ht="17.100000000000001" customHeight="1">
      <c r="A16" s="243"/>
      <c r="B16" s="51"/>
      <c r="C16" s="92"/>
      <c r="D16" s="63"/>
      <c r="E16" s="61"/>
      <c r="F16" s="59"/>
      <c r="G16" s="62"/>
      <c r="H16" s="59"/>
      <c r="I16" s="59"/>
      <c r="J16" s="9"/>
      <c r="K16" s="59"/>
      <c r="L16" s="59"/>
      <c r="M16" s="59"/>
      <c r="N16" s="59"/>
      <c r="O16" s="65"/>
      <c r="P16" s="66"/>
      <c r="Q16" s="66"/>
      <c r="R16" s="9"/>
      <c r="S16" s="59"/>
      <c r="T16" s="59"/>
      <c r="U16" s="59"/>
      <c r="V16" s="57" t="e">
        <f>SUM($D$5:$D16)/(COUNTA($D$5:$D16)-COUNTA($E$5:$E16))</f>
        <v>#DIV/0!</v>
      </c>
      <c r="W16" s="293" t="s">
        <v>40</v>
      </c>
      <c r="X16" s="294"/>
      <c r="Y16" s="295"/>
      <c r="Z16" s="76">
        <f>COUNTIF($G$5:$G$34,W16)</f>
        <v>0</v>
      </c>
      <c r="AA16" s="296">
        <f>$Z16/MAX(1,$X$5)</f>
        <v>0</v>
      </c>
      <c r="AB16" s="297"/>
    </row>
    <row r="17" spans="1:34" ht="17.100000000000001" customHeight="1">
      <c r="A17" s="228"/>
      <c r="B17" s="51"/>
      <c r="C17" s="92"/>
      <c r="D17" s="63"/>
      <c r="E17" s="61"/>
      <c r="F17" s="59"/>
      <c r="G17" s="62"/>
      <c r="H17" s="59"/>
      <c r="I17" s="59"/>
      <c r="J17" s="9"/>
      <c r="K17" s="59"/>
      <c r="L17" s="59"/>
      <c r="M17" s="59"/>
      <c r="N17" s="59"/>
      <c r="O17" s="65"/>
      <c r="P17" s="66"/>
      <c r="Q17" s="66"/>
      <c r="R17" s="9"/>
      <c r="S17" s="59"/>
      <c r="T17" s="59"/>
      <c r="U17" s="59"/>
      <c r="V17" s="57" t="e">
        <f>SUM($D$5:$D17)/(COUNTA($D$5:$D17)-COUNTA($E$5:$E17))</f>
        <v>#DIV/0!</v>
      </c>
      <c r="W17" s="298" t="s">
        <v>39</v>
      </c>
      <c r="X17" s="299"/>
      <c r="Y17" s="300"/>
      <c r="Z17" s="76">
        <f>COUNTIF($G$5:$G$34,W17)</f>
        <v>0</v>
      </c>
      <c r="AA17" s="287">
        <f t="shared" ref="AA17:AA25" si="2">$Z17/MAX(1,$X$5)</f>
        <v>0</v>
      </c>
      <c r="AB17" s="288"/>
      <c r="AG17" s="1"/>
      <c r="AH17" s="1"/>
    </row>
    <row r="18" spans="1:34" ht="17.100000000000001" customHeight="1">
      <c r="A18" s="228"/>
      <c r="B18" s="51"/>
      <c r="C18" s="92"/>
      <c r="D18" s="63"/>
      <c r="E18" s="61"/>
      <c r="F18" s="59"/>
      <c r="G18" s="62"/>
      <c r="H18" s="59"/>
      <c r="I18" s="59"/>
      <c r="J18" s="9"/>
      <c r="K18" s="59"/>
      <c r="L18" s="59"/>
      <c r="M18" s="59"/>
      <c r="N18" s="59"/>
      <c r="O18" s="65"/>
      <c r="P18" s="66"/>
      <c r="Q18" s="66"/>
      <c r="R18" s="9"/>
      <c r="S18" s="59"/>
      <c r="T18" s="59"/>
      <c r="U18" s="59"/>
      <c r="V18" s="57" t="e">
        <f>SUM($D$5:$D18)/(COUNTA($D$5:$D18)-COUNTA($E$5:$E18))</f>
        <v>#DIV/0!</v>
      </c>
      <c r="W18" s="284" t="s">
        <v>90</v>
      </c>
      <c r="X18" s="285"/>
      <c r="Y18" s="286"/>
      <c r="Z18" s="76">
        <f>COUNTIF($G$5:$G$34,W18)</f>
        <v>0</v>
      </c>
      <c r="AA18" s="287">
        <f t="shared" si="2"/>
        <v>0</v>
      </c>
      <c r="AB18" s="288"/>
      <c r="AG18" s="1"/>
      <c r="AH18" s="1"/>
    </row>
    <row r="19" spans="1:34" ht="17.100000000000001" customHeight="1">
      <c r="A19" s="228"/>
      <c r="B19" s="51"/>
      <c r="C19" s="92"/>
      <c r="D19" s="60"/>
      <c r="E19" s="61"/>
      <c r="F19" s="59"/>
      <c r="G19" s="59"/>
      <c r="H19" s="59"/>
      <c r="I19" s="59"/>
      <c r="J19" s="9"/>
      <c r="K19" s="59"/>
      <c r="L19" s="59"/>
      <c r="M19" s="59"/>
      <c r="N19" s="59"/>
      <c r="O19" s="65"/>
      <c r="P19" s="66"/>
      <c r="Q19" s="66"/>
      <c r="R19" s="9"/>
      <c r="S19" s="59"/>
      <c r="T19" s="59"/>
      <c r="U19" s="59"/>
      <c r="V19" s="57" t="e">
        <f>SUM($D$5:$D19)/(COUNTA($D$5:$D19)-COUNTA($E$5:$E19))</f>
        <v>#DIV/0!</v>
      </c>
      <c r="W19" s="284" t="s">
        <v>89</v>
      </c>
      <c r="X19" s="285"/>
      <c r="Y19" s="286"/>
      <c r="Z19" s="76">
        <f t="shared" ref="Z19:Z25" si="3">COUNTIF($G$5:$G$34,W19)</f>
        <v>0</v>
      </c>
      <c r="AA19" s="287">
        <f t="shared" si="2"/>
        <v>0</v>
      </c>
      <c r="AB19" s="288"/>
      <c r="AG19" s="1"/>
      <c r="AH19" s="1"/>
    </row>
    <row r="20" spans="1:34" ht="17.100000000000001" customHeight="1">
      <c r="A20" s="228"/>
      <c r="B20" s="47"/>
      <c r="C20" s="91"/>
      <c r="D20" s="60"/>
      <c r="E20" s="61"/>
      <c r="F20" s="59"/>
      <c r="G20" s="62"/>
      <c r="H20" s="59"/>
      <c r="I20" s="59"/>
      <c r="J20" s="9"/>
      <c r="K20" s="59"/>
      <c r="L20" s="59"/>
      <c r="M20" s="59"/>
      <c r="N20" s="59"/>
      <c r="O20" s="65"/>
      <c r="P20" s="66"/>
      <c r="Q20" s="66"/>
      <c r="R20" s="9"/>
      <c r="S20" s="59"/>
      <c r="T20" s="59"/>
      <c r="U20" s="59"/>
      <c r="V20" s="57" t="e">
        <f>SUM($D$5:$D20)/(COUNTA($D$5:$D20)-COUNTA($E$5:$E20))</f>
        <v>#DIV/0!</v>
      </c>
      <c r="W20" s="284" t="s">
        <v>38</v>
      </c>
      <c r="X20" s="285"/>
      <c r="Y20" s="286"/>
      <c r="Z20" s="76">
        <f t="shared" si="3"/>
        <v>0</v>
      </c>
      <c r="AA20" s="287">
        <f t="shared" si="2"/>
        <v>0</v>
      </c>
      <c r="AB20" s="288"/>
      <c r="AG20" s="1"/>
      <c r="AH20" s="1"/>
    </row>
    <row r="21" spans="1:34" ht="17.100000000000001" customHeight="1">
      <c r="A21" s="247"/>
      <c r="B21" s="47"/>
      <c r="C21" s="91"/>
      <c r="D21" s="60"/>
      <c r="E21" s="61"/>
      <c r="F21" s="59"/>
      <c r="G21" s="62"/>
      <c r="H21" s="59"/>
      <c r="I21" s="59"/>
      <c r="J21" s="9"/>
      <c r="K21" s="64"/>
      <c r="L21" s="59"/>
      <c r="M21" s="59"/>
      <c r="N21" s="59"/>
      <c r="O21" s="65"/>
      <c r="P21" s="66"/>
      <c r="Q21" s="66"/>
      <c r="R21" s="9"/>
      <c r="S21" s="59"/>
      <c r="T21" s="59"/>
      <c r="U21" s="59"/>
      <c r="V21" s="57" t="e">
        <f>SUM($D$5:$D21)/(COUNTA($D$5:$D21)-COUNTA($E$5:$E21))</f>
        <v>#DIV/0!</v>
      </c>
      <c r="W21" s="284" t="s">
        <v>37</v>
      </c>
      <c r="X21" s="285"/>
      <c r="Y21" s="286"/>
      <c r="Z21" s="76">
        <f t="shared" si="3"/>
        <v>0</v>
      </c>
      <c r="AA21" s="287">
        <f t="shared" si="2"/>
        <v>0</v>
      </c>
      <c r="AB21" s="288"/>
      <c r="AG21" s="1"/>
      <c r="AH21" s="1"/>
    </row>
    <row r="22" spans="1:34" ht="17.100000000000001" customHeight="1">
      <c r="A22" s="247"/>
      <c r="B22" s="47"/>
      <c r="C22" s="91"/>
      <c r="D22" s="60"/>
      <c r="E22" s="61"/>
      <c r="F22" s="59"/>
      <c r="G22" s="59"/>
      <c r="H22" s="59"/>
      <c r="I22" s="59"/>
      <c r="J22" s="9"/>
      <c r="K22" s="64"/>
      <c r="L22" s="59"/>
      <c r="M22" s="59"/>
      <c r="N22" s="59"/>
      <c r="O22" s="65"/>
      <c r="P22" s="66"/>
      <c r="Q22" s="66"/>
      <c r="R22" s="9"/>
      <c r="S22" s="59"/>
      <c r="T22" s="59"/>
      <c r="U22" s="59"/>
      <c r="V22" s="57" t="e">
        <f>SUM($D$5:$D22)/(COUNTA($D$5:$D22)-COUNTA($E$5:$E22))</f>
        <v>#DIV/0!</v>
      </c>
      <c r="W22" s="284" t="s">
        <v>36</v>
      </c>
      <c r="X22" s="285"/>
      <c r="Y22" s="286"/>
      <c r="Z22" s="76">
        <f t="shared" si="3"/>
        <v>0</v>
      </c>
      <c r="AA22" s="287">
        <f t="shared" si="2"/>
        <v>0</v>
      </c>
      <c r="AB22" s="288"/>
      <c r="AG22" s="1"/>
      <c r="AH22" s="1"/>
    </row>
    <row r="23" spans="1:34" ht="17.100000000000001" customHeight="1">
      <c r="A23" s="229"/>
      <c r="B23" s="47"/>
      <c r="C23" s="91"/>
      <c r="D23" s="60"/>
      <c r="E23" s="61"/>
      <c r="F23" s="59"/>
      <c r="G23" s="62"/>
      <c r="H23" s="59"/>
      <c r="I23" s="59"/>
      <c r="J23" s="9"/>
      <c r="K23" s="64"/>
      <c r="L23" s="59"/>
      <c r="M23" s="59"/>
      <c r="N23" s="64"/>
      <c r="O23" s="67"/>
      <c r="P23" s="68"/>
      <c r="Q23" s="68"/>
      <c r="R23" s="9"/>
      <c r="S23" s="59"/>
      <c r="T23" s="59"/>
      <c r="U23" s="59"/>
      <c r="V23" s="57" t="e">
        <f>SUM($D$5:$D23)/(COUNTA($D$5:$D23)-COUNTA($E$5:$E23))</f>
        <v>#DIV/0!</v>
      </c>
      <c r="W23" s="284" t="s">
        <v>35</v>
      </c>
      <c r="X23" s="285"/>
      <c r="Y23" s="286"/>
      <c r="Z23" s="76">
        <f t="shared" si="3"/>
        <v>0</v>
      </c>
      <c r="AA23" s="287">
        <f t="shared" si="2"/>
        <v>0</v>
      </c>
      <c r="AB23" s="288"/>
      <c r="AG23" s="1"/>
      <c r="AH23" s="1"/>
    </row>
    <row r="24" spans="1:34" ht="17.100000000000001" customHeight="1">
      <c r="A24" s="248"/>
      <c r="B24" s="51"/>
      <c r="C24" s="92"/>
      <c r="D24" s="63"/>
      <c r="E24" s="61"/>
      <c r="F24" s="59"/>
      <c r="G24" s="62"/>
      <c r="H24" s="59"/>
      <c r="I24" s="59"/>
      <c r="J24" s="9"/>
      <c r="K24" s="64"/>
      <c r="L24" s="59"/>
      <c r="M24" s="59"/>
      <c r="N24" s="59"/>
      <c r="O24" s="65"/>
      <c r="P24" s="66"/>
      <c r="Q24" s="66"/>
      <c r="R24" s="25"/>
      <c r="S24" s="62"/>
      <c r="T24" s="62"/>
      <c r="U24" s="62"/>
      <c r="V24" s="57" t="e">
        <f>SUM($D$5:$D24)/(COUNTA($D$5:$D24)-COUNTA($E$5:$E24))</f>
        <v>#DIV/0!</v>
      </c>
      <c r="W24" s="284" t="s">
        <v>34</v>
      </c>
      <c r="X24" s="290"/>
      <c r="Y24" s="291"/>
      <c r="Z24" s="76">
        <f t="shared" si="3"/>
        <v>0</v>
      </c>
      <c r="AA24" s="287">
        <f t="shared" si="2"/>
        <v>0</v>
      </c>
      <c r="AB24" s="288"/>
      <c r="AG24" s="1"/>
      <c r="AH24" s="1"/>
    </row>
    <row r="25" spans="1:34" ht="17.100000000000001" customHeight="1">
      <c r="A25" s="248"/>
      <c r="B25" s="47"/>
      <c r="C25" s="91"/>
      <c r="D25" s="63"/>
      <c r="E25" s="61"/>
      <c r="F25" s="59"/>
      <c r="G25" s="62"/>
      <c r="H25" s="59"/>
      <c r="I25" s="59"/>
      <c r="J25" s="9"/>
      <c r="K25" s="64"/>
      <c r="L25" s="59"/>
      <c r="M25" s="59"/>
      <c r="N25" s="59"/>
      <c r="O25" s="65"/>
      <c r="P25" s="66"/>
      <c r="Q25" s="66"/>
      <c r="R25" s="50"/>
      <c r="S25" s="59"/>
      <c r="T25" s="59"/>
      <c r="U25" s="59"/>
      <c r="V25" s="57" t="e">
        <f>SUM($D$5:$D25)/(COUNTA($D$5:$D25)-COUNTA($E$5:$E25))</f>
        <v>#DIV/0!</v>
      </c>
      <c r="W25" s="284" t="s">
        <v>33</v>
      </c>
      <c r="X25" s="285"/>
      <c r="Y25" s="286"/>
      <c r="Z25" s="76">
        <f t="shared" si="3"/>
        <v>0</v>
      </c>
      <c r="AA25" s="287">
        <f t="shared" si="2"/>
        <v>0</v>
      </c>
      <c r="AB25" s="288"/>
      <c r="AG25" s="1"/>
      <c r="AH25" s="1"/>
    </row>
    <row r="26" spans="1:34" ht="17.100000000000001" customHeight="1">
      <c r="A26" s="200"/>
      <c r="B26" s="2"/>
      <c r="C26" s="91"/>
      <c r="D26" s="60"/>
      <c r="E26" s="61"/>
      <c r="F26" s="59"/>
      <c r="G26" s="59"/>
      <c r="H26" s="59"/>
      <c r="I26" s="59"/>
      <c r="J26" s="9"/>
      <c r="K26" s="64"/>
      <c r="L26" s="59"/>
      <c r="M26" s="59"/>
      <c r="N26" s="59"/>
      <c r="O26" s="65"/>
      <c r="P26" s="66"/>
      <c r="Q26" s="66"/>
      <c r="R26" s="50"/>
      <c r="S26" s="59"/>
      <c r="T26" s="59"/>
      <c r="U26" s="59"/>
      <c r="V26" s="58" t="e">
        <f>SUM($D$5:$D26)/(COUNTA($D$5:$D26)-COUNTA($E$5:$E26))</f>
        <v>#DIV/0!</v>
      </c>
      <c r="W26" s="88"/>
    </row>
    <row r="27" spans="1:34" ht="17.100000000000001" customHeight="1">
      <c r="A27" s="200"/>
      <c r="B27" s="2"/>
      <c r="C27" s="91"/>
      <c r="D27" s="60"/>
      <c r="E27" s="61"/>
      <c r="F27" s="59"/>
      <c r="G27" s="59"/>
      <c r="H27" s="59"/>
      <c r="I27" s="59"/>
      <c r="J27" s="9"/>
      <c r="K27" s="64"/>
      <c r="L27" s="59"/>
      <c r="M27" s="59"/>
      <c r="N27" s="59"/>
      <c r="O27" s="65"/>
      <c r="P27" s="66"/>
      <c r="Q27" s="66"/>
      <c r="R27" s="50"/>
      <c r="S27" s="59"/>
      <c r="T27" s="59"/>
      <c r="U27" s="59"/>
      <c r="V27" s="58" t="e">
        <f>SUM($D$5:$D27)/(COUNTA($D$5:$D27)-COUNTA($E$5:$E27))</f>
        <v>#DIV/0!</v>
      </c>
      <c r="W27" s="289" t="s">
        <v>32</v>
      </c>
      <c r="X27" s="289"/>
      <c r="Y27" s="289"/>
      <c r="Z27" s="289"/>
      <c r="AA27" s="289"/>
      <c r="AB27" s="289"/>
      <c r="AC27" s="8"/>
      <c r="AD27" s="8"/>
      <c r="AE27" s="8"/>
      <c r="AG27" s="1"/>
      <c r="AH27" s="1"/>
    </row>
    <row r="28" spans="1:34" ht="17.100000000000001" customHeight="1">
      <c r="A28" s="200"/>
      <c r="B28" s="2"/>
      <c r="C28" s="91"/>
      <c r="D28" s="60"/>
      <c r="E28" s="61"/>
      <c r="F28" s="59"/>
      <c r="G28" s="59"/>
      <c r="H28" s="59"/>
      <c r="I28" s="59"/>
      <c r="J28" s="9"/>
      <c r="K28" s="64"/>
      <c r="L28" s="59"/>
      <c r="M28" s="59"/>
      <c r="N28" s="59"/>
      <c r="O28" s="65"/>
      <c r="P28" s="66"/>
      <c r="Q28" s="66"/>
      <c r="R28" s="50"/>
      <c r="S28" s="59"/>
      <c r="T28" s="59"/>
      <c r="U28" s="59"/>
      <c r="V28" s="57" t="e">
        <f>SUM($D$5:$D28)/(COUNTA($D$5:$D28)-COUNTA($E$5:$E28))</f>
        <v>#DIV/0!</v>
      </c>
      <c r="W28" s="69" t="s">
        <v>31</v>
      </c>
      <c r="X28" s="70"/>
      <c r="Y28" s="70"/>
      <c r="Z28" s="71"/>
      <c r="AA28" s="282" t="str">
        <f>IF(W5=0,"-",$W$13/$W$5)</f>
        <v>-</v>
      </c>
      <c r="AB28" s="283"/>
      <c r="AG28" s="1"/>
      <c r="AH28" s="1"/>
    </row>
    <row r="29" spans="1:34" ht="17.100000000000001" customHeight="1">
      <c r="A29" s="200"/>
      <c r="B29" s="2"/>
      <c r="C29" s="91"/>
      <c r="D29" s="60"/>
      <c r="E29" s="61"/>
      <c r="F29" s="59"/>
      <c r="G29" s="59"/>
      <c r="H29" s="59"/>
      <c r="I29" s="59"/>
      <c r="J29" s="9"/>
      <c r="K29" s="64"/>
      <c r="L29" s="59"/>
      <c r="M29" s="59"/>
      <c r="N29" s="59"/>
      <c r="O29" s="65"/>
      <c r="P29" s="66"/>
      <c r="Q29" s="66"/>
      <c r="R29" s="50"/>
      <c r="S29" s="59"/>
      <c r="T29" s="59"/>
      <c r="U29" s="59"/>
      <c r="V29" s="57" t="e">
        <f>SUM($D$5:$D29)/(COUNTA($D$5:$D29)-COUNTA($E$5:$E29))</f>
        <v>#DIV/0!</v>
      </c>
      <c r="W29" s="114" t="s">
        <v>30</v>
      </c>
      <c r="X29" s="115"/>
      <c r="Y29" s="276">
        <v>20</v>
      </c>
      <c r="Z29" s="279"/>
      <c r="AA29" s="280" t="str">
        <f>IF(ISERROR(SUMIF(D5:D34,"&gt;="&amp;Y29)/SUMPRODUCT(--(D5:D34&gt;=Y29),--(E5:E34&lt;&gt;"*"))),"-",SUMIF(D5:D34,"&gt;="&amp;Y29)/SUMPRODUCT(--(D5:D34&gt;=Y29),--(E5:E34&lt;&gt;"*")))</f>
        <v>-</v>
      </c>
      <c r="AB29" s="281"/>
      <c r="AG29" s="1"/>
      <c r="AH29" s="1"/>
    </row>
    <row r="30" spans="1:34" ht="17.100000000000001" customHeight="1">
      <c r="A30" s="200"/>
      <c r="B30" s="2"/>
      <c r="C30" s="91"/>
      <c r="D30" s="60"/>
      <c r="E30" s="61"/>
      <c r="F30" s="59"/>
      <c r="G30" s="59"/>
      <c r="H30" s="59"/>
      <c r="I30" s="59"/>
      <c r="J30" s="9"/>
      <c r="K30" s="64"/>
      <c r="L30" s="59"/>
      <c r="M30" s="59"/>
      <c r="N30" s="59"/>
      <c r="O30" s="65"/>
      <c r="P30" s="66"/>
      <c r="Q30" s="66"/>
      <c r="R30" s="50"/>
      <c r="S30" s="59"/>
      <c r="T30" s="59"/>
      <c r="U30" s="59"/>
      <c r="V30" s="57" t="e">
        <f>SUM($D$5:$D30)/(COUNTA($D$5:$D30)-COUNTA($E$5:$E30))</f>
        <v>#DIV/0!</v>
      </c>
      <c r="W30" s="274" t="s">
        <v>29</v>
      </c>
      <c r="X30" s="275"/>
      <c r="Y30" s="275"/>
      <c r="Z30" s="276"/>
      <c r="AA30" s="277" t="str">
        <f>IF($Z$5="-","-",IF($Z$5=0,"-",($AF$5*4+$AG$5*6)/$Z$5))</f>
        <v>-</v>
      </c>
      <c r="AB30" s="278"/>
      <c r="AG30" s="1"/>
      <c r="AH30" s="1"/>
    </row>
    <row r="31" spans="1:34" ht="17.100000000000001" customHeight="1">
      <c r="A31" s="200"/>
      <c r="B31" s="2"/>
      <c r="C31" s="91"/>
      <c r="D31" s="60"/>
      <c r="E31" s="61"/>
      <c r="F31" s="59"/>
      <c r="G31" s="59"/>
      <c r="H31" s="59"/>
      <c r="I31" s="59"/>
      <c r="J31" s="9"/>
      <c r="K31" s="64"/>
      <c r="L31" s="59"/>
      <c r="M31" s="59"/>
      <c r="N31" s="59"/>
      <c r="O31" s="65"/>
      <c r="P31" s="66"/>
      <c r="Q31" s="66"/>
      <c r="R31" s="50"/>
      <c r="S31" s="59"/>
      <c r="T31" s="59"/>
      <c r="U31" s="59"/>
      <c r="V31" s="57" t="e">
        <f>SUM($D$5:$D31)/(COUNTA($D$5:$D31)-COUNTA($E$5:$E31))</f>
        <v>#DIV/0!</v>
      </c>
      <c r="W31" s="274" t="s">
        <v>28</v>
      </c>
      <c r="X31" s="275"/>
      <c r="Y31" s="275"/>
      <c r="Z31" s="276"/>
      <c r="AA31" s="277" t="str">
        <f>IF(SUM($AF5:$AG5),$AG5/SUM($AF5:$AG5),"-")</f>
        <v>-</v>
      </c>
      <c r="AB31" s="278"/>
      <c r="AG31" s="1"/>
      <c r="AH31" s="1"/>
    </row>
    <row r="32" spans="1:34" ht="17.100000000000001" customHeight="1">
      <c r="A32" s="200"/>
      <c r="B32" s="2"/>
      <c r="C32" s="91"/>
      <c r="D32" s="60"/>
      <c r="E32" s="61"/>
      <c r="F32" s="59"/>
      <c r="G32" s="59"/>
      <c r="H32" s="59"/>
      <c r="I32" s="59"/>
      <c r="J32" s="9"/>
      <c r="K32" s="64"/>
      <c r="L32" s="59"/>
      <c r="M32" s="59"/>
      <c r="N32" s="59"/>
      <c r="O32" s="65"/>
      <c r="P32" s="66"/>
      <c r="Q32" s="66"/>
      <c r="R32" s="50"/>
      <c r="S32" s="59"/>
      <c r="T32" s="59"/>
      <c r="U32" s="59"/>
      <c r="V32" s="57" t="e">
        <f>SUM($D$5:$D32)/(COUNTA($D$5:$D32)-COUNTA($E$5:$E32))</f>
        <v>#DIV/0!</v>
      </c>
      <c r="W32" s="274" t="s">
        <v>27</v>
      </c>
      <c r="X32" s="275"/>
      <c r="Y32" s="275"/>
      <c r="Z32" s="276"/>
      <c r="AA32" s="277" t="str">
        <f>IF(SUM($AH5:$AI5),$AI5/SUM($AH5:$AI5),"-")</f>
        <v>-</v>
      </c>
      <c r="AB32" s="278"/>
      <c r="AG32" s="1"/>
      <c r="AH32" s="1"/>
    </row>
    <row r="33" spans="1:34" ht="17.100000000000001" customHeight="1">
      <c r="A33" s="199"/>
      <c r="B33" s="2"/>
      <c r="C33" s="91"/>
      <c r="D33" s="60"/>
      <c r="E33" s="61"/>
      <c r="F33" s="59"/>
      <c r="G33" s="59"/>
      <c r="H33" s="59"/>
      <c r="I33" s="59"/>
      <c r="J33" s="50"/>
      <c r="K33" s="59"/>
      <c r="L33" s="59"/>
      <c r="M33" s="59"/>
      <c r="N33" s="59"/>
      <c r="O33" s="65"/>
      <c r="P33" s="66"/>
      <c r="Q33" s="66"/>
      <c r="R33" s="50"/>
      <c r="S33" s="59"/>
      <c r="T33" s="59"/>
      <c r="U33" s="59"/>
      <c r="V33" s="57" t="e">
        <f>SUM($D$5:$D33)/(COUNTA($D$5:$D33)-COUNTA($E$5:$E33))</f>
        <v>#DIV/0!</v>
      </c>
      <c r="W33" s="274" t="s">
        <v>64</v>
      </c>
      <c r="X33" s="275"/>
      <c r="Y33" s="275"/>
      <c r="Z33" s="276"/>
      <c r="AA33" s="74">
        <f>SUMPRODUCT((D5:D34=0)*(D5:D34&lt;&gt;"")*(E5:E34&lt;&gt;"*"))</f>
        <v>0</v>
      </c>
      <c r="AB33" s="75">
        <f>SUMPRODUCT((D5:D34=0)*(D5:D34&lt;&gt;"")*(E5:E34&lt;&gt;"*")*(F5:F34=1))</f>
        <v>0</v>
      </c>
      <c r="AG33" s="1"/>
      <c r="AH33" s="1"/>
    </row>
    <row r="34" spans="1:34" ht="17.100000000000001" customHeight="1">
      <c r="A34" s="199"/>
      <c r="B34" s="2"/>
      <c r="C34" s="91"/>
      <c r="D34" s="60"/>
      <c r="E34" s="61"/>
      <c r="F34" s="59"/>
      <c r="G34" s="59"/>
      <c r="H34" s="59"/>
      <c r="I34" s="59"/>
      <c r="J34" s="50"/>
      <c r="K34" s="59"/>
      <c r="L34" s="59"/>
      <c r="M34" s="59"/>
      <c r="N34" s="59"/>
      <c r="O34" s="65"/>
      <c r="P34" s="66"/>
      <c r="Q34" s="66"/>
      <c r="R34" s="50"/>
      <c r="S34" s="59"/>
      <c r="T34" s="59"/>
      <c r="U34" s="59"/>
      <c r="V34" s="57" t="e">
        <f>SUM($D$5:$D34)/(COUNTA($D$5:$D34)-COUNTA($E$5:$E34))</f>
        <v>#DIV/0!</v>
      </c>
      <c r="W34" s="274" t="s">
        <v>65</v>
      </c>
      <c r="X34" s="275"/>
      <c r="Y34" s="275"/>
      <c r="Z34" s="276"/>
      <c r="AA34" s="74">
        <f>SUM(P5:P34)</f>
        <v>0</v>
      </c>
      <c r="AB34" s="75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17" priority="1" operator="greaterThan">
      <formula>0</formula>
    </cfRule>
  </conditionalFormatting>
  <dataValidations count="1">
    <dataValidation type="list" allowBlank="1" showInputMessage="1" showErrorMessage="1" sqref="G5:G34" xr:uid="{00000000-0002-0000-3900-000000000000}">
      <formula1>$W$16:$W$25</formula1>
    </dataValidation>
  </dataValidations>
  <hyperlinks>
    <hyperlink ref="A2" location="'Player Summary'!A1" display="Player Summary" xr:uid="{00000000-0004-0000-39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17" sqref="A17"/>
      <selection pane="topRight" activeCell="A17" sqref="A17"/>
      <selection pane="bottomLeft" activeCell="A17" sqref="A17"/>
      <selection pane="bottomRight" activeCell="A17" sqref="A17"/>
    </sheetView>
  </sheetViews>
  <sheetFormatPr defaultColWidth="8.855468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85546875" style="2" customWidth="1"/>
    <col min="8" max="8" width="2.5703125" style="2" customWidth="1"/>
    <col min="9" max="9" width="2.42578125" style="2" customWidth="1"/>
    <col min="10" max="10" width="2.85546875" style="47" customWidth="1"/>
    <col min="11" max="11" width="5" style="5" customWidth="1"/>
    <col min="12" max="14" width="5" style="2" customWidth="1"/>
    <col min="15" max="15" width="0.5703125" style="2" customWidth="1"/>
    <col min="16" max="18" width="2.85546875" style="2" customWidth="1"/>
    <col min="19" max="21" width="4.42578125" style="2" customWidth="1"/>
    <col min="22" max="22" width="2.85546875" style="1" customWidth="1"/>
    <col min="23" max="25" width="5.5703125" style="1" customWidth="1"/>
    <col min="26" max="26" width="5.570312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5703125" style="1" customWidth="1"/>
    <col min="33" max="34" width="5.5703125" style="2" customWidth="1"/>
    <col min="35" max="35" width="5.5703125" style="1" customWidth="1"/>
    <col min="36" max="36" width="2.85546875" style="1" customWidth="1"/>
    <col min="37" max="38" width="5.5703125" style="1" customWidth="1"/>
    <col min="39" max="39" width="6.85546875" style="1" customWidth="1"/>
    <col min="40" max="256" width="11.42578125" style="1" customWidth="1"/>
    <col min="257" max="16384" width="8.85546875" style="1"/>
  </cols>
  <sheetData>
    <row r="1" spans="1:39" ht="15.75">
      <c r="A1" s="46"/>
      <c r="D1" s="13" t="s">
        <v>75</v>
      </c>
      <c r="E1" s="13"/>
      <c r="F1" s="13"/>
      <c r="G1" s="203" t="s">
        <v>76</v>
      </c>
      <c r="H1" s="13"/>
      <c r="I1" s="13"/>
      <c r="J1" s="13"/>
      <c r="K1" s="202" t="s">
        <v>77</v>
      </c>
      <c r="L1" s="13"/>
      <c r="M1" s="204" t="s">
        <v>78</v>
      </c>
      <c r="N1" s="20"/>
      <c r="O1" s="47"/>
      <c r="P1" s="47"/>
      <c r="Q1" s="47"/>
      <c r="R1" s="47"/>
      <c r="S1" s="20"/>
      <c r="T1" s="20"/>
      <c r="U1" s="20"/>
      <c r="V1" s="15"/>
      <c r="W1" s="15"/>
      <c r="X1" s="15"/>
      <c r="Y1" s="15"/>
      <c r="Z1" s="47"/>
    </row>
    <row r="2" spans="1:39">
      <c r="A2" s="226" t="s">
        <v>107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7"/>
      <c r="S2" s="47"/>
      <c r="T2" s="47"/>
      <c r="U2" s="47"/>
      <c r="V2" s="15"/>
      <c r="W2" s="15"/>
      <c r="X2" s="15"/>
      <c r="Y2" s="15"/>
      <c r="Z2" s="47"/>
      <c r="AA2" s="15"/>
      <c r="AB2" s="15"/>
      <c r="AC2" s="15"/>
      <c r="AD2" s="15"/>
      <c r="AE2" s="15"/>
      <c r="AF2" s="15"/>
      <c r="AG2" s="47"/>
      <c r="AH2" s="47"/>
      <c r="AI2" s="15"/>
      <c r="AJ2" s="15"/>
    </row>
    <row r="3" spans="1:39">
      <c r="A3" s="255" t="s">
        <v>73</v>
      </c>
      <c r="B3" s="15"/>
      <c r="C3" s="257" t="s">
        <v>63</v>
      </c>
      <c r="D3" s="257"/>
      <c r="E3" s="257"/>
      <c r="F3" s="257"/>
      <c r="G3" s="257"/>
      <c r="H3" s="257"/>
      <c r="I3" s="257"/>
      <c r="J3" s="13"/>
      <c r="K3" s="257" t="s">
        <v>62</v>
      </c>
      <c r="L3" s="257"/>
      <c r="M3" s="257"/>
      <c r="N3" s="257"/>
      <c r="O3" s="301"/>
      <c r="P3" s="257"/>
      <c r="Q3" s="257"/>
      <c r="R3" s="14"/>
      <c r="S3" s="257" t="s">
        <v>61</v>
      </c>
      <c r="T3" s="257"/>
      <c r="U3" s="257"/>
      <c r="V3" s="15"/>
      <c r="W3" s="289" t="s">
        <v>60</v>
      </c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K3" s="289" t="s">
        <v>59</v>
      </c>
      <c r="AL3" s="289"/>
      <c r="AM3" s="289"/>
    </row>
    <row r="4" spans="1:39" ht="17.100000000000001" customHeight="1">
      <c r="A4" s="256"/>
      <c r="B4" s="54" t="s">
        <v>93</v>
      </c>
      <c r="C4" s="52" t="s">
        <v>54</v>
      </c>
      <c r="D4" s="133" t="s">
        <v>21</v>
      </c>
      <c r="E4" s="133" t="s">
        <v>58</v>
      </c>
      <c r="F4" s="133" t="s">
        <v>57</v>
      </c>
      <c r="G4" s="133" t="s">
        <v>71</v>
      </c>
      <c r="H4" s="133">
        <v>4</v>
      </c>
      <c r="I4" s="133">
        <v>6</v>
      </c>
      <c r="J4" s="13"/>
      <c r="K4" s="55" t="s">
        <v>16</v>
      </c>
      <c r="L4" s="133" t="s">
        <v>15</v>
      </c>
      <c r="M4" s="133" t="s">
        <v>14</v>
      </c>
      <c r="N4" s="133" t="s">
        <v>13</v>
      </c>
      <c r="O4" s="56"/>
      <c r="P4" s="52" t="s">
        <v>56</v>
      </c>
      <c r="Q4" s="52" t="s">
        <v>55</v>
      </c>
      <c r="R4" s="13"/>
      <c r="S4" s="133" t="s">
        <v>8</v>
      </c>
      <c r="T4" s="133" t="s">
        <v>7</v>
      </c>
      <c r="U4" s="133" t="s">
        <v>6</v>
      </c>
      <c r="W4" s="132" t="s">
        <v>15</v>
      </c>
      <c r="X4" s="132" t="s">
        <v>23</v>
      </c>
      <c r="Y4" s="132" t="s">
        <v>22</v>
      </c>
      <c r="Z4" s="132" t="s">
        <v>21</v>
      </c>
      <c r="AA4" s="289" t="s">
        <v>20</v>
      </c>
      <c r="AB4" s="289"/>
      <c r="AC4" s="289" t="s">
        <v>11</v>
      </c>
      <c r="AD4" s="289"/>
      <c r="AE4" s="132" t="s">
        <v>10</v>
      </c>
      <c r="AF4" s="132">
        <v>4</v>
      </c>
      <c r="AG4" s="132">
        <v>6</v>
      </c>
      <c r="AH4" s="132" t="s">
        <v>19</v>
      </c>
      <c r="AI4" s="132" t="s">
        <v>18</v>
      </c>
      <c r="AK4" s="132" t="s">
        <v>54</v>
      </c>
      <c r="AL4" s="132" t="s">
        <v>23</v>
      </c>
      <c r="AM4" s="78" t="s">
        <v>11</v>
      </c>
    </row>
    <row r="5" spans="1:39" ht="17.100000000000001" customHeight="1">
      <c r="A5" s="228"/>
      <c r="B5" s="47"/>
      <c r="C5" s="91"/>
      <c r="D5" s="60"/>
      <c r="E5" s="61"/>
      <c r="F5" s="59"/>
      <c r="G5" s="62"/>
      <c r="H5" s="59"/>
      <c r="I5" s="59"/>
      <c r="J5" s="9"/>
      <c r="K5" s="59"/>
      <c r="L5" s="59"/>
      <c r="M5" s="59"/>
      <c r="N5" s="59"/>
      <c r="O5" s="65"/>
      <c r="P5" s="66"/>
      <c r="Q5" s="66"/>
      <c r="R5" s="9"/>
      <c r="S5" s="59"/>
      <c r="T5" s="59"/>
      <c r="U5" s="59"/>
      <c r="V5" s="57" t="e">
        <f>SUM($D$5:$D5)/(COUNTA($D$5:$D5)-COUNTA($E$5:$E5))</f>
        <v>#DIV/0!</v>
      </c>
      <c r="W5" s="76">
        <f>COUNTA(A5:A34)</f>
        <v>0</v>
      </c>
      <c r="X5" s="76">
        <f>COUNTA(D5:D34)</f>
        <v>0</v>
      </c>
      <c r="Y5" s="76">
        <f>COUNTA(E5:E34)</f>
        <v>0</v>
      </c>
      <c r="Z5" s="83" t="str">
        <f>IF(X5=0,"-",SUM(D5:D34))</f>
        <v>-</v>
      </c>
      <c r="AA5" s="302">
        <f t="array" ref="AA5">IF(X5,(MAX(D5:D34)&amp;IF(SUM((D5:D34=MAX(D5:D34))*(E5:E34&lt;&gt;"")),"*","")&amp;"("&amp;MIN(IF(D5:D34&amp;E5:E34=MAX(D5:D34)&amp;IF(SUM((D5:D34=MAX(D5:D34))*(E5:E34&lt;&gt;"")),"*",""),F5:F34))&amp;")"),0)</f>
        <v>0</v>
      </c>
      <c r="AB5" s="302"/>
      <c r="AC5" s="303" t="str">
        <f>IF($X5-$Y5,$Z5/($X5-$Y5),"-")</f>
        <v>-</v>
      </c>
      <c r="AD5" s="304"/>
      <c r="AE5" s="84" t="str">
        <f>IF(SUM($F$5:$F$43),($Z5/(SUM($F$5:$F$43))*100),"-")</f>
        <v>-</v>
      </c>
      <c r="AF5" s="76">
        <f>SUM(H5:H34)</f>
        <v>0</v>
      </c>
      <c r="AG5" s="76">
        <f>SUM(I5:I34)</f>
        <v>0</v>
      </c>
      <c r="AH5" s="76">
        <f>COUNTIF($D$5:$D$34,"&gt;=50")-$AI5</f>
        <v>0</v>
      </c>
      <c r="AI5" s="76">
        <f>COUNTIF(D5:D34,"&gt;=100")</f>
        <v>0</v>
      </c>
      <c r="AK5" s="79" t="s">
        <v>53</v>
      </c>
      <c r="AL5" s="80" t="str">
        <f>IF(SUM(COUNTIF($C$5:$C$34,{1,2}))=0,"-",SUM(COUNTIF($C$5:$C$34,{1,2})))</f>
        <v>-</v>
      </c>
      <c r="AM5" s="89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.100000000000001" customHeight="1">
      <c r="A6" s="228"/>
      <c r="B6" s="47"/>
      <c r="C6" s="91"/>
      <c r="D6" s="60"/>
      <c r="E6" s="61"/>
      <c r="F6" s="59"/>
      <c r="G6" s="59"/>
      <c r="H6" s="59"/>
      <c r="I6" s="59"/>
      <c r="J6" s="9"/>
      <c r="K6" s="59"/>
      <c r="L6" s="59"/>
      <c r="M6" s="59"/>
      <c r="N6" s="59"/>
      <c r="O6" s="65"/>
      <c r="P6" s="66"/>
      <c r="Q6" s="66"/>
      <c r="R6" s="9"/>
      <c r="S6" s="59"/>
      <c r="T6" s="59"/>
      <c r="U6" s="59"/>
      <c r="V6" s="58" t="e">
        <f>SUM($D$5:$D6)/(COUNTA($D$5:$D6)-COUNTA($E$5:$E6))</f>
        <v>#DIV/0!</v>
      </c>
      <c r="Z6" s="47"/>
      <c r="AK6" s="81" t="s">
        <v>52</v>
      </c>
      <c r="AL6" s="82" t="str">
        <f>IF(COUNTIF($C$5:$C$34,$AK6)=0,"-",COUNTIF($C$5:$C$34,$AK6))</f>
        <v>-</v>
      </c>
      <c r="AM6" s="90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.100000000000001" customHeight="1">
      <c r="A7" s="228"/>
      <c r="B7" s="47"/>
      <c r="C7" s="91"/>
      <c r="D7" s="60"/>
      <c r="E7" s="61"/>
      <c r="F7" s="59"/>
      <c r="G7" s="62"/>
      <c r="H7" s="59"/>
      <c r="I7" s="59"/>
      <c r="J7" s="9"/>
      <c r="K7" s="59"/>
      <c r="L7" s="59"/>
      <c r="M7" s="59"/>
      <c r="N7" s="59"/>
      <c r="O7" s="65"/>
      <c r="P7" s="66"/>
      <c r="Q7" s="66"/>
      <c r="R7" s="9"/>
      <c r="S7" s="59"/>
      <c r="T7" s="59"/>
      <c r="U7" s="59"/>
      <c r="V7" s="58" t="e">
        <f>SUM($D$5:$D7)/(COUNTA($D$5:$D7)-COUNTA($E$5:$E7))</f>
        <v>#DIV/0!</v>
      </c>
      <c r="W7" s="289" t="s">
        <v>51</v>
      </c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11"/>
      <c r="AK7" s="81" t="s">
        <v>50</v>
      </c>
      <c r="AL7" s="82" t="str">
        <f t="shared" ref="AL7:AL14" si="0">IF(COUNTIF($C$5:$C$34,$AK7)=0,"-",COUNTIF($C$5:$C$34,$AK7))</f>
        <v>-</v>
      </c>
      <c r="AM7" s="90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.100000000000001" customHeight="1">
      <c r="A8" s="210"/>
      <c r="B8" s="47"/>
      <c r="C8" s="91"/>
      <c r="D8" s="60"/>
      <c r="E8" s="61"/>
      <c r="F8" s="59"/>
      <c r="G8" s="62"/>
      <c r="H8" s="59"/>
      <c r="I8" s="59"/>
      <c r="J8" s="9"/>
      <c r="K8" s="59"/>
      <c r="L8" s="59"/>
      <c r="M8" s="59"/>
      <c r="N8" s="59"/>
      <c r="O8" s="65"/>
      <c r="P8" s="66"/>
      <c r="Q8" s="66"/>
      <c r="R8" s="9"/>
      <c r="S8" s="59"/>
      <c r="T8" s="59"/>
      <c r="U8" s="59"/>
      <c r="V8" s="58" t="e">
        <f>SUM($D$5:$D8)/(COUNTA($D$5:$D8)-COUNTA($E$5:$E8))</f>
        <v>#DIV/0!</v>
      </c>
      <c r="W8" s="132" t="s">
        <v>16</v>
      </c>
      <c r="X8" s="132" t="s">
        <v>15</v>
      </c>
      <c r="Y8" s="132" t="s">
        <v>14</v>
      </c>
      <c r="Z8" s="132" t="s">
        <v>13</v>
      </c>
      <c r="AA8" s="289" t="s">
        <v>12</v>
      </c>
      <c r="AB8" s="289"/>
      <c r="AC8" s="289" t="s">
        <v>11</v>
      </c>
      <c r="AD8" s="289"/>
      <c r="AE8" s="132" t="s">
        <v>10</v>
      </c>
      <c r="AF8" s="132" t="s">
        <v>69</v>
      </c>
      <c r="AG8" s="132" t="s">
        <v>9</v>
      </c>
      <c r="AH8" s="13"/>
      <c r="AK8" s="81" t="s">
        <v>49</v>
      </c>
      <c r="AL8" s="82" t="str">
        <f t="shared" si="0"/>
        <v>-</v>
      </c>
      <c r="AM8" s="90" t="str">
        <f t="shared" si="1"/>
        <v>-</v>
      </c>
    </row>
    <row r="9" spans="1:39" ht="17.100000000000001" customHeight="1">
      <c r="A9" s="210"/>
      <c r="B9" s="51"/>
      <c r="C9" s="92"/>
      <c r="D9" s="63"/>
      <c r="E9" s="61"/>
      <c r="F9" s="59"/>
      <c r="G9" s="62"/>
      <c r="H9" s="59"/>
      <c r="I9" s="59"/>
      <c r="J9" s="9"/>
      <c r="K9" s="59"/>
      <c r="L9" s="59"/>
      <c r="M9" s="59"/>
      <c r="N9" s="59"/>
      <c r="O9" s="65"/>
      <c r="P9" s="66"/>
      <c r="Q9" s="66"/>
      <c r="R9" s="9"/>
      <c r="S9" s="59"/>
      <c r="T9" s="59"/>
      <c r="U9" s="59"/>
      <c r="V9" s="57" t="e">
        <f>SUM($D$5:$D9)/(COUNTA($D$5:$D9)-COUNTA($E$5:$E9))</f>
        <v>#DIV/0!</v>
      </c>
      <c r="W9" s="85" t="str">
        <f t="array" ref="W9">IF(SUM(K5:K34)=0,"-",SUM(INT(K5:K34))+INT(ROUND(SUM(K5:K34-INT(K5:K34)),1)/0.6)+MOD(ROUND(SUM(K5:K34-INT(K5:K34)),1),0.6))</f>
        <v>-</v>
      </c>
      <c r="X9" s="86" t="str">
        <f>IF($W$9="-","-",SUM(L5:L34))</f>
        <v>-</v>
      </c>
      <c r="Y9" s="86" t="str">
        <f>IF($W$9="-","-",SUM(M5:M34))</f>
        <v>-</v>
      </c>
      <c r="Z9" s="83" t="str">
        <f>IF($W$9="-","-",SUM(N5:N34))</f>
        <v>-</v>
      </c>
      <c r="AA9" s="305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306"/>
      <c r="AC9" s="303" t="str">
        <f>IF($Z$9="-","-",IF($Z$9=0,"-",$Y$9/$Z$9))</f>
        <v>-</v>
      </c>
      <c r="AD9" s="304"/>
      <c r="AE9" s="87" t="str">
        <f>IF(ISERROR(ROUND((INT(W9)*6+((W9-INT(W9))*10))/Z9,2)),"-",ROUND((INT(W9)*6+((W9-INT(W9))*10))/Z9,2))</f>
        <v>-</v>
      </c>
      <c r="AF9" s="84" t="str">
        <f>IF(ISERROR(ROUND(Y9/(INT(W9)*6+((W9-INT(W9))*10))*6,2)),"-",ROUND(Y9/(INT(W9)*6+((W9-INT(W9))*10))*6,2))</f>
        <v>-</v>
      </c>
      <c r="AG9" s="93">
        <f>COUNTIF(N5:N34,"&gt;=5")</f>
        <v>0</v>
      </c>
      <c r="AH9" s="10"/>
      <c r="AK9" s="81" t="s">
        <v>48</v>
      </c>
      <c r="AL9" s="82" t="str">
        <f t="shared" si="0"/>
        <v>-</v>
      </c>
      <c r="AM9" s="90" t="str">
        <f t="shared" si="1"/>
        <v>-</v>
      </c>
    </row>
    <row r="10" spans="1:39" ht="17.100000000000001" customHeight="1">
      <c r="A10" s="210"/>
      <c r="B10" s="47"/>
      <c r="C10" s="91"/>
      <c r="D10" s="63"/>
      <c r="E10" s="61"/>
      <c r="F10" s="59"/>
      <c r="G10" s="62"/>
      <c r="H10" s="59"/>
      <c r="I10" s="59"/>
      <c r="J10" s="9"/>
      <c r="K10" s="59"/>
      <c r="L10" s="59"/>
      <c r="M10" s="59"/>
      <c r="N10" s="59"/>
      <c r="O10" s="65"/>
      <c r="P10" s="66"/>
      <c r="Q10" s="66"/>
      <c r="R10" s="9"/>
      <c r="S10" s="59"/>
      <c r="T10" s="59"/>
      <c r="U10" s="59"/>
      <c r="V10" s="58" t="e">
        <f>SUM($D$5:$D10)/(COUNTA($D$5:$D10)-COUNTA($E$5:$E10))</f>
        <v>#DIV/0!</v>
      </c>
      <c r="W10" s="12"/>
      <c r="AK10" s="81" t="s">
        <v>47</v>
      </c>
      <c r="AL10" s="82" t="str">
        <f t="shared" si="0"/>
        <v>-</v>
      </c>
      <c r="AM10" s="90" t="str">
        <f t="shared" si="1"/>
        <v>-</v>
      </c>
    </row>
    <row r="11" spans="1:39" ht="17.100000000000001" customHeight="1">
      <c r="A11" s="210"/>
      <c r="B11" s="47"/>
      <c r="C11" s="91"/>
      <c r="D11" s="63"/>
      <c r="E11" s="61"/>
      <c r="F11" s="59"/>
      <c r="G11" s="59"/>
      <c r="H11" s="59"/>
      <c r="I11" s="59"/>
      <c r="J11" s="9"/>
      <c r="K11" s="59"/>
      <c r="L11" s="59"/>
      <c r="M11" s="59"/>
      <c r="N11" s="59"/>
      <c r="O11" s="65"/>
      <c r="P11" s="66"/>
      <c r="Q11" s="66"/>
      <c r="R11" s="9"/>
      <c r="S11" s="59"/>
      <c r="T11" s="59"/>
      <c r="U11" s="59"/>
      <c r="V11" s="58" t="e">
        <f>SUM($D$5:$D11)/(COUNTA($D$5:$D11)-COUNTA($E$5:$E11))</f>
        <v>#DIV/0!</v>
      </c>
      <c r="W11" s="292" t="s">
        <v>46</v>
      </c>
      <c r="X11" s="292"/>
      <c r="Y11" s="292"/>
      <c r="Z11" s="11"/>
      <c r="AA11" s="11"/>
      <c r="AB11" s="11"/>
      <c r="AK11" s="81" t="s">
        <v>45</v>
      </c>
      <c r="AL11" s="82" t="str">
        <f t="shared" si="0"/>
        <v>-</v>
      </c>
      <c r="AM11" s="90" t="str">
        <f t="shared" si="1"/>
        <v>-</v>
      </c>
    </row>
    <row r="12" spans="1:39" ht="17.100000000000001" customHeight="1">
      <c r="A12" s="243"/>
      <c r="B12" s="47"/>
      <c r="C12" s="91"/>
      <c r="D12" s="63"/>
      <c r="E12" s="61"/>
      <c r="F12" s="59"/>
      <c r="G12" s="62"/>
      <c r="H12" s="59"/>
      <c r="I12" s="59"/>
      <c r="J12" s="9"/>
      <c r="K12" s="59"/>
      <c r="L12" s="59"/>
      <c r="M12" s="59"/>
      <c r="N12" s="59"/>
      <c r="O12" s="65"/>
      <c r="P12" s="66"/>
      <c r="Q12" s="66"/>
      <c r="R12" s="9"/>
      <c r="S12" s="59"/>
      <c r="T12" s="59"/>
      <c r="U12" s="59"/>
      <c r="V12" s="58" t="e">
        <f>SUM($D$5:$D12)/(COUNTA($D$5:$D12)-COUNTA($E$5:$E12))</f>
        <v>#DIV/0!</v>
      </c>
      <c r="W12" s="132" t="s">
        <v>8</v>
      </c>
      <c r="X12" s="132" t="s">
        <v>7</v>
      </c>
      <c r="Y12" s="132" t="s">
        <v>6</v>
      </c>
      <c r="Z12" s="47"/>
      <c r="AK12" s="81" t="s">
        <v>44</v>
      </c>
      <c r="AL12" s="82" t="str">
        <f t="shared" si="0"/>
        <v>-</v>
      </c>
      <c r="AM12" s="90" t="str">
        <f t="shared" si="1"/>
        <v>-</v>
      </c>
    </row>
    <row r="13" spans="1:39" ht="17.100000000000001" customHeight="1">
      <c r="A13" s="243"/>
      <c r="B13" s="47"/>
      <c r="C13" s="91"/>
      <c r="D13" s="63"/>
      <c r="E13" s="61"/>
      <c r="F13" s="59"/>
      <c r="G13" s="62"/>
      <c r="H13" s="59"/>
      <c r="I13" s="59"/>
      <c r="J13" s="9"/>
      <c r="K13" s="59"/>
      <c r="L13" s="59"/>
      <c r="M13" s="59"/>
      <c r="N13" s="59"/>
      <c r="O13" s="65"/>
      <c r="P13" s="66"/>
      <c r="Q13" s="66"/>
      <c r="R13" s="9"/>
      <c r="S13" s="59"/>
      <c r="T13" s="59"/>
      <c r="U13" s="59"/>
      <c r="V13" s="57" t="e">
        <f>SUM($D$5:$D13)/(COUNTA($D$5:$D13)-COUNTA($E$5:$E13))</f>
        <v>#DIV/0!</v>
      </c>
      <c r="W13" s="76">
        <f>SUM(S5:S34)</f>
        <v>0</v>
      </c>
      <c r="X13" s="76">
        <f>SUM(T5:T34)</f>
        <v>0</v>
      </c>
      <c r="Y13" s="76">
        <f>SUM(U5:U34)</f>
        <v>0</v>
      </c>
      <c r="Z13" s="10"/>
      <c r="AK13" s="81" t="s">
        <v>43</v>
      </c>
      <c r="AL13" s="82" t="str">
        <f t="shared" si="0"/>
        <v>-</v>
      </c>
      <c r="AM13" s="90" t="str">
        <f t="shared" si="1"/>
        <v>-</v>
      </c>
    </row>
    <row r="14" spans="1:39" ht="17.100000000000001" customHeight="1">
      <c r="A14" s="243"/>
      <c r="B14" s="51"/>
      <c r="C14" s="92"/>
      <c r="D14" s="60"/>
      <c r="E14" s="61"/>
      <c r="F14" s="59"/>
      <c r="G14" s="59"/>
      <c r="H14" s="59"/>
      <c r="I14" s="59"/>
      <c r="J14" s="9"/>
      <c r="K14" s="59"/>
      <c r="L14" s="59"/>
      <c r="M14" s="59"/>
      <c r="N14" s="59"/>
      <c r="O14" s="65"/>
      <c r="P14" s="66"/>
      <c r="Q14" s="66"/>
      <c r="R14" s="9"/>
      <c r="S14" s="59"/>
      <c r="T14" s="59"/>
      <c r="U14" s="59"/>
      <c r="V14" s="58" t="e">
        <f>SUM($D$5:$D14)/(COUNTA($D$5:$D14)-COUNTA($E$5:$E14))</f>
        <v>#DIV/0!</v>
      </c>
      <c r="AK14" s="81" t="s">
        <v>42</v>
      </c>
      <c r="AL14" s="82" t="str">
        <f t="shared" si="0"/>
        <v>-</v>
      </c>
      <c r="AM14" s="90" t="str">
        <f t="shared" si="1"/>
        <v>-</v>
      </c>
    </row>
    <row r="15" spans="1:39" ht="17.100000000000001" customHeight="1">
      <c r="A15" s="243"/>
      <c r="B15" s="51"/>
      <c r="C15" s="92"/>
      <c r="D15" s="63"/>
      <c r="E15" s="61"/>
      <c r="F15" s="59"/>
      <c r="G15" s="62"/>
      <c r="H15" s="59"/>
      <c r="I15" s="59"/>
      <c r="J15" s="9"/>
      <c r="K15" s="59"/>
      <c r="L15" s="59"/>
      <c r="M15" s="59"/>
      <c r="N15" s="59"/>
      <c r="O15" s="65"/>
      <c r="P15" s="66"/>
      <c r="Q15" s="66"/>
      <c r="R15" s="9"/>
      <c r="S15" s="59"/>
      <c r="T15" s="59"/>
      <c r="U15" s="59"/>
      <c r="V15" s="58" t="e">
        <f>SUM($D$5:$D15)/(COUNTA($D$5:$D15)-COUNTA($E$5:$E15))</f>
        <v>#DIV/0!</v>
      </c>
      <c r="W15" s="289" t="s">
        <v>41</v>
      </c>
      <c r="X15" s="289"/>
      <c r="Y15" s="289"/>
      <c r="Z15" s="289"/>
      <c r="AA15" s="289"/>
      <c r="AB15" s="289"/>
    </row>
    <row r="16" spans="1:39" ht="17.100000000000001" customHeight="1">
      <c r="A16" s="243"/>
      <c r="B16" s="51"/>
      <c r="C16" s="92"/>
      <c r="D16" s="63"/>
      <c r="E16" s="61"/>
      <c r="F16" s="59"/>
      <c r="G16" s="62"/>
      <c r="H16" s="59"/>
      <c r="I16" s="59"/>
      <c r="J16" s="9"/>
      <c r="K16" s="59"/>
      <c r="L16" s="59"/>
      <c r="M16" s="59"/>
      <c r="N16" s="59"/>
      <c r="O16" s="65"/>
      <c r="P16" s="66"/>
      <c r="Q16" s="66"/>
      <c r="R16" s="9"/>
      <c r="S16" s="59"/>
      <c r="T16" s="59"/>
      <c r="U16" s="59"/>
      <c r="V16" s="57" t="e">
        <f>SUM($D$5:$D16)/(COUNTA($D$5:$D16)-COUNTA($E$5:$E16))</f>
        <v>#DIV/0!</v>
      </c>
      <c r="W16" s="293" t="s">
        <v>40</v>
      </c>
      <c r="X16" s="294"/>
      <c r="Y16" s="295"/>
      <c r="Z16" s="76">
        <f>COUNTIF($G$5:$G$34,W16)</f>
        <v>0</v>
      </c>
      <c r="AA16" s="296">
        <f>$Z16/MAX(1,$X$5)</f>
        <v>0</v>
      </c>
      <c r="AB16" s="297"/>
    </row>
    <row r="17" spans="1:34" ht="17.100000000000001" customHeight="1">
      <c r="A17" s="247"/>
      <c r="B17" s="51"/>
      <c r="C17" s="92"/>
      <c r="D17" s="63"/>
      <c r="E17" s="61"/>
      <c r="F17" s="59"/>
      <c r="G17" s="62"/>
      <c r="H17" s="59"/>
      <c r="I17" s="59"/>
      <c r="J17" s="9"/>
      <c r="K17" s="59"/>
      <c r="L17" s="59"/>
      <c r="M17" s="59"/>
      <c r="N17" s="59"/>
      <c r="O17" s="65"/>
      <c r="P17" s="66"/>
      <c r="Q17" s="66"/>
      <c r="R17" s="9"/>
      <c r="S17" s="59"/>
      <c r="T17" s="59"/>
      <c r="U17" s="59"/>
      <c r="V17" s="57" t="e">
        <f>SUM($D$5:$D17)/(COUNTA($D$5:$D17)-COUNTA($E$5:$E17))</f>
        <v>#DIV/0!</v>
      </c>
      <c r="W17" s="298" t="s">
        <v>39</v>
      </c>
      <c r="X17" s="299"/>
      <c r="Y17" s="300"/>
      <c r="Z17" s="76">
        <f>COUNTIF($G$5:$G$34,W17)</f>
        <v>0</v>
      </c>
      <c r="AA17" s="287">
        <f t="shared" ref="AA17:AA25" si="2">$Z17/MAX(1,$X$5)</f>
        <v>0</v>
      </c>
      <c r="AB17" s="288"/>
      <c r="AG17" s="1"/>
      <c r="AH17" s="1"/>
    </row>
    <row r="18" spans="1:34" ht="17.100000000000001" customHeight="1">
      <c r="A18" s="228"/>
      <c r="B18" s="51"/>
      <c r="C18" s="92"/>
      <c r="D18" s="63"/>
      <c r="E18" s="61"/>
      <c r="F18" s="59"/>
      <c r="G18" s="62"/>
      <c r="H18" s="59"/>
      <c r="I18" s="59"/>
      <c r="J18" s="9"/>
      <c r="K18" s="59"/>
      <c r="L18" s="59"/>
      <c r="M18" s="59"/>
      <c r="N18" s="59"/>
      <c r="O18" s="65"/>
      <c r="P18" s="66"/>
      <c r="Q18" s="66"/>
      <c r="R18" s="9"/>
      <c r="S18" s="59"/>
      <c r="T18" s="59"/>
      <c r="U18" s="59"/>
      <c r="V18" s="57" t="e">
        <f>SUM($D$5:$D18)/(COUNTA($D$5:$D18)-COUNTA($E$5:$E18))</f>
        <v>#DIV/0!</v>
      </c>
      <c r="W18" s="284" t="s">
        <v>90</v>
      </c>
      <c r="X18" s="285"/>
      <c r="Y18" s="286"/>
      <c r="Z18" s="76">
        <f>COUNTIF($G$5:$G$34,W18)</f>
        <v>0</v>
      </c>
      <c r="AA18" s="287">
        <f t="shared" si="2"/>
        <v>0</v>
      </c>
      <c r="AB18" s="288"/>
      <c r="AG18" s="1"/>
      <c r="AH18" s="1"/>
    </row>
    <row r="19" spans="1:34" ht="17.100000000000001" customHeight="1">
      <c r="A19" s="247"/>
      <c r="B19" s="51"/>
      <c r="C19" s="92"/>
      <c r="D19" s="63"/>
      <c r="E19" s="61"/>
      <c r="F19" s="59"/>
      <c r="G19" s="59"/>
      <c r="H19" s="59"/>
      <c r="I19" s="59"/>
      <c r="J19" s="9"/>
      <c r="K19" s="59"/>
      <c r="L19" s="59"/>
      <c r="M19" s="59"/>
      <c r="N19" s="59"/>
      <c r="O19" s="65"/>
      <c r="P19" s="66"/>
      <c r="Q19" s="66"/>
      <c r="R19" s="9"/>
      <c r="S19" s="59"/>
      <c r="T19" s="59"/>
      <c r="U19" s="59"/>
      <c r="V19" s="57" t="e">
        <f>SUM($D$5:$D19)/(COUNTA($D$5:$D19)-COUNTA($E$5:$E19))</f>
        <v>#DIV/0!</v>
      </c>
      <c r="W19" s="284" t="s">
        <v>89</v>
      </c>
      <c r="X19" s="285"/>
      <c r="Y19" s="286"/>
      <c r="Z19" s="76">
        <f t="shared" ref="Z19:Z25" si="3">COUNTIF($G$5:$G$34,W19)</f>
        <v>0</v>
      </c>
      <c r="AA19" s="287">
        <f t="shared" si="2"/>
        <v>0</v>
      </c>
      <c r="AB19" s="288"/>
      <c r="AG19" s="1"/>
      <c r="AH19" s="1"/>
    </row>
    <row r="20" spans="1:34" ht="17.100000000000001" customHeight="1">
      <c r="A20" s="228"/>
      <c r="B20" s="47"/>
      <c r="C20" s="91"/>
      <c r="D20" s="60"/>
      <c r="E20" s="61"/>
      <c r="F20" s="59"/>
      <c r="G20" s="62"/>
      <c r="H20" s="59"/>
      <c r="I20" s="59"/>
      <c r="J20" s="9"/>
      <c r="K20" s="59"/>
      <c r="L20" s="59"/>
      <c r="M20" s="59"/>
      <c r="N20" s="59"/>
      <c r="O20" s="65"/>
      <c r="P20" s="66"/>
      <c r="Q20" s="66"/>
      <c r="R20" s="9"/>
      <c r="S20" s="59"/>
      <c r="T20" s="59"/>
      <c r="U20" s="59"/>
      <c r="V20" s="57" t="e">
        <f>SUM($D$5:$D20)/(COUNTA($D$5:$D20)-COUNTA($E$5:$E20))</f>
        <v>#DIV/0!</v>
      </c>
      <c r="W20" s="284" t="s">
        <v>38</v>
      </c>
      <c r="X20" s="285"/>
      <c r="Y20" s="286"/>
      <c r="Z20" s="76">
        <f t="shared" si="3"/>
        <v>0</v>
      </c>
      <c r="AA20" s="287">
        <f t="shared" si="2"/>
        <v>0</v>
      </c>
      <c r="AB20" s="288"/>
      <c r="AG20" s="1"/>
      <c r="AH20" s="1"/>
    </row>
    <row r="21" spans="1:34" ht="17.100000000000001" customHeight="1">
      <c r="A21" s="228"/>
      <c r="B21" s="47"/>
      <c r="C21" s="91"/>
      <c r="D21" s="60"/>
      <c r="E21" s="61"/>
      <c r="F21" s="59"/>
      <c r="G21" s="62"/>
      <c r="H21" s="59"/>
      <c r="I21" s="59"/>
      <c r="J21" s="9"/>
      <c r="K21" s="64"/>
      <c r="L21" s="59"/>
      <c r="M21" s="59"/>
      <c r="N21" s="59"/>
      <c r="O21" s="65"/>
      <c r="P21" s="66"/>
      <c r="Q21" s="66"/>
      <c r="R21" s="9"/>
      <c r="S21" s="59"/>
      <c r="T21" s="59"/>
      <c r="U21" s="59"/>
      <c r="V21" s="57" t="e">
        <f>SUM($D$5:$D21)/(COUNTA($D$5:$D21)-COUNTA($E$5:$E21))</f>
        <v>#DIV/0!</v>
      </c>
      <c r="W21" s="284" t="s">
        <v>37</v>
      </c>
      <c r="X21" s="285"/>
      <c r="Y21" s="286"/>
      <c r="Z21" s="76">
        <f t="shared" si="3"/>
        <v>0</v>
      </c>
      <c r="AA21" s="287">
        <f t="shared" si="2"/>
        <v>0</v>
      </c>
      <c r="AB21" s="288"/>
      <c r="AG21" s="1"/>
      <c r="AH21" s="1"/>
    </row>
    <row r="22" spans="1:34" ht="17.100000000000001" customHeight="1">
      <c r="A22" s="228"/>
      <c r="B22" s="47"/>
      <c r="C22" s="91"/>
      <c r="D22" s="60"/>
      <c r="E22" s="61"/>
      <c r="F22" s="59"/>
      <c r="G22" s="59"/>
      <c r="H22" s="59"/>
      <c r="I22" s="59"/>
      <c r="J22" s="9"/>
      <c r="K22" s="64"/>
      <c r="L22" s="59"/>
      <c r="M22" s="59"/>
      <c r="N22" s="59"/>
      <c r="O22" s="65"/>
      <c r="P22" s="66"/>
      <c r="Q22" s="66"/>
      <c r="R22" s="9"/>
      <c r="S22" s="59"/>
      <c r="T22" s="59"/>
      <c r="U22" s="59"/>
      <c r="V22" s="57" t="e">
        <f>SUM($D$5:$D22)/(COUNTA($D$5:$D22)-COUNTA($E$5:$E22))</f>
        <v>#DIV/0!</v>
      </c>
      <c r="W22" s="284" t="s">
        <v>36</v>
      </c>
      <c r="X22" s="285"/>
      <c r="Y22" s="286"/>
      <c r="Z22" s="76">
        <f t="shared" si="3"/>
        <v>0</v>
      </c>
      <c r="AA22" s="287">
        <f t="shared" si="2"/>
        <v>0</v>
      </c>
      <c r="AB22" s="288"/>
      <c r="AG22" s="1"/>
      <c r="AH22" s="1"/>
    </row>
    <row r="23" spans="1:34" ht="17.100000000000001" customHeight="1">
      <c r="A23" s="229"/>
      <c r="B23" s="47"/>
      <c r="C23" s="91"/>
      <c r="D23" s="60"/>
      <c r="E23" s="61"/>
      <c r="F23" s="59"/>
      <c r="G23" s="62"/>
      <c r="H23" s="59"/>
      <c r="I23" s="59"/>
      <c r="J23" s="9"/>
      <c r="K23" s="64"/>
      <c r="L23" s="59"/>
      <c r="M23" s="59"/>
      <c r="N23" s="64"/>
      <c r="O23" s="67"/>
      <c r="P23" s="68"/>
      <c r="Q23" s="68"/>
      <c r="R23" s="9"/>
      <c r="S23" s="59"/>
      <c r="T23" s="59"/>
      <c r="U23" s="59"/>
      <c r="V23" s="57" t="e">
        <f>SUM($D$5:$D23)/(COUNTA($D$5:$D23)-COUNTA($E$5:$E23))</f>
        <v>#DIV/0!</v>
      </c>
      <c r="W23" s="284" t="s">
        <v>35</v>
      </c>
      <c r="X23" s="285"/>
      <c r="Y23" s="286"/>
      <c r="Z23" s="76">
        <f t="shared" si="3"/>
        <v>0</v>
      </c>
      <c r="AA23" s="287">
        <f t="shared" si="2"/>
        <v>0</v>
      </c>
      <c r="AB23" s="288"/>
      <c r="AG23" s="1"/>
      <c r="AH23" s="1"/>
    </row>
    <row r="24" spans="1:34" ht="17.100000000000001" customHeight="1">
      <c r="A24" s="229"/>
      <c r="B24" s="51"/>
      <c r="C24" s="92"/>
      <c r="D24" s="63"/>
      <c r="E24" s="61"/>
      <c r="F24" s="59"/>
      <c r="G24" s="62"/>
      <c r="H24" s="59"/>
      <c r="I24" s="59"/>
      <c r="J24" s="9"/>
      <c r="K24" s="64"/>
      <c r="L24" s="59"/>
      <c r="M24" s="59"/>
      <c r="N24" s="59"/>
      <c r="O24" s="65"/>
      <c r="P24" s="66"/>
      <c r="Q24" s="66"/>
      <c r="R24" s="25"/>
      <c r="S24" s="62"/>
      <c r="T24" s="62"/>
      <c r="U24" s="62"/>
      <c r="V24" s="57" t="e">
        <f>SUM($D$5:$D24)/(COUNTA($D$5:$D24)-COUNTA($E$5:$E24))</f>
        <v>#DIV/0!</v>
      </c>
      <c r="W24" s="284" t="s">
        <v>34</v>
      </c>
      <c r="X24" s="290"/>
      <c r="Y24" s="291"/>
      <c r="Z24" s="76">
        <f t="shared" si="3"/>
        <v>0</v>
      </c>
      <c r="AA24" s="287">
        <f t="shared" si="2"/>
        <v>0</v>
      </c>
      <c r="AB24" s="288"/>
      <c r="AG24" s="1"/>
      <c r="AH24" s="1"/>
    </row>
    <row r="25" spans="1:34" ht="17.100000000000001" customHeight="1">
      <c r="A25" s="229"/>
      <c r="B25" s="47"/>
      <c r="C25" s="91"/>
      <c r="D25" s="63"/>
      <c r="E25" s="61"/>
      <c r="F25" s="59"/>
      <c r="G25" s="62"/>
      <c r="H25" s="59"/>
      <c r="I25" s="59"/>
      <c r="J25" s="9"/>
      <c r="K25" s="64"/>
      <c r="L25" s="59"/>
      <c r="M25" s="59"/>
      <c r="N25" s="59"/>
      <c r="O25" s="65"/>
      <c r="P25" s="66"/>
      <c r="Q25" s="66"/>
      <c r="R25" s="50"/>
      <c r="S25" s="59"/>
      <c r="T25" s="59"/>
      <c r="U25" s="59"/>
      <c r="V25" s="57" t="e">
        <f>SUM($D$5:$D25)/(COUNTA($D$5:$D25)-COUNTA($E$5:$E25))</f>
        <v>#DIV/0!</v>
      </c>
      <c r="W25" s="284" t="s">
        <v>33</v>
      </c>
      <c r="X25" s="285"/>
      <c r="Y25" s="286"/>
      <c r="Z25" s="76">
        <f t="shared" si="3"/>
        <v>0</v>
      </c>
      <c r="AA25" s="287">
        <f t="shared" si="2"/>
        <v>0</v>
      </c>
      <c r="AB25" s="288"/>
      <c r="AG25" s="1"/>
      <c r="AH25" s="1"/>
    </row>
    <row r="26" spans="1:34" ht="17.100000000000001" customHeight="1">
      <c r="A26" s="199"/>
      <c r="B26" s="2"/>
      <c r="C26" s="91"/>
      <c r="D26" s="60"/>
      <c r="E26" s="61"/>
      <c r="F26" s="59"/>
      <c r="G26" s="59"/>
      <c r="H26" s="59"/>
      <c r="I26" s="59"/>
      <c r="J26" s="9"/>
      <c r="K26" s="64"/>
      <c r="L26" s="59"/>
      <c r="M26" s="59"/>
      <c r="N26" s="59"/>
      <c r="O26" s="65"/>
      <c r="P26" s="66"/>
      <c r="Q26" s="66"/>
      <c r="R26" s="50"/>
      <c r="S26" s="59"/>
      <c r="T26" s="59"/>
      <c r="U26" s="59"/>
      <c r="V26" s="58" t="e">
        <f>SUM($D$5:$D26)/(COUNTA($D$5:$D26)-COUNTA($E$5:$E26))</f>
        <v>#DIV/0!</v>
      </c>
      <c r="W26" s="88"/>
    </row>
    <row r="27" spans="1:34" ht="17.100000000000001" customHeight="1">
      <c r="A27" s="199"/>
      <c r="B27" s="2"/>
      <c r="C27" s="91"/>
      <c r="D27" s="60"/>
      <c r="E27" s="61"/>
      <c r="F27" s="59"/>
      <c r="G27" s="59"/>
      <c r="H27" s="59"/>
      <c r="I27" s="59"/>
      <c r="J27" s="9"/>
      <c r="K27" s="64"/>
      <c r="L27" s="59"/>
      <c r="M27" s="59"/>
      <c r="N27" s="59"/>
      <c r="O27" s="65"/>
      <c r="P27" s="66"/>
      <c r="Q27" s="66"/>
      <c r="R27" s="50"/>
      <c r="S27" s="59"/>
      <c r="T27" s="59"/>
      <c r="U27" s="59"/>
      <c r="V27" s="58" t="e">
        <f>SUM($D$5:$D27)/(COUNTA($D$5:$D27)-COUNTA($E$5:$E27))</f>
        <v>#DIV/0!</v>
      </c>
      <c r="W27" s="289" t="s">
        <v>32</v>
      </c>
      <c r="X27" s="289"/>
      <c r="Y27" s="289"/>
      <c r="Z27" s="289"/>
      <c r="AA27" s="289"/>
      <c r="AB27" s="289"/>
      <c r="AC27" s="8"/>
      <c r="AD27" s="8"/>
      <c r="AE27" s="8"/>
      <c r="AG27" s="1"/>
      <c r="AH27" s="1"/>
    </row>
    <row r="28" spans="1:34" ht="17.100000000000001" customHeight="1">
      <c r="A28" s="199"/>
      <c r="B28" s="2"/>
      <c r="C28" s="91"/>
      <c r="D28" s="60"/>
      <c r="E28" s="61"/>
      <c r="F28" s="59"/>
      <c r="G28" s="59"/>
      <c r="H28" s="59"/>
      <c r="I28" s="59"/>
      <c r="J28" s="9"/>
      <c r="K28" s="64"/>
      <c r="L28" s="59"/>
      <c r="M28" s="59"/>
      <c r="N28" s="59"/>
      <c r="O28" s="65"/>
      <c r="P28" s="66"/>
      <c r="Q28" s="66"/>
      <c r="R28" s="50"/>
      <c r="S28" s="59"/>
      <c r="T28" s="59"/>
      <c r="U28" s="59"/>
      <c r="V28" s="57" t="e">
        <f>SUM($D$5:$D28)/(COUNTA($D$5:$D28)-COUNTA($E$5:$E28))</f>
        <v>#DIV/0!</v>
      </c>
      <c r="W28" s="69" t="s">
        <v>31</v>
      </c>
      <c r="X28" s="70"/>
      <c r="Y28" s="70"/>
      <c r="Z28" s="71"/>
      <c r="AA28" s="282" t="str">
        <f>IF(W5=0,"-",$W$13/$W$5)</f>
        <v>-</v>
      </c>
      <c r="AB28" s="283"/>
      <c r="AG28" s="1"/>
      <c r="AH28" s="1"/>
    </row>
    <row r="29" spans="1:34" ht="17.100000000000001" customHeight="1">
      <c r="A29" s="199"/>
      <c r="B29" s="2"/>
      <c r="C29" s="91"/>
      <c r="D29" s="60"/>
      <c r="E29" s="61"/>
      <c r="F29" s="59"/>
      <c r="G29" s="59"/>
      <c r="H29" s="59"/>
      <c r="I29" s="59"/>
      <c r="J29" s="9"/>
      <c r="K29" s="64"/>
      <c r="L29" s="59"/>
      <c r="M29" s="59"/>
      <c r="N29" s="59"/>
      <c r="O29" s="65"/>
      <c r="P29" s="66"/>
      <c r="Q29" s="66"/>
      <c r="R29" s="50"/>
      <c r="S29" s="59"/>
      <c r="T29" s="59"/>
      <c r="U29" s="59"/>
      <c r="V29" s="57" t="e">
        <f>SUM($D$5:$D29)/(COUNTA($D$5:$D29)-COUNTA($E$5:$E29))</f>
        <v>#DIV/0!</v>
      </c>
      <c r="W29" s="130" t="s">
        <v>30</v>
      </c>
      <c r="X29" s="131"/>
      <c r="Y29" s="276">
        <v>20</v>
      </c>
      <c r="Z29" s="279"/>
      <c r="AA29" s="280" t="str">
        <f>IF(ISERROR(SUMIF(D5:D34,"&gt;="&amp;Y29)/SUMPRODUCT(--(D5:D34&gt;=Y29),--(E5:E34&lt;&gt;"*"))),"-",SUMIF(D5:D34,"&gt;="&amp;Y29)/SUMPRODUCT(--(D5:D34&gt;=Y29),--(E5:E34&lt;&gt;"*")))</f>
        <v>-</v>
      </c>
      <c r="AB29" s="281"/>
      <c r="AG29" s="1"/>
      <c r="AH29" s="1"/>
    </row>
    <row r="30" spans="1:34" ht="17.100000000000001" customHeight="1">
      <c r="A30" s="199"/>
      <c r="B30" s="2"/>
      <c r="C30" s="91"/>
      <c r="D30" s="60"/>
      <c r="E30" s="61"/>
      <c r="F30" s="59"/>
      <c r="G30" s="59"/>
      <c r="H30" s="59"/>
      <c r="I30" s="59"/>
      <c r="J30" s="9"/>
      <c r="K30" s="64"/>
      <c r="L30" s="59"/>
      <c r="M30" s="59"/>
      <c r="N30" s="59"/>
      <c r="O30" s="65"/>
      <c r="P30" s="66"/>
      <c r="Q30" s="66"/>
      <c r="R30" s="50"/>
      <c r="S30" s="59"/>
      <c r="T30" s="59"/>
      <c r="U30" s="59"/>
      <c r="V30" s="57" t="e">
        <f>SUM($D$5:$D30)/(COUNTA($D$5:$D30)-COUNTA($E$5:$E30))</f>
        <v>#DIV/0!</v>
      </c>
      <c r="W30" s="274" t="s">
        <v>29</v>
      </c>
      <c r="X30" s="275"/>
      <c r="Y30" s="275"/>
      <c r="Z30" s="276"/>
      <c r="AA30" s="277" t="str">
        <f>IF($Z$5="-","-",IF($Z$5=0,"-",($AF$5*4+$AG$5*6)/$Z$5))</f>
        <v>-</v>
      </c>
      <c r="AB30" s="278"/>
      <c r="AG30" s="1"/>
      <c r="AH30" s="1"/>
    </row>
    <row r="31" spans="1:34" ht="17.100000000000001" customHeight="1">
      <c r="A31" s="199"/>
      <c r="B31" s="2"/>
      <c r="C31" s="91"/>
      <c r="D31" s="60"/>
      <c r="E31" s="61"/>
      <c r="F31" s="59"/>
      <c r="G31" s="59"/>
      <c r="H31" s="59"/>
      <c r="I31" s="59"/>
      <c r="J31" s="9"/>
      <c r="K31" s="64"/>
      <c r="L31" s="59"/>
      <c r="M31" s="59"/>
      <c r="N31" s="59"/>
      <c r="O31" s="65"/>
      <c r="P31" s="66"/>
      <c r="Q31" s="66"/>
      <c r="R31" s="50"/>
      <c r="S31" s="59"/>
      <c r="T31" s="59"/>
      <c r="U31" s="59"/>
      <c r="V31" s="57" t="e">
        <f>SUM($D$5:$D31)/(COUNTA($D$5:$D31)-COUNTA($E$5:$E31))</f>
        <v>#DIV/0!</v>
      </c>
      <c r="W31" s="274" t="s">
        <v>28</v>
      </c>
      <c r="X31" s="275"/>
      <c r="Y31" s="275"/>
      <c r="Z31" s="276"/>
      <c r="AA31" s="277" t="str">
        <f>IF(SUM($AF5:$AG5),$AG5/SUM($AF5:$AG5),"-")</f>
        <v>-</v>
      </c>
      <c r="AB31" s="278"/>
      <c r="AG31" s="1"/>
      <c r="AH31" s="1"/>
    </row>
    <row r="32" spans="1:34" ht="17.100000000000001" customHeight="1">
      <c r="A32" s="200"/>
      <c r="B32" s="2"/>
      <c r="C32" s="91"/>
      <c r="D32" s="60"/>
      <c r="E32" s="61"/>
      <c r="F32" s="59"/>
      <c r="G32" s="59"/>
      <c r="H32" s="59"/>
      <c r="I32" s="59"/>
      <c r="J32" s="9"/>
      <c r="K32" s="64"/>
      <c r="L32" s="59"/>
      <c r="M32" s="59"/>
      <c r="N32" s="59"/>
      <c r="O32" s="65"/>
      <c r="P32" s="66"/>
      <c r="Q32" s="66"/>
      <c r="R32" s="50"/>
      <c r="S32" s="59"/>
      <c r="T32" s="59"/>
      <c r="U32" s="59"/>
      <c r="V32" s="57" t="e">
        <f>SUM($D$5:$D32)/(COUNTA($D$5:$D32)-COUNTA($E$5:$E32))</f>
        <v>#DIV/0!</v>
      </c>
      <c r="W32" s="274" t="s">
        <v>27</v>
      </c>
      <c r="X32" s="275"/>
      <c r="Y32" s="275"/>
      <c r="Z32" s="276"/>
      <c r="AA32" s="277" t="str">
        <f>IF(SUM($AH5:$AI5),$AI5/SUM($AH5:$AI5),"-")</f>
        <v>-</v>
      </c>
      <c r="AB32" s="278"/>
      <c r="AG32" s="1"/>
      <c r="AH32" s="1"/>
    </row>
    <row r="33" spans="1:34" ht="17.100000000000001" customHeight="1">
      <c r="A33" s="199"/>
      <c r="B33" s="2"/>
      <c r="C33" s="91"/>
      <c r="D33" s="60"/>
      <c r="E33" s="61"/>
      <c r="F33" s="59"/>
      <c r="G33" s="59"/>
      <c r="H33" s="59"/>
      <c r="I33" s="59"/>
      <c r="J33" s="50"/>
      <c r="K33" s="59"/>
      <c r="L33" s="59"/>
      <c r="M33" s="59"/>
      <c r="N33" s="59"/>
      <c r="O33" s="65"/>
      <c r="P33" s="66"/>
      <c r="Q33" s="66"/>
      <c r="R33" s="50"/>
      <c r="S33" s="59"/>
      <c r="T33" s="59"/>
      <c r="U33" s="59"/>
      <c r="V33" s="57" t="e">
        <f>SUM($D$5:$D33)/(COUNTA($D$5:$D33)-COUNTA($E$5:$E33))</f>
        <v>#DIV/0!</v>
      </c>
      <c r="W33" s="274" t="s">
        <v>64</v>
      </c>
      <c r="X33" s="275"/>
      <c r="Y33" s="275"/>
      <c r="Z33" s="276"/>
      <c r="AA33" s="74">
        <f>SUMPRODUCT((D5:D34=0)*(D5:D34&lt;&gt;"")*(E5:E34&lt;&gt;"*"))</f>
        <v>0</v>
      </c>
      <c r="AB33" s="75">
        <f>SUMPRODUCT((D5:D34=0)*(D5:D34&lt;&gt;"")*(E5:E34&lt;&gt;"*")*(F5:F34=1))</f>
        <v>0</v>
      </c>
      <c r="AG33" s="1"/>
      <c r="AH33" s="1"/>
    </row>
    <row r="34" spans="1:34" ht="17.100000000000001" customHeight="1">
      <c r="A34" s="199"/>
      <c r="B34" s="2"/>
      <c r="C34" s="91"/>
      <c r="D34" s="60"/>
      <c r="E34" s="61"/>
      <c r="F34" s="59"/>
      <c r="G34" s="59"/>
      <c r="H34" s="59"/>
      <c r="I34" s="59"/>
      <c r="J34" s="50"/>
      <c r="K34" s="59"/>
      <c r="L34" s="59"/>
      <c r="M34" s="59"/>
      <c r="N34" s="59"/>
      <c r="O34" s="65"/>
      <c r="P34" s="66"/>
      <c r="Q34" s="66"/>
      <c r="R34" s="50"/>
      <c r="S34" s="59"/>
      <c r="T34" s="59"/>
      <c r="U34" s="59"/>
      <c r="V34" s="57" t="e">
        <f>SUM($D$5:$D34)/(COUNTA($D$5:$D34)-COUNTA($E$5:$E34))</f>
        <v>#DIV/0!</v>
      </c>
      <c r="W34" s="274" t="s">
        <v>65</v>
      </c>
      <c r="X34" s="275"/>
      <c r="Y34" s="275"/>
      <c r="Z34" s="276"/>
      <c r="AA34" s="74">
        <f>SUM(P5:P34)</f>
        <v>0</v>
      </c>
      <c r="AB34" s="75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16" priority="1" operator="greaterThan">
      <formula>0</formula>
    </cfRule>
  </conditionalFormatting>
  <dataValidations count="1">
    <dataValidation type="list" allowBlank="1" showInputMessage="1" showErrorMessage="1" sqref="G5:G34" xr:uid="{00000000-0002-0000-3A00-000000000000}">
      <formula1>$W$16:$W$25</formula1>
    </dataValidation>
  </dataValidations>
  <hyperlinks>
    <hyperlink ref="A2" location="'Player Summary'!A1" display="Player Summary" xr:uid="{00000000-0004-0000-3A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17" sqref="A17"/>
      <selection pane="topRight" activeCell="A17" sqref="A17"/>
      <selection pane="bottomLeft" activeCell="A17" sqref="A17"/>
      <selection pane="bottomRight" activeCell="A17" sqref="A17"/>
    </sheetView>
  </sheetViews>
  <sheetFormatPr defaultColWidth="8.855468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85546875" style="2" customWidth="1"/>
    <col min="8" max="8" width="2.5703125" style="2" customWidth="1"/>
    <col min="9" max="9" width="2.42578125" style="2" customWidth="1"/>
    <col min="10" max="10" width="2.85546875" style="33" customWidth="1"/>
    <col min="11" max="11" width="5" style="5" customWidth="1"/>
    <col min="12" max="14" width="5" style="2" customWidth="1"/>
    <col min="15" max="15" width="0.5703125" style="2" customWidth="1"/>
    <col min="16" max="18" width="2.85546875" style="2" customWidth="1"/>
    <col min="19" max="21" width="4.42578125" style="2" customWidth="1"/>
    <col min="22" max="22" width="2.85546875" style="1" customWidth="1"/>
    <col min="23" max="25" width="5.5703125" style="1" customWidth="1"/>
    <col min="26" max="26" width="5.570312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5703125" style="1" customWidth="1"/>
    <col min="33" max="34" width="5.5703125" style="2" customWidth="1"/>
    <col min="35" max="35" width="5.5703125" style="1" customWidth="1"/>
    <col min="36" max="36" width="2.85546875" style="1" customWidth="1"/>
    <col min="37" max="38" width="5.5703125" style="1" customWidth="1"/>
    <col min="39" max="39" width="6.85546875" style="1" customWidth="1"/>
    <col min="40" max="256" width="11.42578125" style="1" customWidth="1"/>
    <col min="257" max="16384" width="8.85546875" style="1"/>
  </cols>
  <sheetData>
    <row r="1" spans="1:39" ht="15.75">
      <c r="A1" s="46"/>
      <c r="D1" s="13" t="s">
        <v>75</v>
      </c>
      <c r="E1" s="13"/>
      <c r="F1" s="13"/>
      <c r="G1" s="203" t="s">
        <v>76</v>
      </c>
      <c r="H1" s="13"/>
      <c r="I1" s="13"/>
      <c r="J1" s="13"/>
      <c r="K1" s="202" t="s">
        <v>77</v>
      </c>
      <c r="L1" s="13"/>
      <c r="M1" s="204" t="s">
        <v>78</v>
      </c>
      <c r="N1" s="20"/>
      <c r="O1" s="33"/>
      <c r="P1" s="33"/>
      <c r="Q1" s="33"/>
      <c r="R1" s="33"/>
      <c r="S1" s="20"/>
      <c r="T1" s="20"/>
      <c r="U1" s="20"/>
      <c r="V1" s="15"/>
      <c r="W1" s="15"/>
      <c r="X1" s="15"/>
      <c r="Y1" s="15"/>
      <c r="Z1" s="33"/>
    </row>
    <row r="2" spans="1:39">
      <c r="A2" s="226" t="s">
        <v>107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33"/>
      <c r="S2" s="47"/>
      <c r="T2" s="47"/>
      <c r="U2" s="47"/>
      <c r="V2" s="15"/>
      <c r="W2" s="15"/>
      <c r="X2" s="15"/>
      <c r="Y2" s="15"/>
      <c r="Z2" s="47"/>
      <c r="AA2" s="15"/>
      <c r="AB2" s="15"/>
      <c r="AC2" s="15"/>
      <c r="AD2" s="15"/>
      <c r="AE2" s="15"/>
      <c r="AF2" s="15"/>
      <c r="AG2" s="33"/>
      <c r="AH2" s="33"/>
      <c r="AI2" s="15"/>
      <c r="AJ2" s="15"/>
    </row>
    <row r="3" spans="1:39">
      <c r="A3" s="255" t="s">
        <v>73</v>
      </c>
      <c r="B3" s="15"/>
      <c r="C3" s="257" t="s">
        <v>63</v>
      </c>
      <c r="D3" s="257"/>
      <c r="E3" s="257"/>
      <c r="F3" s="257"/>
      <c r="G3" s="257"/>
      <c r="H3" s="257"/>
      <c r="I3" s="257"/>
      <c r="J3" s="13"/>
      <c r="K3" s="257" t="s">
        <v>62</v>
      </c>
      <c r="L3" s="257"/>
      <c r="M3" s="257"/>
      <c r="N3" s="257"/>
      <c r="O3" s="301"/>
      <c r="P3" s="257"/>
      <c r="Q3" s="257"/>
      <c r="R3" s="14"/>
      <c r="S3" s="257" t="s">
        <v>61</v>
      </c>
      <c r="T3" s="257"/>
      <c r="U3" s="257"/>
      <c r="V3" s="15"/>
      <c r="W3" s="289" t="s">
        <v>60</v>
      </c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K3" s="289" t="s">
        <v>59</v>
      </c>
      <c r="AL3" s="289"/>
      <c r="AM3" s="289"/>
    </row>
    <row r="4" spans="1:39" ht="17.100000000000001" customHeight="1">
      <c r="A4" s="256"/>
      <c r="B4" s="54" t="s">
        <v>93</v>
      </c>
      <c r="C4" s="52" t="s">
        <v>54</v>
      </c>
      <c r="D4" s="53" t="s">
        <v>21</v>
      </c>
      <c r="E4" s="53" t="s">
        <v>58</v>
      </c>
      <c r="F4" s="53" t="s">
        <v>57</v>
      </c>
      <c r="G4" s="53" t="s">
        <v>71</v>
      </c>
      <c r="H4" s="53">
        <v>4</v>
      </c>
      <c r="I4" s="53">
        <v>6</v>
      </c>
      <c r="J4" s="13"/>
      <c r="K4" s="55" t="s">
        <v>16</v>
      </c>
      <c r="L4" s="53" t="s">
        <v>15</v>
      </c>
      <c r="M4" s="53" t="s">
        <v>14</v>
      </c>
      <c r="N4" s="53" t="s">
        <v>13</v>
      </c>
      <c r="O4" s="56"/>
      <c r="P4" s="52" t="s">
        <v>56</v>
      </c>
      <c r="Q4" s="52" t="s">
        <v>55</v>
      </c>
      <c r="R4" s="13"/>
      <c r="S4" s="53" t="s">
        <v>8</v>
      </c>
      <c r="T4" s="53" t="s">
        <v>7</v>
      </c>
      <c r="U4" s="53" t="s">
        <v>6</v>
      </c>
      <c r="W4" s="77" t="s">
        <v>15</v>
      </c>
      <c r="X4" s="77" t="s">
        <v>23</v>
      </c>
      <c r="Y4" s="77" t="s">
        <v>22</v>
      </c>
      <c r="Z4" s="77" t="s">
        <v>21</v>
      </c>
      <c r="AA4" s="289" t="s">
        <v>20</v>
      </c>
      <c r="AB4" s="289"/>
      <c r="AC4" s="289" t="s">
        <v>11</v>
      </c>
      <c r="AD4" s="289"/>
      <c r="AE4" s="77" t="s">
        <v>10</v>
      </c>
      <c r="AF4" s="77">
        <v>4</v>
      </c>
      <c r="AG4" s="77">
        <v>6</v>
      </c>
      <c r="AH4" s="77" t="s">
        <v>19</v>
      </c>
      <c r="AI4" s="77" t="s">
        <v>18</v>
      </c>
      <c r="AK4" s="77" t="s">
        <v>54</v>
      </c>
      <c r="AL4" s="77" t="s">
        <v>23</v>
      </c>
      <c r="AM4" s="78" t="s">
        <v>11</v>
      </c>
    </row>
    <row r="5" spans="1:39" ht="17.100000000000001" customHeight="1">
      <c r="A5" s="228"/>
      <c r="B5" s="47"/>
      <c r="C5" s="91"/>
      <c r="D5" s="60"/>
      <c r="E5" s="61"/>
      <c r="F5" s="59"/>
      <c r="G5" s="62"/>
      <c r="H5" s="59"/>
      <c r="I5" s="59"/>
      <c r="J5" s="9"/>
      <c r="K5" s="59"/>
      <c r="L5" s="59"/>
      <c r="M5" s="59"/>
      <c r="N5" s="59"/>
      <c r="O5" s="65"/>
      <c r="P5" s="66"/>
      <c r="Q5" s="66"/>
      <c r="R5" s="9"/>
      <c r="S5" s="59"/>
      <c r="T5" s="59"/>
      <c r="U5" s="59"/>
      <c r="V5" s="57" t="e">
        <f>SUM($D$5:$D5)/(COUNTA($D$5:$D5)-COUNTA($E$5:$E5))</f>
        <v>#DIV/0!</v>
      </c>
      <c r="W5" s="76">
        <f>COUNTA(A5:A34)</f>
        <v>0</v>
      </c>
      <c r="X5" s="76">
        <f>COUNTA(D5:D34)</f>
        <v>0</v>
      </c>
      <c r="Y5" s="76">
        <f>COUNTA(E5:E34)</f>
        <v>0</v>
      </c>
      <c r="Z5" s="83" t="str">
        <f>IF(X5=0,"-",SUM(D5:D34))</f>
        <v>-</v>
      </c>
      <c r="AA5" s="302">
        <f t="array" ref="AA5">IF(X5,(MAX(D5:D34)&amp;IF(SUM((D5:D34=MAX(D5:D34))*(E5:E34&lt;&gt;"")),"*","")&amp;"("&amp;MIN(IF(D5:D34&amp;E5:E34=MAX(D5:D34)&amp;IF(SUM((D5:D34=MAX(D5:D34))*(E5:E34&lt;&gt;"")),"*",""),F5:F34))&amp;")"),0)</f>
        <v>0</v>
      </c>
      <c r="AB5" s="302"/>
      <c r="AC5" s="303" t="str">
        <f>IF($X5-$Y5,$Z5/($X5-$Y5),"-")</f>
        <v>-</v>
      </c>
      <c r="AD5" s="304"/>
      <c r="AE5" s="84" t="str">
        <f>IF(SUM($F$5:$F$43),($Z5/(SUM($F$5:$F$43))*100),"-")</f>
        <v>-</v>
      </c>
      <c r="AF5" s="76">
        <f>SUM(H5:H34)</f>
        <v>0</v>
      </c>
      <c r="AG5" s="76">
        <f>SUM(I5:I34)</f>
        <v>0</v>
      </c>
      <c r="AH5" s="76">
        <f>COUNTIF($D$5:$D$34,"&gt;=50")-$AI5</f>
        <v>0</v>
      </c>
      <c r="AI5" s="76">
        <f>COUNTIF(D5:D34,"&gt;=100")</f>
        <v>0</v>
      </c>
      <c r="AK5" s="79" t="s">
        <v>53</v>
      </c>
      <c r="AL5" s="80" t="str">
        <f>IF(SUM(COUNTIF($C$5:$C$34,{1,2}))=0,"-",SUM(COUNTIF($C$5:$C$34,{1,2})))</f>
        <v>-</v>
      </c>
      <c r="AM5" s="89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.100000000000001" customHeight="1">
      <c r="A6" s="228"/>
      <c r="B6" s="47"/>
      <c r="C6" s="91"/>
      <c r="D6" s="60"/>
      <c r="E6" s="61"/>
      <c r="F6" s="59"/>
      <c r="G6" s="62"/>
      <c r="H6" s="59"/>
      <c r="I6" s="59"/>
      <c r="J6" s="9"/>
      <c r="K6" s="59"/>
      <c r="L6" s="59"/>
      <c r="M6" s="59"/>
      <c r="N6" s="59"/>
      <c r="O6" s="65"/>
      <c r="P6" s="66"/>
      <c r="Q6" s="66"/>
      <c r="R6" s="9"/>
      <c r="S6" s="59"/>
      <c r="T6" s="59"/>
      <c r="U6" s="59"/>
      <c r="V6" s="58" t="e">
        <f>SUM($D$5:$D6)/(COUNTA($D$5:$D6)-COUNTA($E$5:$E6))</f>
        <v>#DIV/0!</v>
      </c>
      <c r="Z6" s="47"/>
      <c r="AK6" s="81" t="s">
        <v>52</v>
      </c>
      <c r="AL6" s="82" t="str">
        <f>IF(COUNTIF($C$5:$C$34,$AK6)=0,"-",COUNTIF($C$5:$C$34,$AK6))</f>
        <v>-</v>
      </c>
      <c r="AM6" s="90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.100000000000001" customHeight="1">
      <c r="A7" s="228"/>
      <c r="B7" s="47"/>
      <c r="C7" s="91"/>
      <c r="D7" s="60"/>
      <c r="E7" s="61"/>
      <c r="F7" s="59"/>
      <c r="G7" s="62"/>
      <c r="H7" s="59"/>
      <c r="I7" s="59"/>
      <c r="J7" s="9"/>
      <c r="K7" s="59"/>
      <c r="L7" s="59"/>
      <c r="M7" s="59"/>
      <c r="N7" s="59"/>
      <c r="O7" s="65"/>
      <c r="P7" s="66"/>
      <c r="Q7" s="66"/>
      <c r="R7" s="9"/>
      <c r="S7" s="59"/>
      <c r="T7" s="59"/>
      <c r="U7" s="59"/>
      <c r="V7" s="58" t="e">
        <f>SUM($D$5:$D7)/(COUNTA($D$5:$D7)-COUNTA($E$5:$E7))</f>
        <v>#DIV/0!</v>
      </c>
      <c r="W7" s="289" t="s">
        <v>51</v>
      </c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11"/>
      <c r="AK7" s="81" t="s">
        <v>50</v>
      </c>
      <c r="AL7" s="82" t="str">
        <f t="shared" ref="AL7:AL14" si="0">IF(COUNTIF($C$5:$C$34,$AK7)=0,"-",COUNTIF($C$5:$C$34,$AK7))</f>
        <v>-</v>
      </c>
      <c r="AM7" s="90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.100000000000001" customHeight="1">
      <c r="A8" s="228"/>
      <c r="B8" s="47"/>
      <c r="C8" s="92"/>
      <c r="D8" s="63"/>
      <c r="E8" s="61"/>
      <c r="F8" s="59"/>
      <c r="G8" s="62"/>
      <c r="H8" s="59"/>
      <c r="I8" s="59"/>
      <c r="J8" s="9"/>
      <c r="K8" s="59"/>
      <c r="L8" s="59"/>
      <c r="M8" s="59"/>
      <c r="N8" s="59"/>
      <c r="O8" s="65"/>
      <c r="P8" s="66"/>
      <c r="Q8" s="66"/>
      <c r="R8" s="9"/>
      <c r="S8" s="59"/>
      <c r="T8" s="59"/>
      <c r="U8" s="59"/>
      <c r="V8" s="58" t="e">
        <f>SUM($D$5:$D8)/(COUNTA($D$5:$D8)-COUNTA($E$5:$E8))</f>
        <v>#DIV/0!</v>
      </c>
      <c r="W8" s="77" t="s">
        <v>16</v>
      </c>
      <c r="X8" s="77" t="s">
        <v>15</v>
      </c>
      <c r="Y8" s="77" t="s">
        <v>14</v>
      </c>
      <c r="Z8" s="77" t="s">
        <v>13</v>
      </c>
      <c r="AA8" s="289" t="s">
        <v>12</v>
      </c>
      <c r="AB8" s="289"/>
      <c r="AC8" s="289" t="s">
        <v>11</v>
      </c>
      <c r="AD8" s="289"/>
      <c r="AE8" s="77" t="s">
        <v>10</v>
      </c>
      <c r="AF8" s="77" t="s">
        <v>69</v>
      </c>
      <c r="AG8" s="77" t="s">
        <v>9</v>
      </c>
      <c r="AH8" s="13"/>
      <c r="AK8" s="81" t="s">
        <v>49</v>
      </c>
      <c r="AL8" s="82" t="str">
        <f t="shared" si="0"/>
        <v>-</v>
      </c>
      <c r="AM8" s="90" t="str">
        <f t="shared" si="1"/>
        <v>-</v>
      </c>
    </row>
    <row r="9" spans="1:39" ht="17.100000000000001" customHeight="1">
      <c r="A9" s="210"/>
      <c r="B9" s="51"/>
      <c r="C9" s="92"/>
      <c r="D9" s="63"/>
      <c r="E9" s="61"/>
      <c r="F9" s="59"/>
      <c r="G9" s="62"/>
      <c r="H9" s="59"/>
      <c r="I9" s="59"/>
      <c r="J9" s="9"/>
      <c r="K9" s="59"/>
      <c r="L9" s="59"/>
      <c r="M9" s="59"/>
      <c r="N9" s="59"/>
      <c r="O9" s="65"/>
      <c r="P9" s="66"/>
      <c r="Q9" s="66"/>
      <c r="R9" s="9"/>
      <c r="S9" s="59"/>
      <c r="T9" s="59"/>
      <c r="U9" s="59"/>
      <c r="V9" s="57" t="e">
        <f>SUM($D$5:$D9)/(COUNTA($D$5:$D9)-COUNTA($E$5:$E9))</f>
        <v>#DIV/0!</v>
      </c>
      <c r="W9" s="85" t="str">
        <f t="array" ref="W9">IF(SUM(K5:K34)=0,"-",SUM(INT(K5:K34))+INT(ROUND(SUM(K5:K34-INT(K5:K34)),1)/0.6)+MOD(ROUND(SUM(K5:K34-INT(K5:K34)),1),0.6))</f>
        <v>-</v>
      </c>
      <c r="X9" s="86" t="str">
        <f>IF($W$9="-","-",SUM(L5:L34))</f>
        <v>-</v>
      </c>
      <c r="Y9" s="86" t="str">
        <f>IF($W$9="-","-",SUM(M5:M34))</f>
        <v>-</v>
      </c>
      <c r="Z9" s="83" t="str">
        <f>IF($W$9="-","-",SUM(N5:N34))</f>
        <v>-</v>
      </c>
      <c r="AA9" s="305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306"/>
      <c r="AC9" s="303" t="str">
        <f>IF($Z$9="-","-",IF($Z$9=0,"-",$Y$9/$Z$9))</f>
        <v>-</v>
      </c>
      <c r="AD9" s="304"/>
      <c r="AE9" s="87" t="str">
        <f>IF(ISERROR(ROUND((INT(W9)*6+((W9-INT(W9))*10))/Z9,2)),"-",ROUND((INT(W9)*6+((W9-INT(W9))*10))/Z9,2))</f>
        <v>-</v>
      </c>
      <c r="AF9" s="84" t="str">
        <f>IF(ISERROR(ROUND(Y9/(INT(W9)*6+((W9-INT(W9))*10))*6,2)),"-",ROUND(Y9/(INT(W9)*6+((W9-INT(W9))*10))*6,2))</f>
        <v>-</v>
      </c>
      <c r="AG9" s="93">
        <f>COUNTIF(N5:N34,"&gt;=5")</f>
        <v>0</v>
      </c>
      <c r="AH9" s="10"/>
      <c r="AK9" s="81" t="s">
        <v>48</v>
      </c>
      <c r="AL9" s="82" t="str">
        <f t="shared" si="0"/>
        <v>-</v>
      </c>
      <c r="AM9" s="90" t="str">
        <f t="shared" si="1"/>
        <v>-</v>
      </c>
    </row>
    <row r="10" spans="1:39" ht="17.100000000000001" customHeight="1">
      <c r="A10" s="210"/>
      <c r="B10" s="47"/>
      <c r="C10" s="91"/>
      <c r="D10" s="63"/>
      <c r="E10" s="61"/>
      <c r="F10" s="59"/>
      <c r="G10" s="62"/>
      <c r="H10" s="59"/>
      <c r="I10" s="59"/>
      <c r="J10" s="9"/>
      <c r="K10" s="59"/>
      <c r="L10" s="59"/>
      <c r="M10" s="59"/>
      <c r="N10" s="59"/>
      <c r="O10" s="65"/>
      <c r="P10" s="66"/>
      <c r="Q10" s="66"/>
      <c r="R10" s="9"/>
      <c r="S10" s="59"/>
      <c r="T10" s="59"/>
      <c r="U10" s="59"/>
      <c r="V10" s="58" t="e">
        <f>SUM($D$5:$D10)/(COUNTA($D$5:$D10)-COUNTA($E$5:$E10))</f>
        <v>#DIV/0!</v>
      </c>
      <c r="W10" s="12"/>
      <c r="AK10" s="81" t="s">
        <v>47</v>
      </c>
      <c r="AL10" s="82" t="str">
        <f t="shared" si="0"/>
        <v>-</v>
      </c>
      <c r="AM10" s="90" t="str">
        <f t="shared" si="1"/>
        <v>-</v>
      </c>
    </row>
    <row r="11" spans="1:39" ht="17.100000000000001" customHeight="1">
      <c r="A11" s="210"/>
      <c r="B11" s="47"/>
      <c r="C11" s="91"/>
      <c r="D11" s="63"/>
      <c r="E11" s="61"/>
      <c r="F11" s="59"/>
      <c r="G11" s="59"/>
      <c r="H11" s="59"/>
      <c r="I11" s="59"/>
      <c r="J11" s="9"/>
      <c r="K11" s="59"/>
      <c r="L11" s="59"/>
      <c r="M11" s="59"/>
      <c r="N11" s="59"/>
      <c r="O11" s="65"/>
      <c r="P11" s="66"/>
      <c r="Q11" s="66"/>
      <c r="R11" s="9"/>
      <c r="S11" s="59"/>
      <c r="T11" s="59"/>
      <c r="U11" s="59"/>
      <c r="V11" s="58" t="e">
        <f>SUM($D$5:$D11)/(COUNTA($D$5:$D11)-COUNTA($E$5:$E11))</f>
        <v>#DIV/0!</v>
      </c>
      <c r="W11" s="292" t="s">
        <v>46</v>
      </c>
      <c r="X11" s="292"/>
      <c r="Y11" s="292"/>
      <c r="Z11" s="11"/>
      <c r="AA11" s="11"/>
      <c r="AB11" s="11"/>
      <c r="AK11" s="81" t="s">
        <v>45</v>
      </c>
      <c r="AL11" s="82" t="str">
        <f t="shared" si="0"/>
        <v>-</v>
      </c>
      <c r="AM11" s="90" t="str">
        <f t="shared" si="1"/>
        <v>-</v>
      </c>
    </row>
    <row r="12" spans="1:39" ht="17.100000000000001" customHeight="1">
      <c r="A12" s="243"/>
      <c r="B12" s="47"/>
      <c r="C12" s="91"/>
      <c r="D12" s="63"/>
      <c r="E12" s="61"/>
      <c r="F12" s="59"/>
      <c r="G12" s="62"/>
      <c r="H12" s="59"/>
      <c r="I12" s="59"/>
      <c r="J12" s="9"/>
      <c r="K12" s="59"/>
      <c r="L12" s="59"/>
      <c r="M12" s="59"/>
      <c r="N12" s="59"/>
      <c r="O12" s="65"/>
      <c r="P12" s="66"/>
      <c r="Q12" s="66"/>
      <c r="R12" s="9"/>
      <c r="S12" s="59"/>
      <c r="T12" s="59"/>
      <c r="U12" s="59"/>
      <c r="V12" s="58" t="e">
        <f>SUM($D$5:$D12)/(COUNTA($D$5:$D12)-COUNTA($E$5:$E12))</f>
        <v>#DIV/0!</v>
      </c>
      <c r="W12" s="77" t="s">
        <v>8</v>
      </c>
      <c r="X12" s="77" t="s">
        <v>7</v>
      </c>
      <c r="Y12" s="77" t="s">
        <v>6</v>
      </c>
      <c r="Z12" s="47"/>
      <c r="AK12" s="81" t="s">
        <v>44</v>
      </c>
      <c r="AL12" s="82" t="str">
        <f t="shared" si="0"/>
        <v>-</v>
      </c>
      <c r="AM12" s="90" t="str">
        <f t="shared" si="1"/>
        <v>-</v>
      </c>
    </row>
    <row r="13" spans="1:39" ht="17.100000000000001" customHeight="1">
      <c r="A13" s="243"/>
      <c r="B13" s="47"/>
      <c r="C13" s="91"/>
      <c r="D13" s="63"/>
      <c r="E13" s="61"/>
      <c r="F13" s="59"/>
      <c r="G13" s="62"/>
      <c r="H13" s="59"/>
      <c r="I13" s="59"/>
      <c r="J13" s="9"/>
      <c r="K13" s="59"/>
      <c r="L13" s="59"/>
      <c r="M13" s="59"/>
      <c r="N13" s="59"/>
      <c r="O13" s="65"/>
      <c r="P13" s="66"/>
      <c r="Q13" s="66"/>
      <c r="R13" s="9"/>
      <c r="S13" s="59"/>
      <c r="T13" s="59"/>
      <c r="U13" s="59"/>
      <c r="V13" s="57" t="e">
        <f>SUM($D$5:$D13)/(COUNTA($D$5:$D13)-COUNTA($E$5:$E13))</f>
        <v>#DIV/0!</v>
      </c>
      <c r="W13" s="76">
        <f>SUM(S5:S34)</f>
        <v>0</v>
      </c>
      <c r="X13" s="76">
        <f>SUM(T5:T34)</f>
        <v>0</v>
      </c>
      <c r="Y13" s="76">
        <f>SUM(U5:U34)</f>
        <v>0</v>
      </c>
      <c r="Z13" s="10"/>
      <c r="AK13" s="81" t="s">
        <v>43</v>
      </c>
      <c r="AL13" s="82" t="str">
        <f t="shared" si="0"/>
        <v>-</v>
      </c>
      <c r="AM13" s="90" t="str">
        <f t="shared" si="1"/>
        <v>-</v>
      </c>
    </row>
    <row r="14" spans="1:39" ht="17.100000000000001" customHeight="1">
      <c r="A14" s="243"/>
      <c r="B14" s="51"/>
      <c r="C14" s="92"/>
      <c r="D14" s="60"/>
      <c r="E14" s="61"/>
      <c r="F14" s="59"/>
      <c r="G14" s="59"/>
      <c r="H14" s="59"/>
      <c r="I14" s="59"/>
      <c r="J14" s="9"/>
      <c r="K14" s="59"/>
      <c r="L14" s="59"/>
      <c r="M14" s="59"/>
      <c r="N14" s="59"/>
      <c r="O14" s="65"/>
      <c r="P14" s="66"/>
      <c r="Q14" s="66"/>
      <c r="R14" s="9"/>
      <c r="S14" s="59"/>
      <c r="T14" s="59"/>
      <c r="U14" s="59"/>
      <c r="V14" s="58" t="e">
        <f>SUM($D$5:$D14)/(COUNTA($D$5:$D14)-COUNTA($E$5:$E14))</f>
        <v>#DIV/0!</v>
      </c>
      <c r="AK14" s="81" t="s">
        <v>42</v>
      </c>
      <c r="AL14" s="82" t="str">
        <f t="shared" si="0"/>
        <v>-</v>
      </c>
      <c r="AM14" s="90" t="str">
        <f t="shared" si="1"/>
        <v>-</v>
      </c>
    </row>
    <row r="15" spans="1:39" ht="17.100000000000001" customHeight="1">
      <c r="A15" s="243"/>
      <c r="B15" s="51"/>
      <c r="C15" s="92"/>
      <c r="D15" s="63"/>
      <c r="E15" s="61"/>
      <c r="F15" s="59"/>
      <c r="G15" s="62"/>
      <c r="H15" s="59"/>
      <c r="I15" s="59"/>
      <c r="J15" s="9"/>
      <c r="K15" s="59"/>
      <c r="L15" s="59"/>
      <c r="M15" s="59"/>
      <c r="N15" s="59"/>
      <c r="O15" s="65"/>
      <c r="P15" s="66"/>
      <c r="Q15" s="66"/>
      <c r="R15" s="9"/>
      <c r="S15" s="59"/>
      <c r="T15" s="59"/>
      <c r="U15" s="59"/>
      <c r="V15" s="58" t="e">
        <f>SUM($D$5:$D15)/(COUNTA($D$5:$D15)-COUNTA($E$5:$E15))</f>
        <v>#DIV/0!</v>
      </c>
      <c r="W15" s="289" t="s">
        <v>41</v>
      </c>
      <c r="X15" s="289"/>
      <c r="Y15" s="289"/>
      <c r="Z15" s="289"/>
      <c r="AA15" s="289"/>
      <c r="AB15" s="289"/>
    </row>
    <row r="16" spans="1:39" ht="17.100000000000001" customHeight="1">
      <c r="A16" s="243"/>
      <c r="B16" s="51"/>
      <c r="C16" s="92"/>
      <c r="D16" s="63"/>
      <c r="E16" s="61"/>
      <c r="F16" s="59"/>
      <c r="G16" s="62"/>
      <c r="H16" s="59"/>
      <c r="I16" s="59"/>
      <c r="J16" s="9"/>
      <c r="K16" s="59"/>
      <c r="L16" s="59"/>
      <c r="M16" s="59"/>
      <c r="N16" s="59"/>
      <c r="O16" s="65"/>
      <c r="P16" s="66"/>
      <c r="Q16" s="66"/>
      <c r="R16" s="9"/>
      <c r="S16" s="59"/>
      <c r="T16" s="59"/>
      <c r="U16" s="59"/>
      <c r="V16" s="57" t="e">
        <f>SUM($D$5:$D16)/(COUNTA($D$5:$D16)-COUNTA($E$5:$E16))</f>
        <v>#DIV/0!</v>
      </c>
      <c r="W16" s="293" t="s">
        <v>40</v>
      </c>
      <c r="X16" s="294"/>
      <c r="Y16" s="295"/>
      <c r="Z16" s="76">
        <f>COUNTIF($G$5:$G$34,W16)</f>
        <v>0</v>
      </c>
      <c r="AA16" s="296">
        <f>$Z16/MAX(1,$X$5)</f>
        <v>0</v>
      </c>
      <c r="AB16" s="297"/>
    </row>
    <row r="17" spans="1:34" ht="17.100000000000001" customHeight="1">
      <c r="A17" s="247"/>
      <c r="B17" s="51"/>
      <c r="C17" s="92"/>
      <c r="D17" s="63"/>
      <c r="E17" s="61"/>
      <c r="F17" s="59"/>
      <c r="G17" s="62"/>
      <c r="H17" s="59"/>
      <c r="I17" s="59"/>
      <c r="J17" s="9"/>
      <c r="K17" s="59"/>
      <c r="L17" s="59"/>
      <c r="M17" s="59"/>
      <c r="N17" s="59"/>
      <c r="O17" s="65"/>
      <c r="P17" s="66"/>
      <c r="Q17" s="66"/>
      <c r="R17" s="9"/>
      <c r="S17" s="59"/>
      <c r="T17" s="59"/>
      <c r="U17" s="59"/>
      <c r="V17" s="57" t="e">
        <f>SUM($D$5:$D17)/(COUNTA($D$5:$D17)-COUNTA($E$5:$E17))</f>
        <v>#DIV/0!</v>
      </c>
      <c r="W17" s="298" t="s">
        <v>39</v>
      </c>
      <c r="X17" s="299"/>
      <c r="Y17" s="300"/>
      <c r="Z17" s="76">
        <f>COUNTIF($G$5:$G$34,W17)</f>
        <v>0</v>
      </c>
      <c r="AA17" s="287">
        <f t="shared" ref="AA17:AA25" si="2">$Z17/MAX(1,$X$5)</f>
        <v>0</v>
      </c>
      <c r="AB17" s="288"/>
      <c r="AG17" s="1"/>
      <c r="AH17" s="1"/>
    </row>
    <row r="18" spans="1:34" ht="17.100000000000001" customHeight="1">
      <c r="A18" s="228"/>
      <c r="B18" s="51"/>
      <c r="C18" s="92"/>
      <c r="D18" s="63"/>
      <c r="E18" s="61"/>
      <c r="F18" s="59"/>
      <c r="G18" s="62"/>
      <c r="H18" s="59"/>
      <c r="I18" s="59"/>
      <c r="J18" s="9"/>
      <c r="K18" s="59"/>
      <c r="L18" s="59"/>
      <c r="M18" s="59"/>
      <c r="N18" s="59"/>
      <c r="O18" s="65"/>
      <c r="P18" s="66"/>
      <c r="Q18" s="66"/>
      <c r="R18" s="9"/>
      <c r="S18" s="59"/>
      <c r="T18" s="59"/>
      <c r="U18" s="59"/>
      <c r="V18" s="57" t="e">
        <f>SUM($D$5:$D18)/(COUNTA($D$5:$D18)-COUNTA($E$5:$E18))</f>
        <v>#DIV/0!</v>
      </c>
      <c r="W18" s="284" t="s">
        <v>90</v>
      </c>
      <c r="X18" s="285"/>
      <c r="Y18" s="286"/>
      <c r="Z18" s="76">
        <f>COUNTIF($G$5:$G$34,W18)</f>
        <v>0</v>
      </c>
      <c r="AA18" s="287">
        <f t="shared" si="2"/>
        <v>0</v>
      </c>
      <c r="AB18" s="288"/>
      <c r="AG18" s="1"/>
      <c r="AH18" s="1"/>
    </row>
    <row r="19" spans="1:34" ht="17.100000000000001" customHeight="1">
      <c r="A19" s="247"/>
      <c r="B19" s="51"/>
      <c r="C19" s="92"/>
      <c r="D19" s="63"/>
      <c r="E19" s="61"/>
      <c r="F19" s="59"/>
      <c r="G19" s="59"/>
      <c r="H19" s="59"/>
      <c r="I19" s="59"/>
      <c r="J19" s="9"/>
      <c r="K19" s="59"/>
      <c r="L19" s="59"/>
      <c r="M19" s="59"/>
      <c r="N19" s="59"/>
      <c r="O19" s="65"/>
      <c r="P19" s="66"/>
      <c r="Q19" s="66"/>
      <c r="R19" s="9"/>
      <c r="S19" s="59"/>
      <c r="T19" s="59"/>
      <c r="U19" s="59"/>
      <c r="V19" s="57" t="e">
        <f>SUM($D$5:$D19)/(COUNTA($D$5:$D19)-COUNTA($E$5:$E19))</f>
        <v>#DIV/0!</v>
      </c>
      <c r="W19" s="284" t="s">
        <v>89</v>
      </c>
      <c r="X19" s="285"/>
      <c r="Y19" s="286"/>
      <c r="Z19" s="76">
        <f t="shared" ref="Z19:Z25" si="3">COUNTIF($G$5:$G$34,W19)</f>
        <v>0</v>
      </c>
      <c r="AA19" s="287">
        <f t="shared" si="2"/>
        <v>0</v>
      </c>
      <c r="AB19" s="288"/>
      <c r="AG19" s="1"/>
      <c r="AH19" s="1"/>
    </row>
    <row r="20" spans="1:34" ht="17.100000000000001" customHeight="1">
      <c r="A20" s="228"/>
      <c r="B20" s="33"/>
      <c r="C20" s="91"/>
      <c r="D20" s="60"/>
      <c r="E20" s="61"/>
      <c r="F20" s="59"/>
      <c r="G20" s="62"/>
      <c r="H20" s="59"/>
      <c r="I20" s="59"/>
      <c r="J20" s="9"/>
      <c r="K20" s="59"/>
      <c r="L20" s="59"/>
      <c r="M20" s="59"/>
      <c r="N20" s="59"/>
      <c r="O20" s="65"/>
      <c r="P20" s="66"/>
      <c r="Q20" s="66"/>
      <c r="R20" s="9"/>
      <c r="S20" s="59"/>
      <c r="T20" s="59"/>
      <c r="U20" s="59"/>
      <c r="V20" s="57" t="e">
        <f>SUM($D$5:$D20)/(COUNTA($D$5:$D20)-COUNTA($E$5:$E20))</f>
        <v>#DIV/0!</v>
      </c>
      <c r="W20" s="284" t="s">
        <v>38</v>
      </c>
      <c r="X20" s="285"/>
      <c r="Y20" s="286"/>
      <c r="Z20" s="76">
        <f t="shared" si="3"/>
        <v>0</v>
      </c>
      <c r="AA20" s="287">
        <f t="shared" si="2"/>
        <v>0</v>
      </c>
      <c r="AB20" s="288"/>
      <c r="AG20" s="1"/>
      <c r="AH20" s="1"/>
    </row>
    <row r="21" spans="1:34" ht="17.100000000000001" customHeight="1">
      <c r="A21" s="228"/>
      <c r="B21" s="47"/>
      <c r="C21" s="91"/>
      <c r="D21" s="60"/>
      <c r="E21" s="61"/>
      <c r="F21" s="59"/>
      <c r="G21" s="62"/>
      <c r="H21" s="59"/>
      <c r="I21" s="59"/>
      <c r="J21" s="9"/>
      <c r="K21" s="64"/>
      <c r="L21" s="59"/>
      <c r="M21" s="59"/>
      <c r="N21" s="59"/>
      <c r="O21" s="65"/>
      <c r="P21" s="66"/>
      <c r="Q21" s="66"/>
      <c r="R21" s="9"/>
      <c r="S21" s="59"/>
      <c r="T21" s="59"/>
      <c r="U21" s="59"/>
      <c r="V21" s="57" t="e">
        <f>SUM($D$5:$D21)/(COUNTA($D$5:$D21)-COUNTA($E$5:$E21))</f>
        <v>#DIV/0!</v>
      </c>
      <c r="W21" s="284" t="s">
        <v>37</v>
      </c>
      <c r="X21" s="285"/>
      <c r="Y21" s="286"/>
      <c r="Z21" s="76">
        <f t="shared" si="3"/>
        <v>0</v>
      </c>
      <c r="AA21" s="287">
        <f t="shared" si="2"/>
        <v>0</v>
      </c>
      <c r="AB21" s="288"/>
      <c r="AG21" s="1"/>
      <c r="AH21" s="1"/>
    </row>
    <row r="22" spans="1:34" ht="17.100000000000001" customHeight="1">
      <c r="A22" s="228"/>
      <c r="B22" s="47"/>
      <c r="C22" s="91"/>
      <c r="D22" s="60"/>
      <c r="E22" s="61"/>
      <c r="F22" s="59"/>
      <c r="G22" s="59"/>
      <c r="H22" s="59"/>
      <c r="I22" s="59"/>
      <c r="J22" s="9"/>
      <c r="K22" s="64"/>
      <c r="L22" s="59"/>
      <c r="M22" s="59"/>
      <c r="N22" s="59"/>
      <c r="O22" s="65"/>
      <c r="P22" s="66"/>
      <c r="Q22" s="66"/>
      <c r="R22" s="9"/>
      <c r="S22" s="59"/>
      <c r="T22" s="59"/>
      <c r="U22" s="59"/>
      <c r="V22" s="57" t="e">
        <f>SUM($D$5:$D22)/(COUNTA($D$5:$D22)-COUNTA($E$5:$E22))</f>
        <v>#DIV/0!</v>
      </c>
      <c r="W22" s="284" t="s">
        <v>36</v>
      </c>
      <c r="X22" s="285"/>
      <c r="Y22" s="286"/>
      <c r="Z22" s="76">
        <f t="shared" si="3"/>
        <v>0</v>
      </c>
      <c r="AA22" s="287">
        <f t="shared" si="2"/>
        <v>0</v>
      </c>
      <c r="AB22" s="288"/>
      <c r="AG22" s="1"/>
      <c r="AH22" s="1"/>
    </row>
    <row r="23" spans="1:34" ht="17.100000000000001" customHeight="1">
      <c r="A23" s="229"/>
      <c r="B23" s="47"/>
      <c r="C23" s="91"/>
      <c r="D23" s="60"/>
      <c r="E23" s="61"/>
      <c r="F23" s="59"/>
      <c r="G23" s="62"/>
      <c r="H23" s="59"/>
      <c r="I23" s="59"/>
      <c r="J23" s="9"/>
      <c r="K23" s="64"/>
      <c r="L23" s="59"/>
      <c r="M23" s="59"/>
      <c r="N23" s="64"/>
      <c r="O23" s="67"/>
      <c r="P23" s="68"/>
      <c r="Q23" s="68"/>
      <c r="R23" s="9"/>
      <c r="S23" s="59"/>
      <c r="T23" s="59"/>
      <c r="U23" s="59"/>
      <c r="V23" s="57" t="e">
        <f>SUM($D$5:$D23)/(COUNTA($D$5:$D23)-COUNTA($E$5:$E23))</f>
        <v>#DIV/0!</v>
      </c>
      <c r="W23" s="284" t="s">
        <v>35</v>
      </c>
      <c r="X23" s="285"/>
      <c r="Y23" s="286"/>
      <c r="Z23" s="76">
        <f t="shared" si="3"/>
        <v>0</v>
      </c>
      <c r="AA23" s="287">
        <f t="shared" si="2"/>
        <v>0</v>
      </c>
      <c r="AB23" s="288"/>
      <c r="AG23" s="1"/>
      <c r="AH23" s="1"/>
    </row>
    <row r="24" spans="1:34" ht="17.100000000000001" customHeight="1">
      <c r="A24" s="229"/>
      <c r="B24" s="51"/>
      <c r="C24" s="92"/>
      <c r="D24" s="63"/>
      <c r="E24" s="61"/>
      <c r="F24" s="59"/>
      <c r="G24" s="62"/>
      <c r="H24" s="59"/>
      <c r="I24" s="59"/>
      <c r="J24" s="9"/>
      <c r="K24" s="64"/>
      <c r="L24" s="59"/>
      <c r="M24" s="59"/>
      <c r="N24" s="59"/>
      <c r="O24" s="65"/>
      <c r="P24" s="66"/>
      <c r="Q24" s="66"/>
      <c r="R24" s="25"/>
      <c r="S24" s="62"/>
      <c r="T24" s="62"/>
      <c r="U24" s="62"/>
      <c r="V24" s="57" t="e">
        <f>SUM($D$5:$D24)/(COUNTA($D$5:$D24)-COUNTA($E$5:$E24))</f>
        <v>#DIV/0!</v>
      </c>
      <c r="W24" s="284" t="s">
        <v>34</v>
      </c>
      <c r="X24" s="290"/>
      <c r="Y24" s="291"/>
      <c r="Z24" s="76">
        <f t="shared" si="3"/>
        <v>0</v>
      </c>
      <c r="AA24" s="287">
        <f t="shared" si="2"/>
        <v>0</v>
      </c>
      <c r="AB24" s="288"/>
      <c r="AG24" s="1"/>
      <c r="AH24" s="1"/>
    </row>
    <row r="25" spans="1:34" ht="17.100000000000001" customHeight="1">
      <c r="A25" s="229"/>
      <c r="B25" s="47"/>
      <c r="C25" s="91"/>
      <c r="D25" s="63"/>
      <c r="E25" s="61"/>
      <c r="F25" s="59"/>
      <c r="G25" s="62"/>
      <c r="H25" s="59"/>
      <c r="I25" s="59"/>
      <c r="J25" s="9"/>
      <c r="K25" s="64"/>
      <c r="L25" s="59"/>
      <c r="M25" s="59"/>
      <c r="N25" s="59"/>
      <c r="O25" s="65"/>
      <c r="P25" s="66"/>
      <c r="Q25" s="66"/>
      <c r="R25" s="50"/>
      <c r="S25" s="59"/>
      <c r="T25" s="59"/>
      <c r="U25" s="59"/>
      <c r="V25" s="57" t="e">
        <f>SUM($D$5:$D25)/(COUNTA($D$5:$D25)-COUNTA($E$5:$E25))</f>
        <v>#DIV/0!</v>
      </c>
      <c r="W25" s="284" t="s">
        <v>33</v>
      </c>
      <c r="X25" s="285"/>
      <c r="Y25" s="286"/>
      <c r="Z25" s="76">
        <f t="shared" si="3"/>
        <v>0</v>
      </c>
      <c r="AA25" s="287">
        <f t="shared" si="2"/>
        <v>0</v>
      </c>
      <c r="AB25" s="288"/>
      <c r="AG25" s="1"/>
      <c r="AH25" s="1"/>
    </row>
    <row r="26" spans="1:34" ht="17.100000000000001" customHeight="1">
      <c r="A26" s="199"/>
      <c r="B26" s="2"/>
      <c r="C26" s="91"/>
      <c r="D26" s="60"/>
      <c r="E26" s="61"/>
      <c r="F26" s="59"/>
      <c r="G26" s="59"/>
      <c r="H26" s="59"/>
      <c r="I26" s="59"/>
      <c r="J26" s="9"/>
      <c r="K26" s="64"/>
      <c r="L26" s="59"/>
      <c r="M26" s="59"/>
      <c r="N26" s="59"/>
      <c r="O26" s="65"/>
      <c r="P26" s="66"/>
      <c r="Q26" s="66"/>
      <c r="R26" s="50"/>
      <c r="S26" s="59"/>
      <c r="T26" s="59"/>
      <c r="U26" s="59"/>
      <c r="V26" s="58" t="e">
        <f>SUM($D$5:$D26)/(COUNTA($D$5:$D26)-COUNTA($E$5:$E26))</f>
        <v>#DIV/0!</v>
      </c>
      <c r="W26" s="88"/>
    </row>
    <row r="27" spans="1:34" ht="17.100000000000001" customHeight="1">
      <c r="A27" s="199"/>
      <c r="B27" s="2"/>
      <c r="C27" s="91"/>
      <c r="D27" s="60"/>
      <c r="E27" s="61"/>
      <c r="F27" s="59"/>
      <c r="G27" s="59"/>
      <c r="H27" s="59"/>
      <c r="I27" s="59"/>
      <c r="J27" s="9"/>
      <c r="K27" s="64"/>
      <c r="L27" s="59"/>
      <c r="M27" s="59"/>
      <c r="N27" s="59"/>
      <c r="O27" s="65"/>
      <c r="P27" s="66"/>
      <c r="Q27" s="66"/>
      <c r="R27" s="50"/>
      <c r="S27" s="59"/>
      <c r="T27" s="59"/>
      <c r="U27" s="59"/>
      <c r="V27" s="58" t="e">
        <f>SUM($D$5:$D27)/(COUNTA($D$5:$D27)-COUNTA($E$5:$E27))</f>
        <v>#DIV/0!</v>
      </c>
      <c r="W27" s="289" t="s">
        <v>32</v>
      </c>
      <c r="X27" s="289"/>
      <c r="Y27" s="289"/>
      <c r="Z27" s="289"/>
      <c r="AA27" s="289"/>
      <c r="AB27" s="289"/>
      <c r="AC27" s="8"/>
      <c r="AD27" s="8"/>
      <c r="AE27" s="8"/>
      <c r="AG27" s="1"/>
      <c r="AH27" s="1"/>
    </row>
    <row r="28" spans="1:34" ht="17.100000000000001" customHeight="1">
      <c r="A28" s="199"/>
      <c r="B28" s="2"/>
      <c r="C28" s="91"/>
      <c r="D28" s="60"/>
      <c r="E28" s="61"/>
      <c r="F28" s="59"/>
      <c r="G28" s="59"/>
      <c r="H28" s="59"/>
      <c r="I28" s="59"/>
      <c r="J28" s="9"/>
      <c r="K28" s="64"/>
      <c r="L28" s="59"/>
      <c r="M28" s="59"/>
      <c r="N28" s="59"/>
      <c r="O28" s="65"/>
      <c r="P28" s="66"/>
      <c r="Q28" s="66"/>
      <c r="R28" s="50"/>
      <c r="S28" s="59"/>
      <c r="T28" s="59"/>
      <c r="U28" s="59"/>
      <c r="V28" s="57" t="e">
        <f>SUM($D$5:$D28)/(COUNTA($D$5:$D28)-COUNTA($E$5:$E28))</f>
        <v>#DIV/0!</v>
      </c>
      <c r="W28" s="69" t="s">
        <v>31</v>
      </c>
      <c r="X28" s="70"/>
      <c r="Y28" s="70"/>
      <c r="Z28" s="71"/>
      <c r="AA28" s="282" t="str">
        <f>IF(W5=0,"-",$W$13/$W$5)</f>
        <v>-</v>
      </c>
      <c r="AB28" s="283"/>
      <c r="AG28" s="1"/>
      <c r="AH28" s="1"/>
    </row>
    <row r="29" spans="1:34" ht="17.100000000000001" customHeight="1">
      <c r="A29" s="199"/>
      <c r="B29" s="2"/>
      <c r="C29" s="91"/>
      <c r="D29" s="60"/>
      <c r="E29" s="61"/>
      <c r="F29" s="59"/>
      <c r="G29" s="59"/>
      <c r="H29" s="59"/>
      <c r="I29" s="59"/>
      <c r="J29" s="9"/>
      <c r="K29" s="64"/>
      <c r="L29" s="59"/>
      <c r="M29" s="59"/>
      <c r="N29" s="59"/>
      <c r="O29" s="65"/>
      <c r="P29" s="66"/>
      <c r="Q29" s="66"/>
      <c r="R29" s="50"/>
      <c r="S29" s="59"/>
      <c r="T29" s="59"/>
      <c r="U29" s="59"/>
      <c r="V29" s="57" t="e">
        <f>SUM($D$5:$D29)/(COUNTA($D$5:$D29)-COUNTA($E$5:$E29))</f>
        <v>#DIV/0!</v>
      </c>
      <c r="W29" s="72" t="s">
        <v>30</v>
      </c>
      <c r="X29" s="73"/>
      <c r="Y29" s="276">
        <v>20</v>
      </c>
      <c r="Z29" s="279"/>
      <c r="AA29" s="280" t="str">
        <f>IF(ISERROR(SUMIF(D5:D34,"&gt;="&amp;Y29)/SUMPRODUCT(--(D5:D34&gt;=Y29),--(E5:E34&lt;&gt;"*"))),"-",SUMIF(D5:D34,"&gt;="&amp;Y29)/SUMPRODUCT(--(D5:D34&gt;=Y29),--(E5:E34&lt;&gt;"*")))</f>
        <v>-</v>
      </c>
      <c r="AB29" s="281"/>
      <c r="AG29" s="1"/>
      <c r="AH29" s="1"/>
    </row>
    <row r="30" spans="1:34" ht="17.100000000000001" customHeight="1">
      <c r="A30" s="199"/>
      <c r="B30" s="2"/>
      <c r="C30" s="91"/>
      <c r="D30" s="60"/>
      <c r="E30" s="61"/>
      <c r="F30" s="59"/>
      <c r="G30" s="59"/>
      <c r="H30" s="59"/>
      <c r="I30" s="59"/>
      <c r="J30" s="9"/>
      <c r="K30" s="64"/>
      <c r="L30" s="59"/>
      <c r="M30" s="59"/>
      <c r="N30" s="59"/>
      <c r="O30" s="65"/>
      <c r="P30" s="66"/>
      <c r="Q30" s="66"/>
      <c r="R30" s="50"/>
      <c r="S30" s="59"/>
      <c r="T30" s="59"/>
      <c r="U30" s="59"/>
      <c r="V30" s="57" t="e">
        <f>SUM($D$5:$D30)/(COUNTA($D$5:$D30)-COUNTA($E$5:$E30))</f>
        <v>#DIV/0!</v>
      </c>
      <c r="W30" s="274" t="s">
        <v>29</v>
      </c>
      <c r="X30" s="275"/>
      <c r="Y30" s="275"/>
      <c r="Z30" s="276"/>
      <c r="AA30" s="277" t="str">
        <f>IF($Z$5="-","-",IF($Z$5=0,"-",($AF$5*4+$AG$5*6)/$Z$5))</f>
        <v>-</v>
      </c>
      <c r="AB30" s="278"/>
      <c r="AG30" s="1"/>
      <c r="AH30" s="1"/>
    </row>
    <row r="31" spans="1:34" ht="17.100000000000001" customHeight="1">
      <c r="A31" s="199"/>
      <c r="B31" s="2"/>
      <c r="C31" s="91"/>
      <c r="D31" s="60"/>
      <c r="E31" s="61"/>
      <c r="F31" s="59"/>
      <c r="G31" s="59"/>
      <c r="H31" s="59"/>
      <c r="I31" s="59"/>
      <c r="J31" s="9"/>
      <c r="K31" s="64"/>
      <c r="L31" s="59"/>
      <c r="M31" s="59"/>
      <c r="N31" s="59"/>
      <c r="O31" s="65"/>
      <c r="P31" s="66"/>
      <c r="Q31" s="66"/>
      <c r="R31" s="50"/>
      <c r="S31" s="59"/>
      <c r="T31" s="59"/>
      <c r="U31" s="59"/>
      <c r="V31" s="57" t="e">
        <f>SUM($D$5:$D31)/(COUNTA($D$5:$D31)-COUNTA($E$5:$E31))</f>
        <v>#DIV/0!</v>
      </c>
      <c r="W31" s="274" t="s">
        <v>28</v>
      </c>
      <c r="X31" s="275"/>
      <c r="Y31" s="275"/>
      <c r="Z31" s="276"/>
      <c r="AA31" s="277" t="str">
        <f>IF(SUM($AF5:$AG5),$AG5/SUM($AF5:$AG5),"-")</f>
        <v>-</v>
      </c>
      <c r="AB31" s="278"/>
      <c r="AG31" s="1"/>
      <c r="AH31" s="1"/>
    </row>
    <row r="32" spans="1:34" ht="17.100000000000001" customHeight="1">
      <c r="A32" s="200"/>
      <c r="B32" s="2"/>
      <c r="C32" s="91"/>
      <c r="D32" s="60"/>
      <c r="E32" s="61"/>
      <c r="F32" s="59"/>
      <c r="G32" s="59"/>
      <c r="H32" s="59"/>
      <c r="I32" s="59"/>
      <c r="J32" s="9"/>
      <c r="K32" s="64"/>
      <c r="L32" s="59"/>
      <c r="M32" s="59"/>
      <c r="N32" s="59"/>
      <c r="O32" s="65"/>
      <c r="P32" s="66"/>
      <c r="Q32" s="66"/>
      <c r="R32" s="50"/>
      <c r="S32" s="59"/>
      <c r="T32" s="59"/>
      <c r="U32" s="59"/>
      <c r="V32" s="57" t="e">
        <f>SUM($D$5:$D32)/(COUNTA($D$5:$D32)-COUNTA($E$5:$E32))</f>
        <v>#DIV/0!</v>
      </c>
      <c r="W32" s="274" t="s">
        <v>27</v>
      </c>
      <c r="X32" s="275"/>
      <c r="Y32" s="275"/>
      <c r="Z32" s="276"/>
      <c r="AA32" s="277" t="str">
        <f>IF(SUM($AH5:$AI5),$AI5/SUM($AH5:$AI5),"-")</f>
        <v>-</v>
      </c>
      <c r="AB32" s="278"/>
      <c r="AG32" s="1"/>
      <c r="AH32" s="1"/>
    </row>
    <row r="33" spans="1:34" ht="17.100000000000001" customHeight="1">
      <c r="A33" s="199"/>
      <c r="B33" s="2"/>
      <c r="C33" s="91"/>
      <c r="D33" s="60"/>
      <c r="E33" s="61"/>
      <c r="F33" s="59"/>
      <c r="G33" s="59"/>
      <c r="H33" s="59"/>
      <c r="I33" s="59"/>
      <c r="J33" s="50"/>
      <c r="K33" s="59"/>
      <c r="L33" s="59"/>
      <c r="M33" s="59"/>
      <c r="N33" s="59"/>
      <c r="O33" s="65"/>
      <c r="P33" s="66"/>
      <c r="Q33" s="66"/>
      <c r="R33" s="50"/>
      <c r="S33" s="59"/>
      <c r="T33" s="59"/>
      <c r="U33" s="59"/>
      <c r="V33" s="57" t="e">
        <f>SUM($D$5:$D33)/(COUNTA($D$5:$D33)-COUNTA($E$5:$E33))</f>
        <v>#DIV/0!</v>
      </c>
      <c r="W33" s="274" t="s">
        <v>64</v>
      </c>
      <c r="X33" s="275"/>
      <c r="Y33" s="275"/>
      <c r="Z33" s="276"/>
      <c r="AA33" s="74">
        <f>SUMPRODUCT((D5:D34=0)*(D5:D34&lt;&gt;"")*(E5:E34&lt;&gt;"*"))</f>
        <v>0</v>
      </c>
      <c r="AB33" s="75">
        <f>SUMPRODUCT((D5:D34=0)*(D5:D34&lt;&gt;"")*(E5:E34&lt;&gt;"*")*(F5:F34=1))</f>
        <v>0</v>
      </c>
      <c r="AG33" s="1"/>
      <c r="AH33" s="1"/>
    </row>
    <row r="34" spans="1:34" ht="17.100000000000001" customHeight="1">
      <c r="A34" s="199"/>
      <c r="B34" s="2"/>
      <c r="C34" s="91"/>
      <c r="D34" s="60"/>
      <c r="E34" s="61"/>
      <c r="F34" s="59"/>
      <c r="G34" s="59"/>
      <c r="H34" s="59"/>
      <c r="I34" s="59"/>
      <c r="J34" s="50"/>
      <c r="K34" s="59"/>
      <c r="L34" s="59"/>
      <c r="M34" s="59"/>
      <c r="N34" s="59"/>
      <c r="O34" s="65"/>
      <c r="P34" s="66"/>
      <c r="Q34" s="66"/>
      <c r="R34" s="50"/>
      <c r="S34" s="59"/>
      <c r="T34" s="59"/>
      <c r="U34" s="59"/>
      <c r="V34" s="57" t="e">
        <f>SUM($D$5:$D34)/(COUNTA($D$5:$D34)-COUNTA($E$5:$E34))</f>
        <v>#DIV/0!</v>
      </c>
      <c r="W34" s="274" t="s">
        <v>65</v>
      </c>
      <c r="X34" s="275"/>
      <c r="Y34" s="275"/>
      <c r="Z34" s="276"/>
      <c r="AA34" s="74">
        <f>SUM(P5:P34)</f>
        <v>0</v>
      </c>
      <c r="AB34" s="75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AK3:AM3"/>
    <mergeCell ref="AA4:AB4"/>
    <mergeCell ref="AC4:AD4"/>
    <mergeCell ref="AA9:AB9"/>
    <mergeCell ref="AC9:AD9"/>
    <mergeCell ref="W7:AG7"/>
    <mergeCell ref="AA8:AB8"/>
    <mergeCell ref="AC8:AD8"/>
    <mergeCell ref="C3:I3"/>
    <mergeCell ref="K3:Q3"/>
    <mergeCell ref="S3:U3"/>
    <mergeCell ref="W3:AI3"/>
    <mergeCell ref="AA5:AB5"/>
    <mergeCell ref="AC5:AD5"/>
  </mergeCells>
  <phoneticPr fontId="30" type="noConversion"/>
  <conditionalFormatting sqref="AH5:AI5 AG9">
    <cfRule type="cellIs" dxfId="15" priority="1" operator="greaterThan">
      <formula>0</formula>
    </cfRule>
  </conditionalFormatting>
  <dataValidations count="1">
    <dataValidation type="list" allowBlank="1" showInputMessage="1" showErrorMessage="1" sqref="G5:G34" xr:uid="{00000000-0002-0000-3B00-000000000000}">
      <formula1>$W$16:$W$25</formula1>
    </dataValidation>
  </dataValidations>
  <hyperlinks>
    <hyperlink ref="A2" location="'Player Summary'!A1" display="Player Summary" xr:uid="{00000000-0004-0000-3B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17" sqref="A17"/>
      <selection pane="topRight" activeCell="A17" sqref="A17"/>
      <selection pane="bottomLeft" activeCell="A17" sqref="A17"/>
      <selection pane="bottomRight" activeCell="A17" sqref="A17"/>
    </sheetView>
  </sheetViews>
  <sheetFormatPr defaultColWidth="8.855468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85546875" style="2" customWidth="1"/>
    <col min="8" max="8" width="2.5703125" style="2" customWidth="1"/>
    <col min="9" max="9" width="2.42578125" style="2" customWidth="1"/>
    <col min="10" max="10" width="2.85546875" style="47" customWidth="1"/>
    <col min="11" max="11" width="5" style="5" customWidth="1"/>
    <col min="12" max="14" width="5" style="2" customWidth="1"/>
    <col min="15" max="15" width="0.5703125" style="2" customWidth="1"/>
    <col min="16" max="18" width="2.85546875" style="2" customWidth="1"/>
    <col min="19" max="21" width="4.42578125" style="2" customWidth="1"/>
    <col min="22" max="22" width="2.85546875" style="1" customWidth="1"/>
    <col min="23" max="25" width="5.5703125" style="1" customWidth="1"/>
    <col min="26" max="26" width="5.570312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5703125" style="1" customWidth="1"/>
    <col min="33" max="34" width="5.5703125" style="2" customWidth="1"/>
    <col min="35" max="35" width="5.5703125" style="1" customWidth="1"/>
    <col min="36" max="36" width="2.85546875" style="1" customWidth="1"/>
    <col min="37" max="38" width="5.5703125" style="1" customWidth="1"/>
    <col min="39" max="39" width="6.85546875" style="1" customWidth="1"/>
    <col min="40" max="256" width="11.42578125" style="1" customWidth="1"/>
    <col min="257" max="16384" width="8.85546875" style="1"/>
  </cols>
  <sheetData>
    <row r="1" spans="1:39" ht="15.75">
      <c r="A1" s="46"/>
      <c r="D1" s="13" t="s">
        <v>75</v>
      </c>
      <c r="E1" s="13"/>
      <c r="F1" s="13"/>
      <c r="G1" s="203" t="s">
        <v>76</v>
      </c>
      <c r="H1" s="13"/>
      <c r="I1" s="13"/>
      <c r="J1" s="13"/>
      <c r="K1" s="202" t="s">
        <v>77</v>
      </c>
      <c r="L1" s="13"/>
      <c r="M1" s="204" t="s">
        <v>78</v>
      </c>
      <c r="N1" s="20"/>
      <c r="O1" s="47"/>
      <c r="P1" s="47"/>
      <c r="Q1" s="47"/>
      <c r="R1" s="47"/>
      <c r="S1" s="20"/>
      <c r="T1" s="20"/>
      <c r="U1" s="20"/>
      <c r="V1" s="15"/>
      <c r="W1" s="15"/>
      <c r="X1" s="15"/>
      <c r="Y1" s="15"/>
      <c r="Z1" s="47"/>
    </row>
    <row r="2" spans="1:39">
      <c r="A2" s="226" t="s">
        <v>107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7"/>
      <c r="S2" s="47"/>
      <c r="T2" s="47"/>
      <c r="U2" s="47"/>
      <c r="V2" s="15"/>
      <c r="W2" s="15"/>
      <c r="X2" s="15"/>
      <c r="Y2" s="15"/>
      <c r="Z2" s="47"/>
      <c r="AA2" s="15"/>
      <c r="AB2" s="15"/>
      <c r="AC2" s="15"/>
      <c r="AD2" s="15"/>
      <c r="AE2" s="15"/>
      <c r="AF2" s="15"/>
      <c r="AG2" s="47"/>
      <c r="AH2" s="47"/>
      <c r="AI2" s="15"/>
      <c r="AJ2" s="15"/>
    </row>
    <row r="3" spans="1:39">
      <c r="A3" s="255" t="s">
        <v>73</v>
      </c>
      <c r="B3" s="15"/>
      <c r="C3" s="257" t="s">
        <v>63</v>
      </c>
      <c r="D3" s="257"/>
      <c r="E3" s="257"/>
      <c r="F3" s="257"/>
      <c r="G3" s="257"/>
      <c r="H3" s="257"/>
      <c r="I3" s="257"/>
      <c r="J3" s="13"/>
      <c r="K3" s="257" t="s">
        <v>62</v>
      </c>
      <c r="L3" s="257"/>
      <c r="M3" s="257"/>
      <c r="N3" s="257"/>
      <c r="O3" s="301"/>
      <c r="P3" s="257"/>
      <c r="Q3" s="257"/>
      <c r="R3" s="14"/>
      <c r="S3" s="257" t="s">
        <v>61</v>
      </c>
      <c r="T3" s="257"/>
      <c r="U3" s="257"/>
      <c r="V3" s="15"/>
      <c r="W3" s="289" t="s">
        <v>60</v>
      </c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K3" s="289" t="s">
        <v>59</v>
      </c>
      <c r="AL3" s="289"/>
      <c r="AM3" s="289"/>
    </row>
    <row r="4" spans="1:39" ht="17.100000000000001" customHeight="1">
      <c r="A4" s="256"/>
      <c r="B4" s="54" t="s">
        <v>93</v>
      </c>
      <c r="C4" s="52" t="s">
        <v>54</v>
      </c>
      <c r="D4" s="153" t="s">
        <v>21</v>
      </c>
      <c r="E4" s="153" t="s">
        <v>58</v>
      </c>
      <c r="F4" s="153" t="s">
        <v>57</v>
      </c>
      <c r="G4" s="153" t="s">
        <v>71</v>
      </c>
      <c r="H4" s="153">
        <v>4</v>
      </c>
      <c r="I4" s="153">
        <v>6</v>
      </c>
      <c r="J4" s="13"/>
      <c r="K4" s="55" t="s">
        <v>16</v>
      </c>
      <c r="L4" s="153" t="s">
        <v>15</v>
      </c>
      <c r="M4" s="153" t="s">
        <v>14</v>
      </c>
      <c r="N4" s="153" t="s">
        <v>13</v>
      </c>
      <c r="O4" s="56"/>
      <c r="P4" s="52" t="s">
        <v>56</v>
      </c>
      <c r="Q4" s="52" t="s">
        <v>55</v>
      </c>
      <c r="R4" s="13"/>
      <c r="S4" s="153" t="s">
        <v>8</v>
      </c>
      <c r="T4" s="153" t="s">
        <v>7</v>
      </c>
      <c r="U4" s="153" t="s">
        <v>6</v>
      </c>
      <c r="W4" s="152" t="s">
        <v>15</v>
      </c>
      <c r="X4" s="152" t="s">
        <v>23</v>
      </c>
      <c r="Y4" s="152" t="s">
        <v>22</v>
      </c>
      <c r="Z4" s="152" t="s">
        <v>21</v>
      </c>
      <c r="AA4" s="289" t="s">
        <v>20</v>
      </c>
      <c r="AB4" s="289"/>
      <c r="AC4" s="289" t="s">
        <v>11</v>
      </c>
      <c r="AD4" s="289"/>
      <c r="AE4" s="152" t="s">
        <v>10</v>
      </c>
      <c r="AF4" s="152">
        <v>4</v>
      </c>
      <c r="AG4" s="152">
        <v>6</v>
      </c>
      <c r="AH4" s="152" t="s">
        <v>19</v>
      </c>
      <c r="AI4" s="152" t="s">
        <v>18</v>
      </c>
      <c r="AK4" s="152" t="s">
        <v>54</v>
      </c>
      <c r="AL4" s="152" t="s">
        <v>23</v>
      </c>
      <c r="AM4" s="78" t="s">
        <v>11</v>
      </c>
    </row>
    <row r="5" spans="1:39" ht="17.100000000000001" customHeight="1">
      <c r="A5" s="228"/>
      <c r="B5" s="47"/>
      <c r="C5" s="91"/>
      <c r="D5" s="60"/>
      <c r="E5" s="61"/>
      <c r="F5" s="59"/>
      <c r="G5" s="62"/>
      <c r="H5" s="59"/>
      <c r="I5" s="59"/>
      <c r="J5" s="9"/>
      <c r="K5" s="59"/>
      <c r="L5" s="59"/>
      <c r="M5" s="59"/>
      <c r="N5" s="59"/>
      <c r="O5" s="65"/>
      <c r="P5" s="66"/>
      <c r="Q5" s="66"/>
      <c r="R5" s="9"/>
      <c r="S5" s="59"/>
      <c r="T5" s="59"/>
      <c r="U5" s="59"/>
      <c r="V5" s="57" t="e">
        <f>SUM($D$5:$D5)/(COUNTA($D$5:$D5)-COUNTA($E$5:$E5))</f>
        <v>#DIV/0!</v>
      </c>
      <c r="W5" s="76">
        <f>COUNTA(A5:A34)</f>
        <v>0</v>
      </c>
      <c r="X5" s="76">
        <f>COUNTA(D5:D34)</f>
        <v>0</v>
      </c>
      <c r="Y5" s="76">
        <f>COUNTA(E5:E34)</f>
        <v>0</v>
      </c>
      <c r="Z5" s="83" t="str">
        <f>IF(X5=0,"-",SUM(D5:D34))</f>
        <v>-</v>
      </c>
      <c r="AA5" s="302">
        <f t="array" ref="AA5">IF(X5,(MAX(D5:D34)&amp;IF(SUM((D5:D34=MAX(D5:D34))*(E5:E34&lt;&gt;"")),"*","")&amp;"("&amp;MIN(IF(D5:D34&amp;E5:E34=MAX(D5:D34)&amp;IF(SUM((D5:D34=MAX(D5:D34))*(E5:E34&lt;&gt;"")),"*",""),F5:F34))&amp;")"),0)</f>
        <v>0</v>
      </c>
      <c r="AB5" s="302"/>
      <c r="AC5" s="303" t="str">
        <f>IF($X5-$Y5,$Z5/($X5-$Y5),"-")</f>
        <v>-</v>
      </c>
      <c r="AD5" s="304"/>
      <c r="AE5" s="84" t="str">
        <f>IF(SUM($F$5:$F$43),($Z5/(SUM($F$5:$F$43))*100),"-")</f>
        <v>-</v>
      </c>
      <c r="AF5" s="76">
        <f>SUM(H5:H34)</f>
        <v>0</v>
      </c>
      <c r="AG5" s="76">
        <f>SUM(I5:I34)</f>
        <v>0</v>
      </c>
      <c r="AH5" s="76">
        <f>COUNTIF($D$5:$D$34,"&gt;=50")-$AI5</f>
        <v>0</v>
      </c>
      <c r="AI5" s="76">
        <f>COUNTIF(D5:D34,"&gt;=100")</f>
        <v>0</v>
      </c>
      <c r="AK5" s="79" t="s">
        <v>53</v>
      </c>
      <c r="AL5" s="80" t="str">
        <f>IF(SUM(COUNTIF($C$5:$C$34,{1,2}))=0,"-",SUM(COUNTIF($C$5:$C$34,{1,2})))</f>
        <v>-</v>
      </c>
      <c r="AM5" s="89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.100000000000001" customHeight="1">
      <c r="A6" s="210"/>
      <c r="B6" s="47"/>
      <c r="C6" s="91"/>
      <c r="D6" s="60"/>
      <c r="E6" s="61"/>
      <c r="F6" s="59"/>
      <c r="G6" s="62"/>
      <c r="H6" s="59"/>
      <c r="I6" s="59"/>
      <c r="J6" s="9"/>
      <c r="K6" s="59"/>
      <c r="L6" s="59"/>
      <c r="M6" s="59"/>
      <c r="N6" s="59"/>
      <c r="O6" s="65"/>
      <c r="P6" s="66"/>
      <c r="Q6" s="66"/>
      <c r="R6" s="9"/>
      <c r="S6" s="59"/>
      <c r="T6" s="59"/>
      <c r="U6" s="59"/>
      <c r="V6" s="58" t="e">
        <f>SUM($D$5:$D6)/(COUNTA($D$5:$D6)-COUNTA($E$5:$E6))</f>
        <v>#DIV/0!</v>
      </c>
      <c r="Z6" s="47"/>
      <c r="AK6" s="81" t="s">
        <v>52</v>
      </c>
      <c r="AL6" s="82" t="str">
        <f>IF(COUNTIF($C$5:$C$34,$AK6)=0,"-",COUNTIF($C$5:$C$34,$AK6))</f>
        <v>-</v>
      </c>
      <c r="AM6" s="90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.100000000000001" customHeight="1">
      <c r="A7" s="210"/>
      <c r="B7" s="47"/>
      <c r="C7" s="91"/>
      <c r="D7" s="60"/>
      <c r="E7" s="61"/>
      <c r="F7" s="59"/>
      <c r="G7" s="62"/>
      <c r="H7" s="59"/>
      <c r="I7" s="59"/>
      <c r="J7" s="9"/>
      <c r="K7" s="59"/>
      <c r="L7" s="59"/>
      <c r="M7" s="59"/>
      <c r="N7" s="59"/>
      <c r="O7" s="65"/>
      <c r="P7" s="66"/>
      <c r="Q7" s="66"/>
      <c r="R7" s="9"/>
      <c r="S7" s="59"/>
      <c r="T7" s="59"/>
      <c r="U7" s="59"/>
      <c r="V7" s="58" t="e">
        <f>SUM($D$5:$D7)/(COUNTA($D$5:$D7)-COUNTA($E$5:$E7))</f>
        <v>#DIV/0!</v>
      </c>
      <c r="W7" s="289" t="s">
        <v>51</v>
      </c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11"/>
      <c r="AK7" s="81" t="s">
        <v>50</v>
      </c>
      <c r="AL7" s="82" t="str">
        <f t="shared" ref="AL7:AL14" si="0">IF(COUNTIF($C$5:$C$34,$AK7)=0,"-",COUNTIF($C$5:$C$34,$AK7))</f>
        <v>-</v>
      </c>
      <c r="AM7" s="90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.100000000000001" customHeight="1">
      <c r="A8" s="210"/>
      <c r="B8" s="47"/>
      <c r="C8" s="91"/>
      <c r="D8" s="60"/>
      <c r="E8" s="61"/>
      <c r="F8" s="59"/>
      <c r="G8" s="62"/>
      <c r="H8" s="59"/>
      <c r="I8" s="59"/>
      <c r="J8" s="9"/>
      <c r="K8" s="59"/>
      <c r="L8" s="59"/>
      <c r="M8" s="59"/>
      <c r="N8" s="59"/>
      <c r="O8" s="65"/>
      <c r="P8" s="66"/>
      <c r="Q8" s="66"/>
      <c r="R8" s="9"/>
      <c r="S8" s="59"/>
      <c r="T8" s="59"/>
      <c r="U8" s="59"/>
      <c r="V8" s="58" t="e">
        <f>SUM($D$5:$D8)/(COUNTA($D$5:$D8)-COUNTA($E$5:$E8))</f>
        <v>#DIV/0!</v>
      </c>
      <c r="W8" s="152" t="s">
        <v>16</v>
      </c>
      <c r="X8" s="152" t="s">
        <v>15</v>
      </c>
      <c r="Y8" s="152" t="s">
        <v>14</v>
      </c>
      <c r="Z8" s="152" t="s">
        <v>13</v>
      </c>
      <c r="AA8" s="289" t="s">
        <v>12</v>
      </c>
      <c r="AB8" s="289"/>
      <c r="AC8" s="289" t="s">
        <v>11</v>
      </c>
      <c r="AD8" s="289"/>
      <c r="AE8" s="152" t="s">
        <v>10</v>
      </c>
      <c r="AF8" s="152" t="s">
        <v>69</v>
      </c>
      <c r="AG8" s="152" t="s">
        <v>9</v>
      </c>
      <c r="AH8" s="13"/>
      <c r="AK8" s="81" t="s">
        <v>49</v>
      </c>
      <c r="AL8" s="82" t="str">
        <f t="shared" si="0"/>
        <v>-</v>
      </c>
      <c r="AM8" s="90" t="str">
        <f t="shared" si="1"/>
        <v>-</v>
      </c>
    </row>
    <row r="9" spans="1:39" ht="17.100000000000001" customHeight="1">
      <c r="A9" s="210"/>
      <c r="B9" s="47"/>
      <c r="C9" s="91"/>
      <c r="D9" s="60"/>
      <c r="E9" s="61"/>
      <c r="F9" s="59"/>
      <c r="G9" s="62"/>
      <c r="H9" s="59"/>
      <c r="I9" s="59"/>
      <c r="J9" s="9"/>
      <c r="K9" s="59"/>
      <c r="L9" s="59"/>
      <c r="M9" s="59"/>
      <c r="N9" s="59"/>
      <c r="O9" s="65"/>
      <c r="P9" s="66"/>
      <c r="Q9" s="66"/>
      <c r="R9" s="9"/>
      <c r="S9" s="59"/>
      <c r="T9" s="59"/>
      <c r="U9" s="59"/>
      <c r="V9" s="57" t="e">
        <f>SUM($D$5:$D9)/(COUNTA($D$5:$D9)-COUNTA($E$5:$E9))</f>
        <v>#DIV/0!</v>
      </c>
      <c r="W9" s="85" t="str">
        <f t="array" ref="W9">IF(SUM(K5:K34)=0,"-",SUM(INT(K5:K34))+INT(ROUND(SUM(K5:K34-INT(K5:K34)),1)/0.6)+MOD(ROUND(SUM(K5:K34-INT(K5:K34)),1),0.6))</f>
        <v>-</v>
      </c>
      <c r="X9" s="86" t="str">
        <f>IF($W$9="-","-",SUM(L5:L34))</f>
        <v>-</v>
      </c>
      <c r="Y9" s="86" t="str">
        <f>IF($W$9="-","-",SUM(M5:M34))</f>
        <v>-</v>
      </c>
      <c r="Z9" s="83" t="str">
        <f>IF($W$9="-","-",SUM(N5:N34))</f>
        <v>-</v>
      </c>
      <c r="AA9" s="305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306"/>
      <c r="AC9" s="303" t="str">
        <f>IF($Z$9="-","-",IF($Z$9=0,"-",$Y$9/$Z$9))</f>
        <v>-</v>
      </c>
      <c r="AD9" s="304"/>
      <c r="AE9" s="87" t="str">
        <f>IF(ISERROR(ROUND((INT(W9)*6+((W9-INT(W9))*10))/Z9,2)),"-",ROUND((INT(W9)*6+((W9-INT(W9))*10))/Z9,2))</f>
        <v>-</v>
      </c>
      <c r="AF9" s="84" t="str">
        <f>IF(ISERROR(ROUND(Y9/(INT(W9)*6+((W9-INT(W9))*10))*6,2)),"-",ROUND(Y9/(INT(W9)*6+((W9-INT(W9))*10))*6,2))</f>
        <v>-</v>
      </c>
      <c r="AG9" s="93">
        <f>COUNTIF(N5:N34,"&gt;=5")</f>
        <v>0</v>
      </c>
      <c r="AH9" s="10"/>
      <c r="AK9" s="81" t="s">
        <v>48</v>
      </c>
      <c r="AL9" s="82" t="str">
        <f t="shared" si="0"/>
        <v>-</v>
      </c>
      <c r="AM9" s="90" t="str">
        <f t="shared" si="1"/>
        <v>-</v>
      </c>
    </row>
    <row r="10" spans="1:39" ht="17.100000000000001" customHeight="1">
      <c r="A10" s="210"/>
      <c r="B10" s="51"/>
      <c r="C10" s="92"/>
      <c r="D10" s="63"/>
      <c r="E10" s="61"/>
      <c r="F10" s="59"/>
      <c r="G10" s="62"/>
      <c r="H10" s="59"/>
      <c r="I10" s="59"/>
      <c r="J10" s="9"/>
      <c r="K10" s="59"/>
      <c r="L10" s="59"/>
      <c r="M10" s="59"/>
      <c r="N10" s="59"/>
      <c r="O10" s="65"/>
      <c r="P10" s="66"/>
      <c r="Q10" s="66"/>
      <c r="R10" s="9"/>
      <c r="S10" s="59"/>
      <c r="T10" s="59"/>
      <c r="U10" s="59"/>
      <c r="V10" s="58" t="e">
        <f>SUM($D$5:$D10)/(COUNTA($D$5:$D10)-COUNTA($E$5:$E10))</f>
        <v>#DIV/0!</v>
      </c>
      <c r="W10" s="12"/>
      <c r="AK10" s="81" t="s">
        <v>47</v>
      </c>
      <c r="AL10" s="82" t="str">
        <f t="shared" si="0"/>
        <v>-</v>
      </c>
      <c r="AM10" s="90" t="str">
        <f t="shared" si="1"/>
        <v>-</v>
      </c>
    </row>
    <row r="11" spans="1:39" ht="17.100000000000001" customHeight="1">
      <c r="A11" s="210"/>
      <c r="B11" s="47"/>
      <c r="C11" s="91"/>
      <c r="D11" s="63"/>
      <c r="E11" s="61"/>
      <c r="F11" s="59"/>
      <c r="G11" s="62"/>
      <c r="H11" s="59"/>
      <c r="I11" s="59"/>
      <c r="J11" s="9"/>
      <c r="K11" s="59"/>
      <c r="L11" s="59"/>
      <c r="M11" s="59"/>
      <c r="N11" s="59"/>
      <c r="O11" s="65"/>
      <c r="P11" s="66"/>
      <c r="Q11" s="66"/>
      <c r="R11" s="9"/>
      <c r="S11" s="59"/>
      <c r="T11" s="59"/>
      <c r="U11" s="59"/>
      <c r="V11" s="58" t="e">
        <f>SUM($D$5:$D11)/(COUNTA($D$5:$D11)-COUNTA($E$5:$E11))</f>
        <v>#DIV/0!</v>
      </c>
      <c r="W11" s="292" t="s">
        <v>46</v>
      </c>
      <c r="X11" s="292"/>
      <c r="Y11" s="292"/>
      <c r="Z11" s="11"/>
      <c r="AA11" s="11"/>
      <c r="AB11" s="11"/>
      <c r="AK11" s="81" t="s">
        <v>45</v>
      </c>
      <c r="AL11" s="82" t="str">
        <f t="shared" si="0"/>
        <v>-</v>
      </c>
      <c r="AM11" s="90" t="str">
        <f t="shared" si="1"/>
        <v>-</v>
      </c>
    </row>
    <row r="12" spans="1:39" ht="17.100000000000001" customHeight="1">
      <c r="A12" s="243"/>
      <c r="B12" s="47"/>
      <c r="C12" s="91"/>
      <c r="D12" s="63"/>
      <c r="E12" s="61"/>
      <c r="F12" s="59"/>
      <c r="G12" s="59"/>
      <c r="H12" s="59"/>
      <c r="I12" s="59"/>
      <c r="J12" s="9"/>
      <c r="K12" s="59"/>
      <c r="L12" s="59"/>
      <c r="M12" s="59"/>
      <c r="N12" s="59"/>
      <c r="O12" s="65"/>
      <c r="P12" s="66"/>
      <c r="Q12" s="66"/>
      <c r="R12" s="9"/>
      <c r="S12" s="59"/>
      <c r="T12" s="59"/>
      <c r="U12" s="59"/>
      <c r="V12" s="58" t="e">
        <f>SUM($D$5:$D12)/(COUNTA($D$5:$D12)-COUNTA($E$5:$E12))</f>
        <v>#DIV/0!</v>
      </c>
      <c r="W12" s="152" t="s">
        <v>8</v>
      </c>
      <c r="X12" s="152" t="s">
        <v>7</v>
      </c>
      <c r="Y12" s="152" t="s">
        <v>6</v>
      </c>
      <c r="Z12" s="47"/>
      <c r="AK12" s="81" t="s">
        <v>44</v>
      </c>
      <c r="AL12" s="82" t="str">
        <f t="shared" si="0"/>
        <v>-</v>
      </c>
      <c r="AM12" s="90" t="str">
        <f t="shared" si="1"/>
        <v>-</v>
      </c>
    </row>
    <row r="13" spans="1:39" ht="17.100000000000001" customHeight="1">
      <c r="A13" s="243"/>
      <c r="B13" s="47"/>
      <c r="C13" s="91"/>
      <c r="D13" s="63"/>
      <c r="E13" s="61"/>
      <c r="F13" s="59"/>
      <c r="G13" s="62"/>
      <c r="H13" s="59"/>
      <c r="I13" s="59"/>
      <c r="J13" s="9"/>
      <c r="K13" s="59"/>
      <c r="L13" s="59"/>
      <c r="M13" s="59"/>
      <c r="N13" s="59"/>
      <c r="O13" s="65"/>
      <c r="P13" s="66"/>
      <c r="Q13" s="66"/>
      <c r="R13" s="9"/>
      <c r="S13" s="59"/>
      <c r="T13" s="59"/>
      <c r="U13" s="59"/>
      <c r="V13" s="57" t="e">
        <f>SUM($D$5:$D13)/(COUNTA($D$5:$D13)-COUNTA($E$5:$E13))</f>
        <v>#DIV/0!</v>
      </c>
      <c r="W13" s="76">
        <f>SUM(S5:S34)</f>
        <v>0</v>
      </c>
      <c r="X13" s="76">
        <f>SUM(T5:T34)</f>
        <v>0</v>
      </c>
      <c r="Y13" s="76">
        <f>SUM(U5:U34)</f>
        <v>0</v>
      </c>
      <c r="Z13" s="10"/>
      <c r="AK13" s="81" t="s">
        <v>43</v>
      </c>
      <c r="AL13" s="82" t="str">
        <f t="shared" si="0"/>
        <v>-</v>
      </c>
      <c r="AM13" s="90" t="str">
        <f t="shared" si="1"/>
        <v>-</v>
      </c>
    </row>
    <row r="14" spans="1:39" ht="17.100000000000001" customHeight="1">
      <c r="A14" s="243"/>
      <c r="B14" s="51"/>
      <c r="C14" s="92"/>
      <c r="D14" s="60"/>
      <c r="E14" s="61"/>
      <c r="F14" s="59"/>
      <c r="G14" s="59"/>
      <c r="H14" s="59"/>
      <c r="I14" s="59"/>
      <c r="J14" s="9"/>
      <c r="K14" s="59"/>
      <c r="L14" s="59"/>
      <c r="M14" s="59"/>
      <c r="N14" s="59"/>
      <c r="O14" s="65"/>
      <c r="P14" s="66"/>
      <c r="Q14" s="66"/>
      <c r="R14" s="9"/>
      <c r="S14" s="59"/>
      <c r="T14" s="59"/>
      <c r="U14" s="59"/>
      <c r="V14" s="58" t="e">
        <f>SUM($D$5:$D14)/(COUNTA($D$5:$D14)-COUNTA($E$5:$E14))</f>
        <v>#DIV/0!</v>
      </c>
      <c r="AK14" s="81" t="s">
        <v>42</v>
      </c>
      <c r="AL14" s="82" t="str">
        <f t="shared" si="0"/>
        <v>-</v>
      </c>
      <c r="AM14" s="90" t="str">
        <f t="shared" si="1"/>
        <v>-</v>
      </c>
    </row>
    <row r="15" spans="1:39" ht="17.100000000000001" customHeight="1">
      <c r="A15" s="243"/>
      <c r="B15" s="51"/>
      <c r="C15" s="92"/>
      <c r="D15" s="63"/>
      <c r="E15" s="61"/>
      <c r="F15" s="59"/>
      <c r="G15" s="62"/>
      <c r="H15" s="59"/>
      <c r="I15" s="59"/>
      <c r="J15" s="9"/>
      <c r="K15" s="59"/>
      <c r="L15" s="59"/>
      <c r="M15" s="59"/>
      <c r="N15" s="59"/>
      <c r="O15" s="65"/>
      <c r="P15" s="66"/>
      <c r="Q15" s="66"/>
      <c r="R15" s="9"/>
      <c r="S15" s="59"/>
      <c r="T15" s="59"/>
      <c r="U15" s="59"/>
      <c r="V15" s="58" t="e">
        <f>SUM($D$5:$D15)/(COUNTA($D$5:$D15)-COUNTA($E$5:$E15))</f>
        <v>#DIV/0!</v>
      </c>
      <c r="W15" s="289" t="s">
        <v>41</v>
      </c>
      <c r="X15" s="289"/>
      <c r="Y15" s="289"/>
      <c r="Z15" s="289"/>
      <c r="AA15" s="289"/>
      <c r="AB15" s="289"/>
    </row>
    <row r="16" spans="1:39" ht="17.100000000000001" customHeight="1">
      <c r="A16" s="243"/>
      <c r="B16" s="51"/>
      <c r="C16" s="92"/>
      <c r="D16" s="63"/>
      <c r="E16" s="61"/>
      <c r="F16" s="59"/>
      <c r="G16" s="62"/>
      <c r="H16" s="59"/>
      <c r="I16" s="59"/>
      <c r="J16" s="9"/>
      <c r="K16" s="59"/>
      <c r="L16" s="59"/>
      <c r="M16" s="59"/>
      <c r="N16" s="59"/>
      <c r="O16" s="65"/>
      <c r="P16" s="66"/>
      <c r="Q16" s="66"/>
      <c r="R16" s="9"/>
      <c r="S16" s="59"/>
      <c r="T16" s="59"/>
      <c r="U16" s="59"/>
      <c r="V16" s="57" t="e">
        <f>SUM($D$5:$D16)/(COUNTA($D$5:$D16)-COUNTA($E$5:$E16))</f>
        <v>#DIV/0!</v>
      </c>
      <c r="W16" s="293" t="s">
        <v>40</v>
      </c>
      <c r="X16" s="294"/>
      <c r="Y16" s="295"/>
      <c r="Z16" s="76">
        <f>COUNTIF($G$5:$G$34,W16)</f>
        <v>0</v>
      </c>
      <c r="AA16" s="296">
        <f>$Z16/MAX(1,$X$5)</f>
        <v>0</v>
      </c>
      <c r="AB16" s="297"/>
    </row>
    <row r="17" spans="1:34" ht="17.100000000000001" customHeight="1">
      <c r="A17" s="228"/>
      <c r="B17" s="51"/>
      <c r="C17" s="92"/>
      <c r="D17" s="63"/>
      <c r="E17" s="61"/>
      <c r="F17" s="59"/>
      <c r="G17" s="62"/>
      <c r="H17" s="59"/>
      <c r="I17" s="59"/>
      <c r="J17" s="9"/>
      <c r="K17" s="59"/>
      <c r="L17" s="59"/>
      <c r="M17" s="59"/>
      <c r="N17" s="59"/>
      <c r="O17" s="65"/>
      <c r="P17" s="66"/>
      <c r="Q17" s="66"/>
      <c r="R17" s="9"/>
      <c r="S17" s="59"/>
      <c r="T17" s="59"/>
      <c r="U17" s="59"/>
      <c r="V17" s="57" t="e">
        <f>SUM($D$5:$D17)/(COUNTA($D$5:$D17)-COUNTA($E$5:$E17))</f>
        <v>#DIV/0!</v>
      </c>
      <c r="W17" s="298" t="s">
        <v>39</v>
      </c>
      <c r="X17" s="299"/>
      <c r="Y17" s="300"/>
      <c r="Z17" s="76">
        <f>COUNTIF($G$5:$G$34,W17)</f>
        <v>0</v>
      </c>
      <c r="AA17" s="287">
        <f t="shared" ref="AA17:AA25" si="2">$Z17/MAX(1,$X$5)</f>
        <v>0</v>
      </c>
      <c r="AB17" s="288"/>
      <c r="AG17" s="1"/>
      <c r="AH17" s="1"/>
    </row>
    <row r="18" spans="1:34" ht="17.100000000000001" customHeight="1">
      <c r="A18" s="228"/>
      <c r="B18" s="51"/>
      <c r="C18" s="92"/>
      <c r="D18" s="63"/>
      <c r="E18" s="61"/>
      <c r="F18" s="59"/>
      <c r="G18" s="62"/>
      <c r="H18" s="59"/>
      <c r="I18" s="59"/>
      <c r="J18" s="9"/>
      <c r="K18" s="59"/>
      <c r="L18" s="59"/>
      <c r="M18" s="59"/>
      <c r="N18" s="59"/>
      <c r="O18" s="65"/>
      <c r="P18" s="66"/>
      <c r="Q18" s="66"/>
      <c r="R18" s="9"/>
      <c r="S18" s="59"/>
      <c r="T18" s="59"/>
      <c r="U18" s="59"/>
      <c r="V18" s="57" t="e">
        <f>SUM($D$5:$D18)/(COUNTA($D$5:$D18)-COUNTA($E$5:$E18))</f>
        <v>#DIV/0!</v>
      </c>
      <c r="W18" s="284" t="s">
        <v>90</v>
      </c>
      <c r="X18" s="285"/>
      <c r="Y18" s="286"/>
      <c r="Z18" s="76">
        <f>COUNTIF($G$5:$G$34,W18)</f>
        <v>0</v>
      </c>
      <c r="AA18" s="287">
        <f t="shared" si="2"/>
        <v>0</v>
      </c>
      <c r="AB18" s="288"/>
      <c r="AG18" s="1"/>
      <c r="AH18" s="1"/>
    </row>
    <row r="19" spans="1:34" ht="17.100000000000001" customHeight="1">
      <c r="A19" s="228"/>
      <c r="B19" s="51"/>
      <c r="C19" s="92"/>
      <c r="D19" s="60"/>
      <c r="E19" s="61"/>
      <c r="F19" s="59"/>
      <c r="G19" s="59"/>
      <c r="H19" s="59"/>
      <c r="I19" s="59"/>
      <c r="J19" s="9"/>
      <c r="K19" s="59"/>
      <c r="L19" s="59"/>
      <c r="M19" s="59"/>
      <c r="N19" s="59"/>
      <c r="O19" s="65"/>
      <c r="P19" s="66"/>
      <c r="Q19" s="66"/>
      <c r="R19" s="9"/>
      <c r="S19" s="59"/>
      <c r="T19" s="59"/>
      <c r="U19" s="59"/>
      <c r="V19" s="57" t="e">
        <f>SUM($D$5:$D19)/(COUNTA($D$5:$D19)-COUNTA($E$5:$E19))</f>
        <v>#DIV/0!</v>
      </c>
      <c r="W19" s="284" t="s">
        <v>89</v>
      </c>
      <c r="X19" s="285"/>
      <c r="Y19" s="286"/>
      <c r="Z19" s="76">
        <f t="shared" ref="Z19:Z25" si="3">COUNTIF($G$5:$G$34,W19)</f>
        <v>0</v>
      </c>
      <c r="AA19" s="287">
        <f t="shared" si="2"/>
        <v>0</v>
      </c>
      <c r="AB19" s="288"/>
      <c r="AG19" s="1"/>
      <c r="AH19" s="1"/>
    </row>
    <row r="20" spans="1:34" ht="17.100000000000001" customHeight="1">
      <c r="A20" s="228"/>
      <c r="B20" s="47"/>
      <c r="C20" s="91"/>
      <c r="D20" s="60"/>
      <c r="E20" s="61"/>
      <c r="F20" s="59"/>
      <c r="G20" s="62"/>
      <c r="H20" s="59"/>
      <c r="I20" s="59"/>
      <c r="J20" s="9"/>
      <c r="K20" s="59"/>
      <c r="L20" s="59"/>
      <c r="M20" s="59"/>
      <c r="N20" s="59"/>
      <c r="O20" s="65"/>
      <c r="P20" s="66"/>
      <c r="Q20" s="66"/>
      <c r="R20" s="9"/>
      <c r="S20" s="59"/>
      <c r="T20" s="59"/>
      <c r="U20" s="59"/>
      <c r="V20" s="57" t="e">
        <f>SUM($D$5:$D20)/(COUNTA($D$5:$D20)-COUNTA($E$5:$E20))</f>
        <v>#DIV/0!</v>
      </c>
      <c r="W20" s="284" t="s">
        <v>38</v>
      </c>
      <c r="X20" s="285"/>
      <c r="Y20" s="286"/>
      <c r="Z20" s="76">
        <f t="shared" si="3"/>
        <v>0</v>
      </c>
      <c r="AA20" s="287">
        <f t="shared" si="2"/>
        <v>0</v>
      </c>
      <c r="AB20" s="288"/>
      <c r="AG20" s="1"/>
      <c r="AH20" s="1"/>
    </row>
    <row r="21" spans="1:34" ht="17.100000000000001" customHeight="1">
      <c r="A21" s="247"/>
      <c r="B21" s="47"/>
      <c r="C21" s="91"/>
      <c r="D21" s="60"/>
      <c r="E21" s="61"/>
      <c r="F21" s="59"/>
      <c r="G21" s="62"/>
      <c r="H21" s="59"/>
      <c r="I21" s="59"/>
      <c r="J21" s="9"/>
      <c r="K21" s="64"/>
      <c r="L21" s="59"/>
      <c r="M21" s="59"/>
      <c r="N21" s="59"/>
      <c r="O21" s="65"/>
      <c r="P21" s="66"/>
      <c r="Q21" s="66"/>
      <c r="R21" s="9"/>
      <c r="S21" s="59"/>
      <c r="T21" s="59"/>
      <c r="U21" s="59"/>
      <c r="V21" s="57" t="e">
        <f>SUM($D$5:$D21)/(COUNTA($D$5:$D21)-COUNTA($E$5:$E21))</f>
        <v>#DIV/0!</v>
      </c>
      <c r="W21" s="284" t="s">
        <v>37</v>
      </c>
      <c r="X21" s="285"/>
      <c r="Y21" s="286"/>
      <c r="Z21" s="76">
        <f t="shared" si="3"/>
        <v>0</v>
      </c>
      <c r="AA21" s="287">
        <f t="shared" si="2"/>
        <v>0</v>
      </c>
      <c r="AB21" s="288"/>
      <c r="AG21" s="1"/>
      <c r="AH21" s="1"/>
    </row>
    <row r="22" spans="1:34" ht="17.100000000000001" customHeight="1">
      <c r="A22" s="247"/>
      <c r="B22" s="47"/>
      <c r="C22" s="91"/>
      <c r="D22" s="60"/>
      <c r="E22" s="61"/>
      <c r="F22" s="59"/>
      <c r="G22" s="59"/>
      <c r="H22" s="59"/>
      <c r="I22" s="59"/>
      <c r="J22" s="9"/>
      <c r="K22" s="64"/>
      <c r="L22" s="59"/>
      <c r="M22" s="59"/>
      <c r="N22" s="59"/>
      <c r="O22" s="65"/>
      <c r="P22" s="66"/>
      <c r="Q22" s="66"/>
      <c r="R22" s="9"/>
      <c r="S22" s="59"/>
      <c r="T22" s="59"/>
      <c r="U22" s="59"/>
      <c r="V22" s="57" t="e">
        <f>SUM($D$5:$D22)/(COUNTA($D$5:$D22)-COUNTA($E$5:$E22))</f>
        <v>#DIV/0!</v>
      </c>
      <c r="W22" s="284" t="s">
        <v>36</v>
      </c>
      <c r="X22" s="285"/>
      <c r="Y22" s="286"/>
      <c r="Z22" s="76">
        <f t="shared" si="3"/>
        <v>0</v>
      </c>
      <c r="AA22" s="287">
        <f t="shared" si="2"/>
        <v>0</v>
      </c>
      <c r="AB22" s="288"/>
      <c r="AG22" s="1"/>
      <c r="AH22" s="1"/>
    </row>
    <row r="23" spans="1:34" ht="17.100000000000001" customHeight="1">
      <c r="A23" s="248"/>
      <c r="B23" s="47"/>
      <c r="C23" s="91"/>
      <c r="D23" s="60"/>
      <c r="E23" s="61"/>
      <c r="F23" s="59"/>
      <c r="G23" s="62"/>
      <c r="H23" s="59"/>
      <c r="I23" s="59"/>
      <c r="J23" s="9"/>
      <c r="K23" s="64"/>
      <c r="L23" s="59"/>
      <c r="M23" s="59"/>
      <c r="N23" s="64"/>
      <c r="O23" s="67"/>
      <c r="P23" s="68"/>
      <c r="Q23" s="68"/>
      <c r="R23" s="9"/>
      <c r="S23" s="59"/>
      <c r="T23" s="59"/>
      <c r="U23" s="59"/>
      <c r="V23" s="57" t="e">
        <f>SUM($D$5:$D23)/(COUNTA($D$5:$D23)-COUNTA($E$5:$E23))</f>
        <v>#DIV/0!</v>
      </c>
      <c r="W23" s="284" t="s">
        <v>35</v>
      </c>
      <c r="X23" s="285"/>
      <c r="Y23" s="286"/>
      <c r="Z23" s="76">
        <f t="shared" si="3"/>
        <v>0</v>
      </c>
      <c r="AA23" s="287">
        <f t="shared" si="2"/>
        <v>0</v>
      </c>
      <c r="AB23" s="288"/>
      <c r="AG23" s="1"/>
      <c r="AH23" s="1"/>
    </row>
    <row r="24" spans="1:34" ht="17.100000000000001" customHeight="1">
      <c r="A24" s="248"/>
      <c r="B24" s="51"/>
      <c r="C24" s="92"/>
      <c r="D24" s="63"/>
      <c r="E24" s="61"/>
      <c r="F24" s="59"/>
      <c r="G24" s="62"/>
      <c r="H24" s="59"/>
      <c r="I24" s="59"/>
      <c r="J24" s="9"/>
      <c r="K24" s="64"/>
      <c r="L24" s="59"/>
      <c r="M24" s="59"/>
      <c r="N24" s="59"/>
      <c r="O24" s="65"/>
      <c r="P24" s="66"/>
      <c r="Q24" s="66"/>
      <c r="R24" s="25"/>
      <c r="S24" s="62"/>
      <c r="T24" s="62"/>
      <c r="U24" s="62"/>
      <c r="V24" s="57" t="e">
        <f>SUM($D$5:$D24)/(COUNTA($D$5:$D24)-COUNTA($E$5:$E24))</f>
        <v>#DIV/0!</v>
      </c>
      <c r="W24" s="284" t="s">
        <v>34</v>
      </c>
      <c r="X24" s="290"/>
      <c r="Y24" s="291"/>
      <c r="Z24" s="76">
        <f t="shared" si="3"/>
        <v>0</v>
      </c>
      <c r="AA24" s="287">
        <f t="shared" si="2"/>
        <v>0</v>
      </c>
      <c r="AB24" s="288"/>
      <c r="AG24" s="1"/>
      <c r="AH24" s="1"/>
    </row>
    <row r="25" spans="1:34" ht="17.100000000000001" customHeight="1">
      <c r="A25" s="248"/>
      <c r="B25" s="47"/>
      <c r="C25" s="91"/>
      <c r="D25" s="63"/>
      <c r="E25" s="61"/>
      <c r="F25" s="59"/>
      <c r="G25" s="62"/>
      <c r="H25" s="59"/>
      <c r="I25" s="59"/>
      <c r="J25" s="9"/>
      <c r="K25" s="64"/>
      <c r="L25" s="59"/>
      <c r="M25" s="59"/>
      <c r="N25" s="59"/>
      <c r="O25" s="65"/>
      <c r="P25" s="66"/>
      <c r="Q25" s="66"/>
      <c r="R25" s="50"/>
      <c r="S25" s="59"/>
      <c r="T25" s="59"/>
      <c r="U25" s="59"/>
      <c r="V25" s="57" t="e">
        <f>SUM($D$5:$D25)/(COUNTA($D$5:$D25)-COUNTA($E$5:$E25))</f>
        <v>#DIV/0!</v>
      </c>
      <c r="W25" s="284" t="s">
        <v>33</v>
      </c>
      <c r="X25" s="285"/>
      <c r="Y25" s="286"/>
      <c r="Z25" s="76">
        <f t="shared" si="3"/>
        <v>0</v>
      </c>
      <c r="AA25" s="287">
        <f t="shared" si="2"/>
        <v>0</v>
      </c>
      <c r="AB25" s="288"/>
      <c r="AG25" s="1"/>
      <c r="AH25" s="1"/>
    </row>
    <row r="26" spans="1:34" ht="17.100000000000001" customHeight="1">
      <c r="A26" s="200"/>
      <c r="B26" s="2"/>
      <c r="C26" s="91"/>
      <c r="D26" s="60"/>
      <c r="E26" s="61"/>
      <c r="F26" s="59"/>
      <c r="G26" s="59"/>
      <c r="H26" s="59"/>
      <c r="I26" s="59"/>
      <c r="J26" s="9"/>
      <c r="K26" s="64"/>
      <c r="L26" s="59"/>
      <c r="M26" s="59"/>
      <c r="N26" s="59"/>
      <c r="O26" s="65"/>
      <c r="P26" s="66"/>
      <c r="Q26" s="66"/>
      <c r="R26" s="50"/>
      <c r="S26" s="59"/>
      <c r="T26" s="59"/>
      <c r="U26" s="59"/>
      <c r="V26" s="58" t="e">
        <f>SUM($D$5:$D26)/(COUNTA($D$5:$D26)-COUNTA($E$5:$E26))</f>
        <v>#DIV/0!</v>
      </c>
      <c r="W26" s="88"/>
    </row>
    <row r="27" spans="1:34" ht="17.100000000000001" customHeight="1">
      <c r="A27" s="200"/>
      <c r="B27" s="2"/>
      <c r="C27" s="91"/>
      <c r="D27" s="60"/>
      <c r="E27" s="61"/>
      <c r="F27" s="59"/>
      <c r="G27" s="59"/>
      <c r="H27" s="59"/>
      <c r="I27" s="59"/>
      <c r="J27" s="9"/>
      <c r="K27" s="64"/>
      <c r="L27" s="59"/>
      <c r="M27" s="59"/>
      <c r="N27" s="59"/>
      <c r="O27" s="65"/>
      <c r="P27" s="66"/>
      <c r="Q27" s="66"/>
      <c r="R27" s="50"/>
      <c r="S27" s="59"/>
      <c r="T27" s="59"/>
      <c r="U27" s="59"/>
      <c r="V27" s="58" t="e">
        <f>SUM($D$5:$D27)/(COUNTA($D$5:$D27)-COUNTA($E$5:$E27))</f>
        <v>#DIV/0!</v>
      </c>
      <c r="W27" s="289" t="s">
        <v>32</v>
      </c>
      <c r="X27" s="289"/>
      <c r="Y27" s="289"/>
      <c r="Z27" s="289"/>
      <c r="AA27" s="289"/>
      <c r="AB27" s="289"/>
      <c r="AC27" s="8"/>
      <c r="AD27" s="8"/>
      <c r="AE27" s="8"/>
      <c r="AG27" s="1"/>
      <c r="AH27" s="1"/>
    </row>
    <row r="28" spans="1:34" ht="17.100000000000001" customHeight="1">
      <c r="A28" s="200"/>
      <c r="B28" s="2"/>
      <c r="C28" s="91"/>
      <c r="D28" s="60"/>
      <c r="E28" s="61"/>
      <c r="F28" s="59"/>
      <c r="G28" s="59"/>
      <c r="H28" s="59"/>
      <c r="I28" s="59"/>
      <c r="J28" s="9"/>
      <c r="K28" s="64"/>
      <c r="L28" s="59"/>
      <c r="M28" s="59"/>
      <c r="N28" s="59"/>
      <c r="O28" s="65"/>
      <c r="P28" s="66"/>
      <c r="Q28" s="66"/>
      <c r="R28" s="50"/>
      <c r="S28" s="59"/>
      <c r="T28" s="59"/>
      <c r="U28" s="59"/>
      <c r="V28" s="57" t="e">
        <f>SUM($D$5:$D28)/(COUNTA($D$5:$D28)-COUNTA($E$5:$E28))</f>
        <v>#DIV/0!</v>
      </c>
      <c r="W28" s="69" t="s">
        <v>31</v>
      </c>
      <c r="X28" s="70"/>
      <c r="Y28" s="70"/>
      <c r="Z28" s="71"/>
      <c r="AA28" s="282" t="str">
        <f>IF(W5=0,"-",$W$13/$W$5)</f>
        <v>-</v>
      </c>
      <c r="AB28" s="283"/>
      <c r="AG28" s="1"/>
      <c r="AH28" s="1"/>
    </row>
    <row r="29" spans="1:34" ht="17.100000000000001" customHeight="1">
      <c r="A29" s="200"/>
      <c r="B29" s="2"/>
      <c r="C29" s="91"/>
      <c r="D29" s="60"/>
      <c r="E29" s="61"/>
      <c r="F29" s="59"/>
      <c r="G29" s="59"/>
      <c r="H29" s="59"/>
      <c r="I29" s="59"/>
      <c r="J29" s="9"/>
      <c r="K29" s="64"/>
      <c r="L29" s="59"/>
      <c r="M29" s="59"/>
      <c r="N29" s="59"/>
      <c r="O29" s="65"/>
      <c r="P29" s="66"/>
      <c r="Q29" s="66"/>
      <c r="R29" s="50"/>
      <c r="S29" s="59"/>
      <c r="T29" s="59"/>
      <c r="U29" s="59"/>
      <c r="V29" s="57" t="e">
        <f>SUM($D$5:$D29)/(COUNTA($D$5:$D29)-COUNTA($E$5:$E29))</f>
        <v>#DIV/0!</v>
      </c>
      <c r="W29" s="150" t="s">
        <v>30</v>
      </c>
      <c r="X29" s="151"/>
      <c r="Y29" s="276">
        <v>20</v>
      </c>
      <c r="Z29" s="279"/>
      <c r="AA29" s="280" t="str">
        <f>IF(ISERROR(SUMIF(D5:D34,"&gt;="&amp;Y29)/SUMPRODUCT(--(D5:D34&gt;=Y29),--(E5:E34&lt;&gt;"*"))),"-",SUMIF(D5:D34,"&gt;="&amp;Y29)/SUMPRODUCT(--(D5:D34&gt;=Y29),--(E5:E34&lt;&gt;"*")))</f>
        <v>-</v>
      </c>
      <c r="AB29" s="281"/>
      <c r="AG29" s="1"/>
      <c r="AH29" s="1"/>
    </row>
    <row r="30" spans="1:34" ht="17.100000000000001" customHeight="1">
      <c r="A30" s="200"/>
      <c r="B30" s="2"/>
      <c r="C30" s="91"/>
      <c r="D30" s="60"/>
      <c r="E30" s="61"/>
      <c r="F30" s="59"/>
      <c r="G30" s="59"/>
      <c r="H30" s="59"/>
      <c r="I30" s="59"/>
      <c r="J30" s="9"/>
      <c r="K30" s="64"/>
      <c r="L30" s="59"/>
      <c r="M30" s="59"/>
      <c r="N30" s="59"/>
      <c r="O30" s="65"/>
      <c r="P30" s="66"/>
      <c r="Q30" s="66"/>
      <c r="R30" s="50"/>
      <c r="S30" s="59"/>
      <c r="T30" s="59"/>
      <c r="U30" s="59"/>
      <c r="V30" s="57" t="e">
        <f>SUM($D$5:$D30)/(COUNTA($D$5:$D30)-COUNTA($E$5:$E30))</f>
        <v>#DIV/0!</v>
      </c>
      <c r="W30" s="274" t="s">
        <v>29</v>
      </c>
      <c r="X30" s="275"/>
      <c r="Y30" s="275"/>
      <c r="Z30" s="276"/>
      <c r="AA30" s="277" t="str">
        <f>IF($Z$5="-","-",IF($Z$5=0,"-",($AF$5*4+$AG$5*6)/$Z$5))</f>
        <v>-</v>
      </c>
      <c r="AB30" s="278"/>
      <c r="AG30" s="1"/>
      <c r="AH30" s="1"/>
    </row>
    <row r="31" spans="1:34" ht="17.100000000000001" customHeight="1">
      <c r="A31" s="200"/>
      <c r="B31" s="2"/>
      <c r="C31" s="91"/>
      <c r="D31" s="60"/>
      <c r="E31" s="61"/>
      <c r="F31" s="59"/>
      <c r="G31" s="59"/>
      <c r="H31" s="59"/>
      <c r="I31" s="59"/>
      <c r="J31" s="9"/>
      <c r="K31" s="64"/>
      <c r="L31" s="59"/>
      <c r="M31" s="59"/>
      <c r="N31" s="59"/>
      <c r="O31" s="65"/>
      <c r="P31" s="66"/>
      <c r="Q31" s="66"/>
      <c r="R31" s="50"/>
      <c r="S31" s="59"/>
      <c r="T31" s="59"/>
      <c r="U31" s="59"/>
      <c r="V31" s="57" t="e">
        <f>SUM($D$5:$D31)/(COUNTA($D$5:$D31)-COUNTA($E$5:$E31))</f>
        <v>#DIV/0!</v>
      </c>
      <c r="W31" s="274" t="s">
        <v>28</v>
      </c>
      <c r="X31" s="275"/>
      <c r="Y31" s="275"/>
      <c r="Z31" s="276"/>
      <c r="AA31" s="277" t="str">
        <f>IF(SUM($AF5:$AG5),$AG5/SUM($AF5:$AG5),"-")</f>
        <v>-</v>
      </c>
      <c r="AB31" s="278"/>
      <c r="AG31" s="1"/>
      <c r="AH31" s="1"/>
    </row>
    <row r="32" spans="1:34" ht="17.100000000000001" customHeight="1">
      <c r="A32" s="200"/>
      <c r="B32" s="2"/>
      <c r="C32" s="91"/>
      <c r="D32" s="60"/>
      <c r="E32" s="61"/>
      <c r="F32" s="59"/>
      <c r="G32" s="59"/>
      <c r="H32" s="59"/>
      <c r="I32" s="59"/>
      <c r="J32" s="9"/>
      <c r="K32" s="64"/>
      <c r="L32" s="59"/>
      <c r="M32" s="59"/>
      <c r="N32" s="59"/>
      <c r="O32" s="65"/>
      <c r="P32" s="66"/>
      <c r="Q32" s="66"/>
      <c r="R32" s="50"/>
      <c r="S32" s="59"/>
      <c r="T32" s="59"/>
      <c r="U32" s="59"/>
      <c r="V32" s="57" t="e">
        <f>SUM($D$5:$D32)/(COUNTA($D$5:$D32)-COUNTA($E$5:$E32))</f>
        <v>#DIV/0!</v>
      </c>
      <c r="W32" s="274" t="s">
        <v>27</v>
      </c>
      <c r="X32" s="275"/>
      <c r="Y32" s="275"/>
      <c r="Z32" s="276"/>
      <c r="AA32" s="277" t="str">
        <f>IF(SUM($AH5:$AI5),$AI5/SUM($AH5:$AI5),"-")</f>
        <v>-</v>
      </c>
      <c r="AB32" s="278"/>
      <c r="AG32" s="1"/>
      <c r="AH32" s="1"/>
    </row>
    <row r="33" spans="1:34" ht="17.100000000000001" customHeight="1">
      <c r="A33" s="199"/>
      <c r="B33" s="2"/>
      <c r="C33" s="91"/>
      <c r="D33" s="60"/>
      <c r="E33" s="61"/>
      <c r="F33" s="59"/>
      <c r="G33" s="59"/>
      <c r="H33" s="59"/>
      <c r="I33" s="59"/>
      <c r="J33" s="50"/>
      <c r="K33" s="59"/>
      <c r="L33" s="59"/>
      <c r="M33" s="59"/>
      <c r="N33" s="59"/>
      <c r="O33" s="65"/>
      <c r="P33" s="66"/>
      <c r="Q33" s="66"/>
      <c r="R33" s="50"/>
      <c r="S33" s="59"/>
      <c r="T33" s="59"/>
      <c r="U33" s="59"/>
      <c r="V33" s="57" t="e">
        <f>SUM($D$5:$D33)/(COUNTA($D$5:$D33)-COUNTA($E$5:$E33))</f>
        <v>#DIV/0!</v>
      </c>
      <c r="W33" s="274" t="s">
        <v>64</v>
      </c>
      <c r="X33" s="275"/>
      <c r="Y33" s="275"/>
      <c r="Z33" s="276"/>
      <c r="AA33" s="74">
        <f>SUMPRODUCT((D5:D34=0)*(D5:D34&lt;&gt;"")*(E5:E34&lt;&gt;"*"))</f>
        <v>0</v>
      </c>
      <c r="AB33" s="75">
        <f>SUMPRODUCT((D5:D34=0)*(D5:D34&lt;&gt;"")*(E5:E34&lt;&gt;"*")*(F5:F34=1))</f>
        <v>0</v>
      </c>
      <c r="AG33" s="1"/>
      <c r="AH33" s="1"/>
    </row>
    <row r="34" spans="1:34" ht="17.100000000000001" customHeight="1">
      <c r="A34" s="199"/>
      <c r="B34" s="2"/>
      <c r="C34" s="91"/>
      <c r="D34" s="60"/>
      <c r="E34" s="61"/>
      <c r="F34" s="59"/>
      <c r="G34" s="59"/>
      <c r="H34" s="59"/>
      <c r="I34" s="59"/>
      <c r="J34" s="50"/>
      <c r="K34" s="59"/>
      <c r="L34" s="59"/>
      <c r="M34" s="59"/>
      <c r="N34" s="59"/>
      <c r="O34" s="65"/>
      <c r="P34" s="66"/>
      <c r="Q34" s="66"/>
      <c r="R34" s="50"/>
      <c r="S34" s="59"/>
      <c r="T34" s="59"/>
      <c r="U34" s="59"/>
      <c r="V34" s="57" t="e">
        <f>SUM($D$5:$D34)/(COUNTA($D$5:$D34)-COUNTA($E$5:$E34))</f>
        <v>#DIV/0!</v>
      </c>
      <c r="W34" s="274" t="s">
        <v>65</v>
      </c>
      <c r="X34" s="275"/>
      <c r="Y34" s="275"/>
      <c r="Z34" s="276"/>
      <c r="AA34" s="74">
        <f>SUM(P5:P34)</f>
        <v>0</v>
      </c>
      <c r="AB34" s="75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14" priority="1" operator="greaterThan">
      <formula>0</formula>
    </cfRule>
  </conditionalFormatting>
  <dataValidations count="1">
    <dataValidation type="list" allowBlank="1" showInputMessage="1" showErrorMessage="1" sqref="G5:G34" xr:uid="{00000000-0002-0000-3C00-000000000000}">
      <formula1>$W$16:$W$25</formula1>
    </dataValidation>
  </dataValidations>
  <hyperlinks>
    <hyperlink ref="A2" location="'Player Summary'!A1" display="Player Summary" xr:uid="{00000000-0004-0000-3C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17" sqref="A17"/>
      <selection pane="topRight" activeCell="A17" sqref="A17"/>
      <selection pane="bottomLeft" activeCell="A17" sqref="A17"/>
      <selection pane="bottomRight" activeCell="A17" sqref="A17"/>
    </sheetView>
  </sheetViews>
  <sheetFormatPr defaultColWidth="8.855468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85546875" style="2" customWidth="1"/>
    <col min="8" max="8" width="2.5703125" style="2" customWidth="1"/>
    <col min="9" max="9" width="2.42578125" style="2" customWidth="1"/>
    <col min="10" max="10" width="2.85546875" style="47" customWidth="1"/>
    <col min="11" max="11" width="5" style="5" customWidth="1"/>
    <col min="12" max="14" width="5" style="2" customWidth="1"/>
    <col min="15" max="15" width="0.5703125" style="2" customWidth="1"/>
    <col min="16" max="18" width="2.85546875" style="2" customWidth="1"/>
    <col min="19" max="21" width="4.42578125" style="2" customWidth="1"/>
    <col min="22" max="22" width="2.85546875" style="1" customWidth="1"/>
    <col min="23" max="25" width="5.5703125" style="1" customWidth="1"/>
    <col min="26" max="26" width="5.570312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5703125" style="1" customWidth="1"/>
    <col min="33" max="34" width="5.5703125" style="2" customWidth="1"/>
    <col min="35" max="35" width="5.5703125" style="1" customWidth="1"/>
    <col min="36" max="36" width="2.85546875" style="1" customWidth="1"/>
    <col min="37" max="38" width="5.5703125" style="1" customWidth="1"/>
    <col min="39" max="39" width="6.85546875" style="1" customWidth="1"/>
    <col min="40" max="256" width="11.42578125" style="1" customWidth="1"/>
    <col min="257" max="16384" width="8.85546875" style="1"/>
  </cols>
  <sheetData>
    <row r="1" spans="1:39" ht="15.75">
      <c r="A1" s="46"/>
      <c r="D1" s="13" t="s">
        <v>75</v>
      </c>
      <c r="E1" s="13"/>
      <c r="F1" s="13"/>
      <c r="G1" s="203" t="s">
        <v>76</v>
      </c>
      <c r="H1" s="13"/>
      <c r="I1" s="13"/>
      <c r="J1" s="13"/>
      <c r="K1" s="202" t="s">
        <v>77</v>
      </c>
      <c r="L1" s="13"/>
      <c r="M1" s="204" t="s">
        <v>78</v>
      </c>
      <c r="N1" s="20"/>
      <c r="O1" s="47"/>
      <c r="P1" s="47"/>
      <c r="Q1" s="47"/>
      <c r="R1" s="47"/>
      <c r="S1" s="20"/>
      <c r="T1" s="20"/>
      <c r="U1" s="20"/>
      <c r="V1" s="15"/>
      <c r="W1" s="15"/>
      <c r="X1" s="15"/>
      <c r="Y1" s="15"/>
      <c r="Z1" s="47"/>
    </row>
    <row r="2" spans="1:39">
      <c r="A2" s="226" t="s">
        <v>107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7"/>
      <c r="S2" s="47"/>
      <c r="T2" s="47"/>
      <c r="U2" s="47"/>
      <c r="V2" s="15"/>
      <c r="W2" s="15"/>
      <c r="X2" s="15"/>
      <c r="Y2" s="15"/>
      <c r="Z2" s="47"/>
      <c r="AA2" s="15"/>
      <c r="AB2" s="15"/>
      <c r="AC2" s="15"/>
      <c r="AD2" s="15"/>
      <c r="AE2" s="15"/>
      <c r="AF2" s="15"/>
      <c r="AG2" s="47"/>
      <c r="AH2" s="47"/>
      <c r="AI2" s="15"/>
      <c r="AJ2" s="15"/>
    </row>
    <row r="3" spans="1:39">
      <c r="A3" s="255" t="s">
        <v>73</v>
      </c>
      <c r="B3" s="15"/>
      <c r="C3" s="257" t="s">
        <v>63</v>
      </c>
      <c r="D3" s="257"/>
      <c r="E3" s="257"/>
      <c r="F3" s="257"/>
      <c r="G3" s="257"/>
      <c r="H3" s="257"/>
      <c r="I3" s="257"/>
      <c r="J3" s="13"/>
      <c r="K3" s="257" t="s">
        <v>62</v>
      </c>
      <c r="L3" s="257"/>
      <c r="M3" s="257"/>
      <c r="N3" s="257"/>
      <c r="O3" s="301"/>
      <c r="P3" s="257"/>
      <c r="Q3" s="257"/>
      <c r="R3" s="14"/>
      <c r="S3" s="257" t="s">
        <v>61</v>
      </c>
      <c r="T3" s="257"/>
      <c r="U3" s="257"/>
      <c r="V3" s="15"/>
      <c r="W3" s="289" t="s">
        <v>60</v>
      </c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K3" s="289" t="s">
        <v>59</v>
      </c>
      <c r="AL3" s="289"/>
      <c r="AM3" s="289"/>
    </row>
    <row r="4" spans="1:39" ht="17.100000000000001" customHeight="1">
      <c r="A4" s="256"/>
      <c r="B4" s="54" t="s">
        <v>93</v>
      </c>
      <c r="C4" s="52" t="s">
        <v>54</v>
      </c>
      <c r="D4" s="153" t="s">
        <v>21</v>
      </c>
      <c r="E4" s="153" t="s">
        <v>58</v>
      </c>
      <c r="F4" s="153" t="s">
        <v>57</v>
      </c>
      <c r="G4" s="153" t="s">
        <v>71</v>
      </c>
      <c r="H4" s="153">
        <v>4</v>
      </c>
      <c r="I4" s="153">
        <v>6</v>
      </c>
      <c r="J4" s="13"/>
      <c r="K4" s="55" t="s">
        <v>16</v>
      </c>
      <c r="L4" s="153" t="s">
        <v>15</v>
      </c>
      <c r="M4" s="153" t="s">
        <v>14</v>
      </c>
      <c r="N4" s="153" t="s">
        <v>13</v>
      </c>
      <c r="O4" s="56"/>
      <c r="P4" s="52" t="s">
        <v>56</v>
      </c>
      <c r="Q4" s="52" t="s">
        <v>55</v>
      </c>
      <c r="R4" s="13"/>
      <c r="S4" s="153" t="s">
        <v>8</v>
      </c>
      <c r="T4" s="153" t="s">
        <v>7</v>
      </c>
      <c r="U4" s="153" t="s">
        <v>6</v>
      </c>
      <c r="W4" s="152" t="s">
        <v>15</v>
      </c>
      <c r="X4" s="152" t="s">
        <v>23</v>
      </c>
      <c r="Y4" s="152" t="s">
        <v>22</v>
      </c>
      <c r="Z4" s="152" t="s">
        <v>21</v>
      </c>
      <c r="AA4" s="289" t="s">
        <v>20</v>
      </c>
      <c r="AB4" s="289"/>
      <c r="AC4" s="289" t="s">
        <v>11</v>
      </c>
      <c r="AD4" s="289"/>
      <c r="AE4" s="152" t="s">
        <v>10</v>
      </c>
      <c r="AF4" s="152">
        <v>4</v>
      </c>
      <c r="AG4" s="152">
        <v>6</v>
      </c>
      <c r="AH4" s="152" t="s">
        <v>19</v>
      </c>
      <c r="AI4" s="152" t="s">
        <v>18</v>
      </c>
      <c r="AK4" s="152" t="s">
        <v>54</v>
      </c>
      <c r="AL4" s="152" t="s">
        <v>23</v>
      </c>
      <c r="AM4" s="78" t="s">
        <v>11</v>
      </c>
    </row>
    <row r="5" spans="1:39" ht="17.100000000000001" customHeight="1">
      <c r="A5" s="228"/>
      <c r="B5" s="47"/>
      <c r="C5" s="91"/>
      <c r="D5" s="60"/>
      <c r="E5" s="61"/>
      <c r="F5" s="59"/>
      <c r="G5" s="62"/>
      <c r="H5" s="59"/>
      <c r="I5" s="59"/>
      <c r="J5" s="9"/>
      <c r="K5" s="59"/>
      <c r="L5" s="59"/>
      <c r="M5" s="59"/>
      <c r="N5" s="59"/>
      <c r="O5" s="65"/>
      <c r="P5" s="66"/>
      <c r="Q5" s="66"/>
      <c r="R5" s="9"/>
      <c r="S5" s="59"/>
      <c r="T5" s="59"/>
      <c r="U5" s="59"/>
      <c r="V5" s="57" t="e">
        <f>SUM($D$5:$D5)/(COUNTA($D$5:$D5)-COUNTA($E$5:$E5))</f>
        <v>#DIV/0!</v>
      </c>
      <c r="W5" s="76">
        <f>COUNTA(A5:A34)</f>
        <v>0</v>
      </c>
      <c r="X5" s="76">
        <f>COUNTA(D5:D34)</f>
        <v>0</v>
      </c>
      <c r="Y5" s="76">
        <f>COUNTA(E5:E34)</f>
        <v>0</v>
      </c>
      <c r="Z5" s="83" t="str">
        <f>IF(X5=0,"-",SUM(D5:D34))</f>
        <v>-</v>
      </c>
      <c r="AA5" s="302">
        <f t="array" ref="AA5">IF(X5,(MAX(D5:D34)&amp;IF(SUM((D5:D34=MAX(D5:D34))*(E5:E34&lt;&gt;"")),"*","")&amp;"("&amp;MIN(IF(D5:D34&amp;E5:E34=MAX(D5:D34)&amp;IF(SUM((D5:D34=MAX(D5:D34))*(E5:E34&lt;&gt;"")),"*",""),F5:F34))&amp;")"),0)</f>
        <v>0</v>
      </c>
      <c r="AB5" s="302"/>
      <c r="AC5" s="303" t="str">
        <f>IF($X5-$Y5,$Z5/($X5-$Y5),"-")</f>
        <v>-</v>
      </c>
      <c r="AD5" s="304"/>
      <c r="AE5" s="84" t="str">
        <f>IF(SUM($F$5:$F$43),($Z5/(SUM($F$5:$F$43))*100),"-")</f>
        <v>-</v>
      </c>
      <c r="AF5" s="76">
        <f>SUM(H5:H34)</f>
        <v>0</v>
      </c>
      <c r="AG5" s="76">
        <f>SUM(I5:I34)</f>
        <v>0</v>
      </c>
      <c r="AH5" s="76">
        <f>COUNTIF($D$5:$D$34,"&gt;=50")-$AI5</f>
        <v>0</v>
      </c>
      <c r="AI5" s="76">
        <f>COUNTIF(D5:D34,"&gt;=100")</f>
        <v>0</v>
      </c>
      <c r="AK5" s="79" t="s">
        <v>53</v>
      </c>
      <c r="AL5" s="80" t="str">
        <f>IF(SUM(COUNTIF($C$5:$C$34,{1,2}))=0,"-",SUM(COUNTIF($C$5:$C$34,{1,2})))</f>
        <v>-</v>
      </c>
      <c r="AM5" s="89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.100000000000001" customHeight="1">
      <c r="A6" s="210"/>
      <c r="B6" s="47"/>
      <c r="C6" s="91"/>
      <c r="D6" s="60"/>
      <c r="E6" s="61"/>
      <c r="F6" s="59"/>
      <c r="G6" s="62"/>
      <c r="H6" s="59"/>
      <c r="I6" s="59"/>
      <c r="J6" s="9"/>
      <c r="K6" s="59"/>
      <c r="L6" s="59"/>
      <c r="M6" s="59"/>
      <c r="N6" s="59"/>
      <c r="O6" s="65"/>
      <c r="P6" s="66"/>
      <c r="Q6" s="66"/>
      <c r="R6" s="9"/>
      <c r="S6" s="59"/>
      <c r="T6" s="59"/>
      <c r="U6" s="59"/>
      <c r="V6" s="58" t="e">
        <f>SUM($D$5:$D6)/(COUNTA($D$5:$D6)-COUNTA($E$5:$E6))</f>
        <v>#DIV/0!</v>
      </c>
      <c r="Z6" s="47"/>
      <c r="AK6" s="81" t="s">
        <v>52</v>
      </c>
      <c r="AL6" s="82" t="str">
        <f>IF(COUNTIF($C$5:$C$34,$AK6)=0,"-",COUNTIF($C$5:$C$34,$AK6))</f>
        <v>-</v>
      </c>
      <c r="AM6" s="90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.100000000000001" customHeight="1">
      <c r="A7" s="242"/>
      <c r="B7" s="47"/>
      <c r="C7" s="91"/>
      <c r="D7" s="60"/>
      <c r="E7" s="61"/>
      <c r="F7" s="59"/>
      <c r="G7" s="62"/>
      <c r="H7" s="59"/>
      <c r="I7" s="59"/>
      <c r="J7" s="9"/>
      <c r="K7" s="59"/>
      <c r="L7" s="59"/>
      <c r="M7" s="59"/>
      <c r="N7" s="59"/>
      <c r="O7" s="65"/>
      <c r="P7" s="66"/>
      <c r="Q7" s="66"/>
      <c r="R7" s="9"/>
      <c r="S7" s="59"/>
      <c r="T7" s="59"/>
      <c r="U7" s="59"/>
      <c r="V7" s="58" t="e">
        <f>SUM($D$5:$D7)/(COUNTA($D$5:$D7)-COUNTA($E$5:$E7))</f>
        <v>#DIV/0!</v>
      </c>
      <c r="W7" s="289" t="s">
        <v>51</v>
      </c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11"/>
      <c r="AK7" s="81" t="s">
        <v>50</v>
      </c>
      <c r="AL7" s="82" t="str">
        <f t="shared" ref="AL7:AL14" si="0">IF(COUNTIF($C$5:$C$34,$AK7)=0,"-",COUNTIF($C$5:$C$34,$AK7))</f>
        <v>-</v>
      </c>
      <c r="AM7" s="90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.100000000000001" customHeight="1">
      <c r="A8" s="210"/>
      <c r="B8" s="47"/>
      <c r="C8" s="91"/>
      <c r="D8" s="60"/>
      <c r="E8" s="61"/>
      <c r="F8" s="59"/>
      <c r="G8" s="62"/>
      <c r="H8" s="59"/>
      <c r="I8" s="59"/>
      <c r="J8" s="9"/>
      <c r="K8" s="59"/>
      <c r="L8" s="59"/>
      <c r="M8" s="59"/>
      <c r="N8" s="59"/>
      <c r="O8" s="65"/>
      <c r="P8" s="66"/>
      <c r="Q8" s="66"/>
      <c r="R8" s="9"/>
      <c r="S8" s="59"/>
      <c r="T8" s="59"/>
      <c r="U8" s="59"/>
      <c r="V8" s="58" t="e">
        <f>SUM($D$5:$D8)/(COUNTA($D$5:$D8)-COUNTA($E$5:$E8))</f>
        <v>#DIV/0!</v>
      </c>
      <c r="W8" s="152" t="s">
        <v>16</v>
      </c>
      <c r="X8" s="152" t="s">
        <v>15</v>
      </c>
      <c r="Y8" s="152" t="s">
        <v>14</v>
      </c>
      <c r="Z8" s="152" t="s">
        <v>13</v>
      </c>
      <c r="AA8" s="289" t="s">
        <v>12</v>
      </c>
      <c r="AB8" s="289"/>
      <c r="AC8" s="289" t="s">
        <v>11</v>
      </c>
      <c r="AD8" s="289"/>
      <c r="AE8" s="152" t="s">
        <v>10</v>
      </c>
      <c r="AF8" s="152" t="s">
        <v>69</v>
      </c>
      <c r="AG8" s="152" t="s">
        <v>9</v>
      </c>
      <c r="AH8" s="13"/>
      <c r="AK8" s="81" t="s">
        <v>49</v>
      </c>
      <c r="AL8" s="82" t="str">
        <f t="shared" si="0"/>
        <v>-</v>
      </c>
      <c r="AM8" s="90" t="str">
        <f t="shared" si="1"/>
        <v>-</v>
      </c>
    </row>
    <row r="9" spans="1:39" ht="17.100000000000001" customHeight="1">
      <c r="A9" s="210"/>
      <c r="B9" s="47"/>
      <c r="C9" s="91"/>
      <c r="D9" s="60"/>
      <c r="E9" s="61"/>
      <c r="F9" s="59"/>
      <c r="G9" s="59"/>
      <c r="H9" s="59"/>
      <c r="I9" s="59"/>
      <c r="J9" s="9"/>
      <c r="K9" s="59"/>
      <c r="L9" s="59"/>
      <c r="M9" s="59"/>
      <c r="N9" s="59"/>
      <c r="O9" s="65"/>
      <c r="P9" s="66"/>
      <c r="Q9" s="66"/>
      <c r="R9" s="9"/>
      <c r="S9" s="59"/>
      <c r="T9" s="59"/>
      <c r="U9" s="59"/>
      <c r="V9" s="57" t="e">
        <f>SUM($D$5:$D9)/(COUNTA($D$5:$D9)-COUNTA($E$5:$E9))</f>
        <v>#DIV/0!</v>
      </c>
      <c r="W9" s="85" t="str">
        <f t="array" ref="W9">IF(SUM(K5:K34)=0,"-",SUM(INT(K5:K34))+INT(ROUND(SUM(K5:K34-INT(K5:K34)),1)/0.6)+MOD(ROUND(SUM(K5:K34-INT(K5:K34)),1),0.6))</f>
        <v>-</v>
      </c>
      <c r="X9" s="86" t="str">
        <f>IF($W$9="-","-",SUM(L5:L34))</f>
        <v>-</v>
      </c>
      <c r="Y9" s="86" t="str">
        <f>IF($W$9="-","-",SUM(M5:M34))</f>
        <v>-</v>
      </c>
      <c r="Z9" s="83" t="str">
        <f>IF($W$9="-","-",SUM(N5:N34))</f>
        <v>-</v>
      </c>
      <c r="AA9" s="305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306"/>
      <c r="AC9" s="303" t="str">
        <f>IF($Z$9="-","-",IF($Z$9=0,"-",$Y$9/$Z$9))</f>
        <v>-</v>
      </c>
      <c r="AD9" s="304"/>
      <c r="AE9" s="87" t="str">
        <f>IF(ISERROR(ROUND((INT(W9)*6+((W9-INT(W9))*10))/Z9,2)),"-",ROUND((INT(W9)*6+((W9-INT(W9))*10))/Z9,2))</f>
        <v>-</v>
      </c>
      <c r="AF9" s="84" t="str">
        <f>IF(ISERROR(ROUND(Y9/(INT(W9)*6+((W9-INT(W9))*10))*6,2)),"-",ROUND(Y9/(INT(W9)*6+((W9-INT(W9))*10))*6,2))</f>
        <v>-</v>
      </c>
      <c r="AG9" s="93">
        <f>COUNTIF(N5:N34,"&gt;=5")</f>
        <v>0</v>
      </c>
      <c r="AH9" s="10"/>
      <c r="AK9" s="81" t="s">
        <v>48</v>
      </c>
      <c r="AL9" s="82" t="str">
        <f t="shared" si="0"/>
        <v>-</v>
      </c>
      <c r="AM9" s="90" t="str">
        <f t="shared" si="1"/>
        <v>-</v>
      </c>
    </row>
    <row r="10" spans="1:39" ht="17.100000000000001" customHeight="1">
      <c r="A10" s="210"/>
      <c r="B10" s="47"/>
      <c r="C10" s="91"/>
      <c r="D10" s="63"/>
      <c r="E10" s="61"/>
      <c r="F10" s="59"/>
      <c r="G10" s="62"/>
      <c r="H10" s="59"/>
      <c r="I10" s="59"/>
      <c r="J10" s="9"/>
      <c r="K10" s="59"/>
      <c r="L10" s="59"/>
      <c r="M10" s="59"/>
      <c r="N10" s="59"/>
      <c r="O10" s="65"/>
      <c r="P10" s="66"/>
      <c r="Q10" s="66"/>
      <c r="R10" s="9"/>
      <c r="S10" s="59"/>
      <c r="T10" s="59"/>
      <c r="U10" s="59"/>
      <c r="V10" s="58" t="e">
        <f>SUM($D$5:$D10)/(COUNTA($D$5:$D10)-COUNTA($E$5:$E10))</f>
        <v>#DIV/0!</v>
      </c>
      <c r="W10" s="12"/>
      <c r="AK10" s="81" t="s">
        <v>47</v>
      </c>
      <c r="AL10" s="82" t="str">
        <f t="shared" si="0"/>
        <v>-</v>
      </c>
      <c r="AM10" s="90" t="str">
        <f t="shared" si="1"/>
        <v>-</v>
      </c>
    </row>
    <row r="11" spans="1:39" ht="17.100000000000001" customHeight="1">
      <c r="A11" s="210"/>
      <c r="B11" s="47"/>
      <c r="C11" s="91"/>
      <c r="D11" s="63"/>
      <c r="E11" s="61"/>
      <c r="F11" s="59"/>
      <c r="G11" s="59"/>
      <c r="H11" s="59"/>
      <c r="I11" s="59"/>
      <c r="J11" s="9"/>
      <c r="K11" s="59"/>
      <c r="L11" s="59"/>
      <c r="M11" s="59"/>
      <c r="N11" s="59"/>
      <c r="O11" s="65"/>
      <c r="P11" s="66"/>
      <c r="Q11" s="66"/>
      <c r="R11" s="9"/>
      <c r="S11" s="59"/>
      <c r="T11" s="59"/>
      <c r="U11" s="59"/>
      <c r="V11" s="58" t="e">
        <f>SUM($D$5:$D11)/(COUNTA($D$5:$D11)-COUNTA($E$5:$E11))</f>
        <v>#DIV/0!</v>
      </c>
      <c r="W11" s="292" t="s">
        <v>46</v>
      </c>
      <c r="X11" s="292"/>
      <c r="Y11" s="292"/>
      <c r="Z11" s="11"/>
      <c r="AA11" s="11"/>
      <c r="AB11" s="11"/>
      <c r="AK11" s="81" t="s">
        <v>45</v>
      </c>
      <c r="AL11" s="82" t="str">
        <f t="shared" si="0"/>
        <v>-</v>
      </c>
      <c r="AM11" s="90" t="str">
        <f t="shared" si="1"/>
        <v>-</v>
      </c>
    </row>
    <row r="12" spans="1:39" ht="17.100000000000001" customHeight="1">
      <c r="A12" s="243"/>
      <c r="B12" s="47"/>
      <c r="C12" s="91"/>
      <c r="D12" s="63"/>
      <c r="E12" s="61"/>
      <c r="F12" s="59"/>
      <c r="G12" s="62"/>
      <c r="H12" s="59"/>
      <c r="I12" s="59"/>
      <c r="J12" s="9"/>
      <c r="K12" s="59"/>
      <c r="L12" s="59"/>
      <c r="M12" s="59"/>
      <c r="N12" s="59"/>
      <c r="O12" s="65"/>
      <c r="P12" s="66"/>
      <c r="Q12" s="66"/>
      <c r="R12" s="9"/>
      <c r="S12" s="59"/>
      <c r="T12" s="59"/>
      <c r="U12" s="59"/>
      <c r="V12" s="58" t="e">
        <f>SUM($D$5:$D12)/(COUNTA($D$5:$D12)-COUNTA($E$5:$E12))</f>
        <v>#DIV/0!</v>
      </c>
      <c r="W12" s="152" t="s">
        <v>8</v>
      </c>
      <c r="X12" s="152" t="s">
        <v>7</v>
      </c>
      <c r="Y12" s="152" t="s">
        <v>6</v>
      </c>
      <c r="Z12" s="47"/>
      <c r="AK12" s="81" t="s">
        <v>44</v>
      </c>
      <c r="AL12" s="82" t="str">
        <f t="shared" si="0"/>
        <v>-</v>
      </c>
      <c r="AM12" s="90" t="str">
        <f t="shared" si="1"/>
        <v>-</v>
      </c>
    </row>
    <row r="13" spans="1:39" ht="17.100000000000001" customHeight="1">
      <c r="A13" s="245"/>
      <c r="B13" s="47"/>
      <c r="C13" s="91"/>
      <c r="D13" s="63"/>
      <c r="E13" s="61"/>
      <c r="F13" s="59"/>
      <c r="G13" s="62"/>
      <c r="H13" s="59"/>
      <c r="I13" s="59"/>
      <c r="J13" s="9"/>
      <c r="K13" s="59"/>
      <c r="L13" s="59"/>
      <c r="M13" s="59"/>
      <c r="N13" s="59"/>
      <c r="O13" s="65"/>
      <c r="P13" s="66"/>
      <c r="Q13" s="66"/>
      <c r="R13" s="9"/>
      <c r="S13" s="59"/>
      <c r="T13" s="59"/>
      <c r="U13" s="59"/>
      <c r="V13" s="57" t="e">
        <f>SUM($D$5:$D13)/(COUNTA($D$5:$D13)-COUNTA($E$5:$E13))</f>
        <v>#DIV/0!</v>
      </c>
      <c r="W13" s="76">
        <f>SUM(S5:S34)</f>
        <v>0</v>
      </c>
      <c r="X13" s="76">
        <f>SUM(T5:T34)</f>
        <v>0</v>
      </c>
      <c r="Y13" s="76">
        <f>SUM(U5:U34)</f>
        <v>0</v>
      </c>
      <c r="Z13" s="10"/>
      <c r="AK13" s="81" t="s">
        <v>43</v>
      </c>
      <c r="AL13" s="82" t="str">
        <f t="shared" si="0"/>
        <v>-</v>
      </c>
      <c r="AM13" s="90" t="str">
        <f t="shared" si="1"/>
        <v>-</v>
      </c>
    </row>
    <row r="14" spans="1:39" ht="17.100000000000001" customHeight="1">
      <c r="A14" s="243"/>
      <c r="B14" s="51"/>
      <c r="C14" s="92"/>
      <c r="D14" s="60"/>
      <c r="E14" s="61"/>
      <c r="F14" s="59"/>
      <c r="G14" s="59"/>
      <c r="H14" s="59"/>
      <c r="I14" s="59"/>
      <c r="J14" s="9"/>
      <c r="K14" s="59"/>
      <c r="L14" s="59"/>
      <c r="M14" s="59"/>
      <c r="N14" s="59"/>
      <c r="O14" s="65"/>
      <c r="P14" s="66"/>
      <c r="Q14" s="66"/>
      <c r="R14" s="9"/>
      <c r="S14" s="59"/>
      <c r="T14" s="59"/>
      <c r="U14" s="59"/>
      <c r="V14" s="58" t="e">
        <f>SUM($D$5:$D14)/(COUNTA($D$5:$D14)-COUNTA($E$5:$E14))</f>
        <v>#DIV/0!</v>
      </c>
      <c r="AK14" s="81" t="s">
        <v>42</v>
      </c>
      <c r="AL14" s="82" t="str">
        <f t="shared" si="0"/>
        <v>-</v>
      </c>
      <c r="AM14" s="90" t="str">
        <f t="shared" si="1"/>
        <v>-</v>
      </c>
    </row>
    <row r="15" spans="1:39" ht="17.100000000000001" customHeight="1">
      <c r="A15" s="243"/>
      <c r="B15" s="51"/>
      <c r="C15" s="92"/>
      <c r="D15" s="63"/>
      <c r="E15" s="61"/>
      <c r="F15" s="59"/>
      <c r="G15" s="62"/>
      <c r="H15" s="59"/>
      <c r="I15" s="59"/>
      <c r="J15" s="9"/>
      <c r="K15" s="59"/>
      <c r="L15" s="59"/>
      <c r="M15" s="59"/>
      <c r="N15" s="59"/>
      <c r="O15" s="65"/>
      <c r="P15" s="66"/>
      <c r="Q15" s="66"/>
      <c r="R15" s="9"/>
      <c r="S15" s="59"/>
      <c r="T15" s="59"/>
      <c r="U15" s="59"/>
      <c r="V15" s="58" t="e">
        <f>SUM($D$5:$D15)/(COUNTA($D$5:$D15)-COUNTA($E$5:$E15))</f>
        <v>#DIV/0!</v>
      </c>
      <c r="W15" s="289" t="s">
        <v>41</v>
      </c>
      <c r="X15" s="289"/>
      <c r="Y15" s="289"/>
      <c r="Z15" s="289"/>
      <c r="AA15" s="289"/>
      <c r="AB15" s="289"/>
    </row>
    <row r="16" spans="1:39" ht="17.100000000000001" customHeight="1">
      <c r="A16" s="243"/>
      <c r="B16" s="51"/>
      <c r="C16" s="92"/>
      <c r="D16" s="63"/>
      <c r="E16" s="61"/>
      <c r="F16" s="59"/>
      <c r="G16" s="62"/>
      <c r="H16" s="59"/>
      <c r="I16" s="59"/>
      <c r="J16" s="9"/>
      <c r="K16" s="59"/>
      <c r="L16" s="59"/>
      <c r="M16" s="59"/>
      <c r="N16" s="59"/>
      <c r="O16" s="65"/>
      <c r="P16" s="66"/>
      <c r="Q16" s="66"/>
      <c r="R16" s="9"/>
      <c r="S16" s="59"/>
      <c r="T16" s="59"/>
      <c r="U16" s="59"/>
      <c r="V16" s="57" t="e">
        <f>SUM($D$5:$D16)/(COUNTA($D$5:$D16)-COUNTA($E$5:$E16))</f>
        <v>#DIV/0!</v>
      </c>
      <c r="W16" s="293" t="s">
        <v>40</v>
      </c>
      <c r="X16" s="294"/>
      <c r="Y16" s="295"/>
      <c r="Z16" s="76">
        <f>COUNTIF($G$5:$G$34,W16)</f>
        <v>0</v>
      </c>
      <c r="AA16" s="296">
        <f>$Z16/MAX(1,$X$5)</f>
        <v>0</v>
      </c>
      <c r="AB16" s="297"/>
    </row>
    <row r="17" spans="1:34" ht="17.100000000000001" customHeight="1">
      <c r="A17" s="247"/>
      <c r="B17" s="51"/>
      <c r="C17" s="92"/>
      <c r="D17" s="63"/>
      <c r="E17" s="61"/>
      <c r="F17" s="59"/>
      <c r="G17" s="62"/>
      <c r="H17" s="59"/>
      <c r="I17" s="59"/>
      <c r="J17" s="9"/>
      <c r="K17" s="59"/>
      <c r="L17" s="59"/>
      <c r="M17" s="59"/>
      <c r="N17" s="59"/>
      <c r="O17" s="65"/>
      <c r="P17" s="66"/>
      <c r="Q17" s="66"/>
      <c r="R17" s="9"/>
      <c r="S17" s="59"/>
      <c r="T17" s="59"/>
      <c r="U17" s="59"/>
      <c r="V17" s="57" t="e">
        <f>SUM($D$5:$D17)/(COUNTA($D$5:$D17)-COUNTA($E$5:$E17))</f>
        <v>#DIV/0!</v>
      </c>
      <c r="W17" s="298" t="s">
        <v>39</v>
      </c>
      <c r="X17" s="299"/>
      <c r="Y17" s="300"/>
      <c r="Z17" s="76">
        <f>COUNTIF($G$5:$G$34,W17)</f>
        <v>0</v>
      </c>
      <c r="AA17" s="287">
        <f t="shared" ref="AA17:AA25" si="2">$Z17/MAX(1,$X$5)</f>
        <v>0</v>
      </c>
      <c r="AB17" s="288"/>
      <c r="AG17" s="1"/>
      <c r="AH17" s="1"/>
    </row>
    <row r="18" spans="1:34" ht="17.100000000000001" customHeight="1">
      <c r="A18" s="228"/>
      <c r="B18" s="51"/>
      <c r="C18" s="92"/>
      <c r="D18" s="63"/>
      <c r="E18" s="61"/>
      <c r="F18" s="59"/>
      <c r="G18" s="62"/>
      <c r="H18" s="59"/>
      <c r="I18" s="59"/>
      <c r="J18" s="9"/>
      <c r="K18" s="59"/>
      <c r="L18" s="59"/>
      <c r="M18" s="59"/>
      <c r="N18" s="59"/>
      <c r="O18" s="65"/>
      <c r="P18" s="66"/>
      <c r="Q18" s="66"/>
      <c r="R18" s="9"/>
      <c r="S18" s="59"/>
      <c r="T18" s="59"/>
      <c r="U18" s="59"/>
      <c r="V18" s="57" t="e">
        <f>SUM($D$5:$D18)/(COUNTA($D$5:$D18)-COUNTA($E$5:$E18))</f>
        <v>#DIV/0!</v>
      </c>
      <c r="W18" s="284" t="s">
        <v>90</v>
      </c>
      <c r="X18" s="285"/>
      <c r="Y18" s="286"/>
      <c r="Z18" s="76">
        <f>COUNTIF($G$5:$G$34,W18)</f>
        <v>0</v>
      </c>
      <c r="AA18" s="287">
        <f t="shared" si="2"/>
        <v>0</v>
      </c>
      <c r="AB18" s="288"/>
      <c r="AG18" s="1"/>
      <c r="AH18" s="1"/>
    </row>
    <row r="19" spans="1:34" ht="17.100000000000001" customHeight="1">
      <c r="A19" s="228"/>
      <c r="B19" s="51"/>
      <c r="C19" s="92"/>
      <c r="D19" s="60"/>
      <c r="E19" s="61"/>
      <c r="F19" s="59"/>
      <c r="G19" s="59"/>
      <c r="H19" s="59"/>
      <c r="I19" s="59"/>
      <c r="J19" s="9"/>
      <c r="K19" s="59"/>
      <c r="L19" s="59"/>
      <c r="M19" s="59"/>
      <c r="N19" s="59"/>
      <c r="O19" s="65"/>
      <c r="P19" s="66"/>
      <c r="Q19" s="66"/>
      <c r="R19" s="9"/>
      <c r="S19" s="59"/>
      <c r="T19" s="59"/>
      <c r="U19" s="59"/>
      <c r="V19" s="57" t="e">
        <f>SUM($D$5:$D19)/(COUNTA($D$5:$D19)-COUNTA($E$5:$E19))</f>
        <v>#DIV/0!</v>
      </c>
      <c r="W19" s="284" t="s">
        <v>89</v>
      </c>
      <c r="X19" s="285"/>
      <c r="Y19" s="286"/>
      <c r="Z19" s="76">
        <f t="shared" ref="Z19:Z25" si="3">COUNTIF($G$5:$G$34,W19)</f>
        <v>0</v>
      </c>
      <c r="AA19" s="287">
        <f t="shared" si="2"/>
        <v>0</v>
      </c>
      <c r="AB19" s="288"/>
      <c r="AG19" s="1"/>
      <c r="AH19" s="1"/>
    </row>
    <row r="20" spans="1:34" ht="17.100000000000001" customHeight="1">
      <c r="A20" s="228"/>
      <c r="B20" s="47"/>
      <c r="C20" s="91"/>
      <c r="D20" s="60"/>
      <c r="E20" s="61"/>
      <c r="F20" s="59"/>
      <c r="G20" s="62"/>
      <c r="H20" s="59"/>
      <c r="I20" s="59"/>
      <c r="J20" s="9"/>
      <c r="K20" s="59"/>
      <c r="L20" s="59"/>
      <c r="M20" s="59"/>
      <c r="N20" s="59"/>
      <c r="O20" s="65"/>
      <c r="P20" s="66"/>
      <c r="Q20" s="66"/>
      <c r="R20" s="9"/>
      <c r="S20" s="59"/>
      <c r="T20" s="59"/>
      <c r="U20" s="59"/>
      <c r="V20" s="57" t="e">
        <f>SUM($D$5:$D20)/(COUNTA($D$5:$D20)-COUNTA($E$5:$E20))</f>
        <v>#DIV/0!</v>
      </c>
      <c r="W20" s="284" t="s">
        <v>38</v>
      </c>
      <c r="X20" s="285"/>
      <c r="Y20" s="286"/>
      <c r="Z20" s="76">
        <f t="shared" si="3"/>
        <v>0</v>
      </c>
      <c r="AA20" s="287">
        <f t="shared" si="2"/>
        <v>0</v>
      </c>
      <c r="AB20" s="288"/>
      <c r="AG20" s="1"/>
      <c r="AH20" s="1"/>
    </row>
    <row r="21" spans="1:34" ht="17.100000000000001" customHeight="1">
      <c r="A21" s="228"/>
      <c r="B21" s="47"/>
      <c r="C21" s="91"/>
      <c r="D21" s="60"/>
      <c r="E21" s="61"/>
      <c r="F21" s="59"/>
      <c r="G21" s="62"/>
      <c r="H21" s="59"/>
      <c r="I21" s="59"/>
      <c r="J21" s="9"/>
      <c r="K21" s="64"/>
      <c r="L21" s="59"/>
      <c r="M21" s="59"/>
      <c r="N21" s="59"/>
      <c r="O21" s="65"/>
      <c r="P21" s="66"/>
      <c r="Q21" s="66"/>
      <c r="R21" s="9"/>
      <c r="S21" s="59"/>
      <c r="T21" s="59"/>
      <c r="U21" s="59"/>
      <c r="V21" s="57" t="e">
        <f>SUM($D$5:$D21)/(COUNTA($D$5:$D21)-COUNTA($E$5:$E21))</f>
        <v>#DIV/0!</v>
      </c>
      <c r="W21" s="284" t="s">
        <v>37</v>
      </c>
      <c r="X21" s="285"/>
      <c r="Y21" s="286"/>
      <c r="Z21" s="76">
        <f t="shared" si="3"/>
        <v>0</v>
      </c>
      <c r="AA21" s="287">
        <f t="shared" si="2"/>
        <v>0</v>
      </c>
      <c r="AB21" s="288"/>
      <c r="AG21" s="1"/>
      <c r="AH21" s="1"/>
    </row>
    <row r="22" spans="1:34" ht="17.100000000000001" customHeight="1">
      <c r="A22" s="247"/>
      <c r="B22" s="47"/>
      <c r="C22" s="91"/>
      <c r="D22" s="60"/>
      <c r="E22" s="61"/>
      <c r="F22" s="59"/>
      <c r="G22" s="59"/>
      <c r="H22" s="59"/>
      <c r="I22" s="59"/>
      <c r="J22" s="9"/>
      <c r="K22" s="64"/>
      <c r="L22" s="59"/>
      <c r="M22" s="59"/>
      <c r="N22" s="59"/>
      <c r="O22" s="65"/>
      <c r="P22" s="66"/>
      <c r="Q22" s="66"/>
      <c r="R22" s="9"/>
      <c r="S22" s="59"/>
      <c r="T22" s="59"/>
      <c r="U22" s="59"/>
      <c r="V22" s="57" t="e">
        <f>SUM($D$5:$D22)/(COUNTA($D$5:$D22)-COUNTA($E$5:$E22))</f>
        <v>#DIV/0!</v>
      </c>
      <c r="W22" s="284" t="s">
        <v>36</v>
      </c>
      <c r="X22" s="285"/>
      <c r="Y22" s="286"/>
      <c r="Z22" s="76">
        <f t="shared" si="3"/>
        <v>0</v>
      </c>
      <c r="AA22" s="287">
        <f t="shared" si="2"/>
        <v>0</v>
      </c>
      <c r="AB22" s="288"/>
      <c r="AG22" s="1"/>
      <c r="AH22" s="1"/>
    </row>
    <row r="23" spans="1:34" ht="17.100000000000001" customHeight="1">
      <c r="A23" s="248"/>
      <c r="B23" s="47"/>
      <c r="C23" s="91"/>
      <c r="D23" s="60"/>
      <c r="E23" s="61"/>
      <c r="F23" s="59"/>
      <c r="G23" s="62"/>
      <c r="H23" s="59"/>
      <c r="I23" s="59"/>
      <c r="J23" s="9"/>
      <c r="K23" s="64"/>
      <c r="L23" s="59"/>
      <c r="M23" s="59"/>
      <c r="N23" s="64"/>
      <c r="O23" s="67"/>
      <c r="P23" s="68"/>
      <c r="Q23" s="68"/>
      <c r="R23" s="9"/>
      <c r="S23" s="59"/>
      <c r="T23" s="59"/>
      <c r="U23" s="59"/>
      <c r="V23" s="57" t="e">
        <f>SUM($D$5:$D23)/(COUNTA($D$5:$D23)-COUNTA($E$5:$E23))</f>
        <v>#DIV/0!</v>
      </c>
      <c r="W23" s="284" t="s">
        <v>35</v>
      </c>
      <c r="X23" s="285"/>
      <c r="Y23" s="286"/>
      <c r="Z23" s="76">
        <f t="shared" si="3"/>
        <v>0</v>
      </c>
      <c r="AA23" s="287">
        <f t="shared" si="2"/>
        <v>0</v>
      </c>
      <c r="AB23" s="288"/>
      <c r="AG23" s="1"/>
      <c r="AH23" s="1"/>
    </row>
    <row r="24" spans="1:34" ht="17.100000000000001" customHeight="1">
      <c r="A24" s="248"/>
      <c r="B24" s="51"/>
      <c r="C24" s="92"/>
      <c r="D24" s="63"/>
      <c r="E24" s="61"/>
      <c r="F24" s="59"/>
      <c r="G24" s="62"/>
      <c r="H24" s="59"/>
      <c r="I24" s="59"/>
      <c r="J24" s="9"/>
      <c r="K24" s="64"/>
      <c r="L24" s="59"/>
      <c r="M24" s="59"/>
      <c r="N24" s="59"/>
      <c r="O24" s="65"/>
      <c r="P24" s="66"/>
      <c r="Q24" s="66"/>
      <c r="R24" s="25"/>
      <c r="S24" s="62"/>
      <c r="T24" s="62"/>
      <c r="U24" s="62"/>
      <c r="V24" s="57" t="e">
        <f>SUM($D$5:$D24)/(COUNTA($D$5:$D24)-COUNTA($E$5:$E24))</f>
        <v>#DIV/0!</v>
      </c>
      <c r="W24" s="284" t="s">
        <v>34</v>
      </c>
      <c r="X24" s="290"/>
      <c r="Y24" s="291"/>
      <c r="Z24" s="76">
        <f t="shared" si="3"/>
        <v>0</v>
      </c>
      <c r="AA24" s="287">
        <f t="shared" si="2"/>
        <v>0</v>
      </c>
      <c r="AB24" s="288"/>
      <c r="AG24" s="1"/>
      <c r="AH24" s="1"/>
    </row>
    <row r="25" spans="1:34" ht="17.100000000000001" customHeight="1">
      <c r="A25" s="248"/>
      <c r="B25" s="47"/>
      <c r="C25" s="91"/>
      <c r="D25" s="63"/>
      <c r="E25" s="61"/>
      <c r="F25" s="59"/>
      <c r="G25" s="62"/>
      <c r="H25" s="59"/>
      <c r="I25" s="59"/>
      <c r="J25" s="9"/>
      <c r="K25" s="64"/>
      <c r="L25" s="59"/>
      <c r="M25" s="59"/>
      <c r="N25" s="59"/>
      <c r="O25" s="65"/>
      <c r="P25" s="66"/>
      <c r="Q25" s="66"/>
      <c r="R25" s="50"/>
      <c r="S25" s="59"/>
      <c r="T25" s="59"/>
      <c r="U25" s="59"/>
      <c r="V25" s="57" t="e">
        <f>SUM($D$5:$D25)/(COUNTA($D$5:$D25)-COUNTA($E$5:$E25))</f>
        <v>#DIV/0!</v>
      </c>
      <c r="W25" s="284" t="s">
        <v>33</v>
      </c>
      <c r="X25" s="285"/>
      <c r="Y25" s="286"/>
      <c r="Z25" s="76">
        <f t="shared" si="3"/>
        <v>0</v>
      </c>
      <c r="AA25" s="287">
        <f t="shared" si="2"/>
        <v>0</v>
      </c>
      <c r="AB25" s="288"/>
      <c r="AG25" s="1"/>
      <c r="AH25" s="1"/>
    </row>
    <row r="26" spans="1:34" ht="17.100000000000001" customHeight="1">
      <c r="A26" s="200"/>
      <c r="B26" s="2"/>
      <c r="C26" s="91"/>
      <c r="D26" s="60"/>
      <c r="E26" s="61"/>
      <c r="F26" s="59"/>
      <c r="G26" s="59"/>
      <c r="H26" s="59"/>
      <c r="I26" s="59"/>
      <c r="J26" s="9"/>
      <c r="K26" s="64"/>
      <c r="L26" s="59"/>
      <c r="M26" s="59"/>
      <c r="N26" s="59"/>
      <c r="O26" s="65"/>
      <c r="P26" s="66"/>
      <c r="Q26" s="66"/>
      <c r="R26" s="50"/>
      <c r="S26" s="59"/>
      <c r="T26" s="59"/>
      <c r="U26" s="59"/>
      <c r="V26" s="58" t="e">
        <f>SUM($D$5:$D26)/(COUNTA($D$5:$D26)-COUNTA($E$5:$E26))</f>
        <v>#DIV/0!</v>
      </c>
      <c r="W26" s="88"/>
    </row>
    <row r="27" spans="1:34" ht="17.100000000000001" customHeight="1">
      <c r="A27" s="200"/>
      <c r="B27" s="2"/>
      <c r="C27" s="91"/>
      <c r="D27" s="60"/>
      <c r="E27" s="61"/>
      <c r="F27" s="59"/>
      <c r="G27" s="59"/>
      <c r="H27" s="59"/>
      <c r="I27" s="59"/>
      <c r="J27" s="9"/>
      <c r="K27" s="64"/>
      <c r="L27" s="59"/>
      <c r="M27" s="59"/>
      <c r="N27" s="59"/>
      <c r="O27" s="65"/>
      <c r="P27" s="66"/>
      <c r="Q27" s="66"/>
      <c r="R27" s="50"/>
      <c r="S27" s="59"/>
      <c r="T27" s="59"/>
      <c r="U27" s="59"/>
      <c r="V27" s="58" t="e">
        <f>SUM($D$5:$D27)/(COUNTA($D$5:$D27)-COUNTA($E$5:$E27))</f>
        <v>#DIV/0!</v>
      </c>
      <c r="W27" s="289" t="s">
        <v>32</v>
      </c>
      <c r="X27" s="289"/>
      <c r="Y27" s="289"/>
      <c r="Z27" s="289"/>
      <c r="AA27" s="289"/>
      <c r="AB27" s="289"/>
      <c r="AC27" s="8"/>
      <c r="AD27" s="8"/>
      <c r="AE27" s="8"/>
      <c r="AG27" s="1"/>
      <c r="AH27" s="1"/>
    </row>
    <row r="28" spans="1:34" ht="17.100000000000001" customHeight="1">
      <c r="A28" s="200"/>
      <c r="B28" s="2"/>
      <c r="C28" s="91"/>
      <c r="D28" s="60"/>
      <c r="E28" s="61"/>
      <c r="F28" s="59"/>
      <c r="G28" s="59"/>
      <c r="H28" s="59"/>
      <c r="I28" s="59"/>
      <c r="J28" s="9"/>
      <c r="K28" s="64"/>
      <c r="L28" s="59"/>
      <c r="M28" s="59"/>
      <c r="N28" s="59"/>
      <c r="O28" s="65"/>
      <c r="P28" s="66"/>
      <c r="Q28" s="66"/>
      <c r="R28" s="50"/>
      <c r="S28" s="59"/>
      <c r="T28" s="59"/>
      <c r="U28" s="59"/>
      <c r="V28" s="57" t="e">
        <f>SUM($D$5:$D28)/(COUNTA($D$5:$D28)-COUNTA($E$5:$E28))</f>
        <v>#DIV/0!</v>
      </c>
      <c r="W28" s="69" t="s">
        <v>31</v>
      </c>
      <c r="X28" s="70"/>
      <c r="Y28" s="70"/>
      <c r="Z28" s="71"/>
      <c r="AA28" s="282" t="str">
        <f>IF(W5=0,"-",$W$13/$W$5)</f>
        <v>-</v>
      </c>
      <c r="AB28" s="283"/>
      <c r="AG28" s="1"/>
      <c r="AH28" s="1"/>
    </row>
    <row r="29" spans="1:34" ht="17.100000000000001" customHeight="1">
      <c r="A29" s="200"/>
      <c r="B29" s="2"/>
      <c r="C29" s="91"/>
      <c r="D29" s="60"/>
      <c r="E29" s="61"/>
      <c r="F29" s="59"/>
      <c r="G29" s="59"/>
      <c r="H29" s="59"/>
      <c r="I29" s="59"/>
      <c r="J29" s="9"/>
      <c r="K29" s="64"/>
      <c r="L29" s="59"/>
      <c r="M29" s="59"/>
      <c r="N29" s="59"/>
      <c r="O29" s="65"/>
      <c r="P29" s="66"/>
      <c r="Q29" s="66"/>
      <c r="R29" s="50"/>
      <c r="S29" s="59"/>
      <c r="T29" s="59"/>
      <c r="U29" s="59"/>
      <c r="V29" s="57" t="e">
        <f>SUM($D$5:$D29)/(COUNTA($D$5:$D29)-COUNTA($E$5:$E29))</f>
        <v>#DIV/0!</v>
      </c>
      <c r="W29" s="150" t="s">
        <v>30</v>
      </c>
      <c r="X29" s="151"/>
      <c r="Y29" s="276">
        <v>20</v>
      </c>
      <c r="Z29" s="279"/>
      <c r="AA29" s="280" t="str">
        <f>IF(ISERROR(SUMIF(D5:D34,"&gt;="&amp;Y29)/SUMPRODUCT(--(D5:D34&gt;=Y29),--(E5:E34&lt;&gt;"*"))),"-",SUMIF(D5:D34,"&gt;="&amp;Y29)/SUMPRODUCT(--(D5:D34&gt;=Y29),--(E5:E34&lt;&gt;"*")))</f>
        <v>-</v>
      </c>
      <c r="AB29" s="281"/>
      <c r="AG29" s="1"/>
      <c r="AH29" s="1"/>
    </row>
    <row r="30" spans="1:34" ht="17.100000000000001" customHeight="1">
      <c r="A30" s="200"/>
      <c r="B30" s="2"/>
      <c r="C30" s="91"/>
      <c r="D30" s="60"/>
      <c r="E30" s="61"/>
      <c r="F30" s="59"/>
      <c r="G30" s="59"/>
      <c r="H30" s="59"/>
      <c r="I30" s="59"/>
      <c r="J30" s="9"/>
      <c r="K30" s="64"/>
      <c r="L30" s="59"/>
      <c r="M30" s="59"/>
      <c r="N30" s="59"/>
      <c r="O30" s="65"/>
      <c r="P30" s="66"/>
      <c r="Q30" s="66"/>
      <c r="R30" s="50"/>
      <c r="S30" s="59"/>
      <c r="T30" s="59"/>
      <c r="U30" s="59"/>
      <c r="V30" s="57" t="e">
        <f>SUM($D$5:$D30)/(COUNTA($D$5:$D30)-COUNTA($E$5:$E30))</f>
        <v>#DIV/0!</v>
      </c>
      <c r="W30" s="274" t="s">
        <v>29</v>
      </c>
      <c r="X30" s="275"/>
      <c r="Y30" s="275"/>
      <c r="Z30" s="276"/>
      <c r="AA30" s="277" t="str">
        <f>IF($Z$5="-","-",IF($Z$5=0,"-",($AF$5*4+$AG$5*6)/$Z$5))</f>
        <v>-</v>
      </c>
      <c r="AB30" s="278"/>
      <c r="AG30" s="1"/>
      <c r="AH30" s="1"/>
    </row>
    <row r="31" spans="1:34" ht="17.100000000000001" customHeight="1">
      <c r="A31" s="200"/>
      <c r="B31" s="2"/>
      <c r="C31" s="91"/>
      <c r="D31" s="60"/>
      <c r="E31" s="61"/>
      <c r="F31" s="59"/>
      <c r="G31" s="59"/>
      <c r="H31" s="59"/>
      <c r="I31" s="59"/>
      <c r="J31" s="9"/>
      <c r="K31" s="64"/>
      <c r="L31" s="59"/>
      <c r="M31" s="59"/>
      <c r="N31" s="59"/>
      <c r="O31" s="65"/>
      <c r="P31" s="66"/>
      <c r="Q31" s="66"/>
      <c r="R31" s="50"/>
      <c r="S31" s="59"/>
      <c r="T31" s="59"/>
      <c r="U31" s="59"/>
      <c r="V31" s="57" t="e">
        <f>SUM($D$5:$D31)/(COUNTA($D$5:$D31)-COUNTA($E$5:$E31))</f>
        <v>#DIV/0!</v>
      </c>
      <c r="W31" s="274" t="s">
        <v>28</v>
      </c>
      <c r="X31" s="275"/>
      <c r="Y31" s="275"/>
      <c r="Z31" s="276"/>
      <c r="AA31" s="277" t="str">
        <f>IF(SUM($AF5:$AG5),$AG5/SUM($AF5:$AG5),"-")</f>
        <v>-</v>
      </c>
      <c r="AB31" s="278"/>
      <c r="AG31" s="1"/>
      <c r="AH31" s="1"/>
    </row>
    <row r="32" spans="1:34" ht="17.100000000000001" customHeight="1">
      <c r="A32" s="200"/>
      <c r="B32" s="2"/>
      <c r="C32" s="91"/>
      <c r="D32" s="60"/>
      <c r="E32" s="61"/>
      <c r="F32" s="59"/>
      <c r="G32" s="59"/>
      <c r="H32" s="59"/>
      <c r="I32" s="59"/>
      <c r="J32" s="9"/>
      <c r="K32" s="64"/>
      <c r="L32" s="59"/>
      <c r="M32" s="59"/>
      <c r="N32" s="59"/>
      <c r="O32" s="65"/>
      <c r="P32" s="66"/>
      <c r="Q32" s="66"/>
      <c r="R32" s="50"/>
      <c r="S32" s="59"/>
      <c r="T32" s="59"/>
      <c r="U32" s="59"/>
      <c r="V32" s="57" t="e">
        <f>SUM($D$5:$D32)/(COUNTA($D$5:$D32)-COUNTA($E$5:$E32))</f>
        <v>#DIV/0!</v>
      </c>
      <c r="W32" s="274" t="s">
        <v>27</v>
      </c>
      <c r="X32" s="275"/>
      <c r="Y32" s="275"/>
      <c r="Z32" s="276"/>
      <c r="AA32" s="277" t="str">
        <f>IF(SUM($AH5:$AI5),$AI5/SUM($AH5:$AI5),"-")</f>
        <v>-</v>
      </c>
      <c r="AB32" s="278"/>
      <c r="AG32" s="1"/>
      <c r="AH32" s="1"/>
    </row>
    <row r="33" spans="1:34" ht="17.100000000000001" customHeight="1">
      <c r="A33" s="199"/>
      <c r="B33" s="2"/>
      <c r="C33" s="91"/>
      <c r="D33" s="60"/>
      <c r="E33" s="61"/>
      <c r="F33" s="59"/>
      <c r="G33" s="59"/>
      <c r="H33" s="59"/>
      <c r="I33" s="59"/>
      <c r="J33" s="50"/>
      <c r="K33" s="59"/>
      <c r="L33" s="59"/>
      <c r="M33" s="59"/>
      <c r="N33" s="59"/>
      <c r="O33" s="65"/>
      <c r="P33" s="66"/>
      <c r="Q33" s="66"/>
      <c r="R33" s="50"/>
      <c r="S33" s="59"/>
      <c r="T33" s="59"/>
      <c r="U33" s="59"/>
      <c r="V33" s="57" t="e">
        <f>SUM($D$5:$D33)/(COUNTA($D$5:$D33)-COUNTA($E$5:$E33))</f>
        <v>#DIV/0!</v>
      </c>
      <c r="W33" s="274" t="s">
        <v>64</v>
      </c>
      <c r="X33" s="275"/>
      <c r="Y33" s="275"/>
      <c r="Z33" s="276"/>
      <c r="AA33" s="74">
        <f>SUMPRODUCT((D5:D34=0)*(D5:D34&lt;&gt;"")*(E5:E34&lt;&gt;"*"))</f>
        <v>0</v>
      </c>
      <c r="AB33" s="75">
        <f>SUMPRODUCT((D5:D34=0)*(D5:D34&lt;&gt;"")*(E5:E34&lt;&gt;"*")*(F5:F34=1))</f>
        <v>0</v>
      </c>
      <c r="AG33" s="1"/>
      <c r="AH33" s="1"/>
    </row>
    <row r="34" spans="1:34" ht="17.100000000000001" customHeight="1">
      <c r="A34" s="199"/>
      <c r="B34" s="2"/>
      <c r="C34" s="91"/>
      <c r="D34" s="60"/>
      <c r="E34" s="61"/>
      <c r="F34" s="59"/>
      <c r="G34" s="59"/>
      <c r="H34" s="59"/>
      <c r="I34" s="59"/>
      <c r="J34" s="50"/>
      <c r="K34" s="59"/>
      <c r="L34" s="59"/>
      <c r="M34" s="59"/>
      <c r="N34" s="59"/>
      <c r="O34" s="65"/>
      <c r="P34" s="66"/>
      <c r="Q34" s="66"/>
      <c r="R34" s="50"/>
      <c r="S34" s="59"/>
      <c r="T34" s="59"/>
      <c r="U34" s="59"/>
      <c r="V34" s="57" t="e">
        <f>SUM($D$5:$D34)/(COUNTA($D$5:$D34)-COUNTA($E$5:$E34))</f>
        <v>#DIV/0!</v>
      </c>
      <c r="W34" s="274" t="s">
        <v>65</v>
      </c>
      <c r="X34" s="275"/>
      <c r="Y34" s="275"/>
      <c r="Z34" s="276"/>
      <c r="AA34" s="74">
        <f>SUM(P5:P34)</f>
        <v>0</v>
      </c>
      <c r="AB34" s="75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13" priority="1" operator="greaterThan">
      <formula>0</formula>
    </cfRule>
  </conditionalFormatting>
  <dataValidations count="1">
    <dataValidation type="list" allowBlank="1" showInputMessage="1" showErrorMessage="1" sqref="G5:G34" xr:uid="{00000000-0002-0000-3D00-000000000000}">
      <formula1>$W$16:$W$25</formula1>
    </dataValidation>
  </dataValidations>
  <hyperlinks>
    <hyperlink ref="A2" location="'Player Summary'!A1" display="Player Summary" xr:uid="{00000000-0004-0000-3D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17" sqref="A17"/>
      <selection pane="topRight" activeCell="A17" sqref="A17"/>
      <selection pane="bottomLeft" activeCell="A17" sqref="A17"/>
      <selection pane="bottomRight" activeCell="A17" sqref="A17"/>
    </sheetView>
  </sheetViews>
  <sheetFormatPr defaultColWidth="8.855468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85546875" style="2" customWidth="1"/>
    <col min="8" max="8" width="2.5703125" style="2" customWidth="1"/>
    <col min="9" max="9" width="2.42578125" style="2" customWidth="1"/>
    <col min="10" max="10" width="2.85546875" style="47" customWidth="1"/>
    <col min="11" max="11" width="5" style="5" customWidth="1"/>
    <col min="12" max="14" width="5" style="2" customWidth="1"/>
    <col min="15" max="15" width="0.5703125" style="2" customWidth="1"/>
    <col min="16" max="18" width="2.85546875" style="2" customWidth="1"/>
    <col min="19" max="21" width="4.42578125" style="2" customWidth="1"/>
    <col min="22" max="22" width="2.85546875" style="1" customWidth="1"/>
    <col min="23" max="25" width="5.5703125" style="1" customWidth="1"/>
    <col min="26" max="26" width="5.570312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5703125" style="1" customWidth="1"/>
    <col min="33" max="34" width="5.5703125" style="2" customWidth="1"/>
    <col min="35" max="35" width="5.5703125" style="1" customWidth="1"/>
    <col min="36" max="36" width="2.85546875" style="1" customWidth="1"/>
    <col min="37" max="38" width="5.5703125" style="1" customWidth="1"/>
    <col min="39" max="39" width="6.85546875" style="1" customWidth="1"/>
    <col min="40" max="256" width="11.42578125" style="1" customWidth="1"/>
    <col min="257" max="16384" width="8.85546875" style="1"/>
  </cols>
  <sheetData>
    <row r="1" spans="1:39" ht="15.75">
      <c r="A1" s="46"/>
      <c r="D1" s="13" t="s">
        <v>75</v>
      </c>
      <c r="E1" s="13"/>
      <c r="F1" s="13"/>
      <c r="G1" s="203" t="s">
        <v>76</v>
      </c>
      <c r="H1" s="13"/>
      <c r="I1" s="13"/>
      <c r="J1" s="13"/>
      <c r="K1" s="202" t="s">
        <v>77</v>
      </c>
      <c r="L1" s="13"/>
      <c r="M1" s="204" t="s">
        <v>78</v>
      </c>
      <c r="N1" s="20"/>
      <c r="O1" s="47"/>
      <c r="P1" s="47"/>
      <c r="Q1" s="47"/>
      <c r="R1" s="47"/>
      <c r="S1" s="20"/>
      <c r="T1" s="20"/>
      <c r="U1" s="20"/>
      <c r="V1" s="15"/>
      <c r="W1" s="15"/>
      <c r="X1" s="15"/>
      <c r="Y1" s="15"/>
      <c r="Z1" s="47"/>
    </row>
    <row r="2" spans="1:39">
      <c r="A2" s="226" t="s">
        <v>107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7"/>
      <c r="S2" s="47"/>
      <c r="T2" s="47"/>
      <c r="U2" s="47"/>
      <c r="V2" s="15"/>
      <c r="W2" s="15"/>
      <c r="X2" s="15"/>
      <c r="Y2" s="15"/>
      <c r="Z2" s="47"/>
      <c r="AA2" s="15"/>
      <c r="AB2" s="15"/>
      <c r="AC2" s="15"/>
      <c r="AD2" s="15"/>
      <c r="AE2" s="15"/>
      <c r="AF2" s="15"/>
      <c r="AG2" s="47"/>
      <c r="AH2" s="47"/>
      <c r="AI2" s="15"/>
      <c r="AJ2" s="15"/>
    </row>
    <row r="3" spans="1:39">
      <c r="A3" s="255" t="s">
        <v>73</v>
      </c>
      <c r="B3" s="15"/>
      <c r="C3" s="257" t="s">
        <v>63</v>
      </c>
      <c r="D3" s="257"/>
      <c r="E3" s="257"/>
      <c r="F3" s="257"/>
      <c r="G3" s="257"/>
      <c r="H3" s="257"/>
      <c r="I3" s="257"/>
      <c r="J3" s="13"/>
      <c r="K3" s="257" t="s">
        <v>62</v>
      </c>
      <c r="L3" s="257"/>
      <c r="M3" s="257"/>
      <c r="N3" s="257"/>
      <c r="O3" s="301"/>
      <c r="P3" s="257"/>
      <c r="Q3" s="257"/>
      <c r="R3" s="14"/>
      <c r="S3" s="257" t="s">
        <v>61</v>
      </c>
      <c r="T3" s="257"/>
      <c r="U3" s="257"/>
      <c r="V3" s="15"/>
      <c r="W3" s="289" t="s">
        <v>60</v>
      </c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K3" s="289" t="s">
        <v>59</v>
      </c>
      <c r="AL3" s="289"/>
      <c r="AM3" s="289"/>
    </row>
    <row r="4" spans="1:39" ht="17.100000000000001" customHeight="1">
      <c r="A4" s="256"/>
      <c r="B4" s="54" t="s">
        <v>93</v>
      </c>
      <c r="C4" s="52" t="s">
        <v>54</v>
      </c>
      <c r="D4" s="153" t="s">
        <v>21</v>
      </c>
      <c r="E4" s="153" t="s">
        <v>58</v>
      </c>
      <c r="F4" s="153" t="s">
        <v>57</v>
      </c>
      <c r="G4" s="153" t="s">
        <v>71</v>
      </c>
      <c r="H4" s="153">
        <v>4</v>
      </c>
      <c r="I4" s="153">
        <v>6</v>
      </c>
      <c r="J4" s="13"/>
      <c r="K4" s="55" t="s">
        <v>16</v>
      </c>
      <c r="L4" s="153" t="s">
        <v>15</v>
      </c>
      <c r="M4" s="153" t="s">
        <v>14</v>
      </c>
      <c r="N4" s="153" t="s">
        <v>13</v>
      </c>
      <c r="O4" s="56"/>
      <c r="P4" s="52" t="s">
        <v>56</v>
      </c>
      <c r="Q4" s="52" t="s">
        <v>55</v>
      </c>
      <c r="R4" s="13"/>
      <c r="S4" s="153" t="s">
        <v>8</v>
      </c>
      <c r="T4" s="153" t="s">
        <v>7</v>
      </c>
      <c r="U4" s="153" t="s">
        <v>6</v>
      </c>
      <c r="W4" s="152" t="s">
        <v>15</v>
      </c>
      <c r="X4" s="152" t="s">
        <v>23</v>
      </c>
      <c r="Y4" s="152" t="s">
        <v>22</v>
      </c>
      <c r="Z4" s="152" t="s">
        <v>21</v>
      </c>
      <c r="AA4" s="289" t="s">
        <v>20</v>
      </c>
      <c r="AB4" s="289"/>
      <c r="AC4" s="289" t="s">
        <v>11</v>
      </c>
      <c r="AD4" s="289"/>
      <c r="AE4" s="152" t="s">
        <v>10</v>
      </c>
      <c r="AF4" s="152">
        <v>4</v>
      </c>
      <c r="AG4" s="152">
        <v>6</v>
      </c>
      <c r="AH4" s="152" t="s">
        <v>19</v>
      </c>
      <c r="AI4" s="152" t="s">
        <v>18</v>
      </c>
      <c r="AK4" s="152" t="s">
        <v>54</v>
      </c>
      <c r="AL4" s="152" t="s">
        <v>23</v>
      </c>
      <c r="AM4" s="78" t="s">
        <v>11</v>
      </c>
    </row>
    <row r="5" spans="1:39" ht="17.100000000000001" customHeight="1">
      <c r="A5" s="228"/>
      <c r="B5" s="47"/>
      <c r="C5" s="91"/>
      <c r="D5" s="60"/>
      <c r="E5" s="61"/>
      <c r="F5" s="59"/>
      <c r="G5" s="62"/>
      <c r="H5" s="59"/>
      <c r="I5" s="59"/>
      <c r="J5" s="9"/>
      <c r="K5" s="59"/>
      <c r="L5" s="59"/>
      <c r="M5" s="59"/>
      <c r="N5" s="59"/>
      <c r="O5" s="65"/>
      <c r="P5" s="66"/>
      <c r="Q5" s="66"/>
      <c r="R5" s="9"/>
      <c r="S5" s="59"/>
      <c r="T5" s="59"/>
      <c r="U5" s="59"/>
      <c r="V5" s="57" t="e">
        <f>SUM($D$5:$D5)/(COUNTA($D$5:$D5)-COUNTA($E$5:$E5))</f>
        <v>#DIV/0!</v>
      </c>
      <c r="W5" s="76">
        <f>COUNTA(A5:A34)</f>
        <v>0</v>
      </c>
      <c r="X5" s="76">
        <f>COUNTA(D5:D34)</f>
        <v>0</v>
      </c>
      <c r="Y5" s="76">
        <f>COUNTA(E5:E34)</f>
        <v>0</v>
      </c>
      <c r="Z5" s="83" t="str">
        <f>IF(X5=0,"-",SUM(D5:D34))</f>
        <v>-</v>
      </c>
      <c r="AA5" s="302">
        <f t="array" ref="AA5">IF(X5,(MAX(D5:D34)&amp;IF(SUM((D5:D34=MAX(D5:D34))*(E5:E34&lt;&gt;"")),"*","")&amp;"("&amp;MIN(IF(D5:D34&amp;E5:E34=MAX(D5:D34)&amp;IF(SUM((D5:D34=MAX(D5:D34))*(E5:E34&lt;&gt;"")),"*",""),F5:F34))&amp;")"),0)</f>
        <v>0</v>
      </c>
      <c r="AB5" s="302"/>
      <c r="AC5" s="303" t="str">
        <f>IF($X5-$Y5,$Z5/($X5-$Y5),"-")</f>
        <v>-</v>
      </c>
      <c r="AD5" s="304"/>
      <c r="AE5" s="84" t="str">
        <f>IF(SUM($F$5:$F$43),($Z5/(SUM($F$5:$F$43))*100),"-")</f>
        <v>-</v>
      </c>
      <c r="AF5" s="76">
        <f>SUM(H5:H34)</f>
        <v>0</v>
      </c>
      <c r="AG5" s="76">
        <f>SUM(I5:I34)</f>
        <v>0</v>
      </c>
      <c r="AH5" s="76">
        <f>COUNTIF($D$5:$D$34,"&gt;=50")-$AI5</f>
        <v>0</v>
      </c>
      <c r="AI5" s="76">
        <f>COUNTIF(D5:D34,"&gt;=100")</f>
        <v>0</v>
      </c>
      <c r="AK5" s="79" t="s">
        <v>53</v>
      </c>
      <c r="AL5" s="80" t="str">
        <f>IF(SUM(COUNTIF($C$5:$C$34,{1,2}))=0,"-",SUM(COUNTIF($C$5:$C$34,{1,2})))</f>
        <v>-</v>
      </c>
      <c r="AM5" s="89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.100000000000001" customHeight="1">
      <c r="A6" s="228"/>
      <c r="B6" s="47"/>
      <c r="C6" s="91"/>
      <c r="D6" s="60"/>
      <c r="E6" s="61"/>
      <c r="F6" s="59"/>
      <c r="G6" s="62"/>
      <c r="H6" s="59"/>
      <c r="I6" s="59"/>
      <c r="J6" s="9"/>
      <c r="K6" s="59"/>
      <c r="L6" s="59"/>
      <c r="M6" s="59"/>
      <c r="N6" s="59"/>
      <c r="O6" s="65"/>
      <c r="P6" s="66"/>
      <c r="Q6" s="66"/>
      <c r="R6" s="9"/>
      <c r="S6" s="59"/>
      <c r="T6" s="59"/>
      <c r="U6" s="59"/>
      <c r="V6" s="58" t="e">
        <f>SUM($D$5:$D6)/(COUNTA($D$5:$D6)-COUNTA($E$5:$E6))</f>
        <v>#DIV/0!</v>
      </c>
      <c r="Z6" s="47"/>
      <c r="AK6" s="81" t="s">
        <v>52</v>
      </c>
      <c r="AL6" s="82" t="str">
        <f>IF(COUNTIF($C$5:$C$34,$AK6)=0,"-",COUNTIF($C$5:$C$34,$AK6))</f>
        <v>-</v>
      </c>
      <c r="AM6" s="90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.100000000000001" customHeight="1">
      <c r="A7" s="228"/>
      <c r="B7" s="47"/>
      <c r="C7" s="91"/>
      <c r="D7" s="63"/>
      <c r="E7" s="61"/>
      <c r="F7" s="59"/>
      <c r="G7" s="62"/>
      <c r="H7" s="59"/>
      <c r="I7" s="59"/>
      <c r="J7" s="9"/>
      <c r="K7" s="59"/>
      <c r="L7" s="59"/>
      <c r="M7" s="59"/>
      <c r="N7" s="59"/>
      <c r="O7" s="65"/>
      <c r="P7" s="66"/>
      <c r="Q7" s="66"/>
      <c r="R7" s="9"/>
      <c r="S7" s="59"/>
      <c r="T7" s="59"/>
      <c r="U7" s="59"/>
      <c r="V7" s="58" t="e">
        <f>SUM($D$5:$D7)/(COUNTA($D$5:$D7)-COUNTA($E$5:$E7))</f>
        <v>#DIV/0!</v>
      </c>
      <c r="W7" s="289" t="s">
        <v>51</v>
      </c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11"/>
      <c r="AK7" s="81" t="s">
        <v>50</v>
      </c>
      <c r="AL7" s="82" t="str">
        <f t="shared" ref="AL7:AL14" si="0">IF(COUNTIF($C$5:$C$34,$AK7)=0,"-",COUNTIF($C$5:$C$34,$AK7))</f>
        <v>-</v>
      </c>
      <c r="AM7" s="90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.100000000000001" customHeight="1">
      <c r="A8" s="242"/>
      <c r="B8" s="47"/>
      <c r="C8" s="91"/>
      <c r="D8" s="60"/>
      <c r="E8" s="61"/>
      <c r="F8" s="59"/>
      <c r="G8" s="62"/>
      <c r="H8" s="59"/>
      <c r="I8" s="59"/>
      <c r="J8" s="9"/>
      <c r="K8" s="59"/>
      <c r="L8" s="59"/>
      <c r="M8" s="59"/>
      <c r="N8" s="59"/>
      <c r="O8" s="65"/>
      <c r="P8" s="66"/>
      <c r="Q8" s="66"/>
      <c r="R8" s="9"/>
      <c r="S8" s="59"/>
      <c r="T8" s="59"/>
      <c r="U8" s="59"/>
      <c r="V8" s="58" t="e">
        <f>SUM($D$5:$D8)/(COUNTA($D$5:$D8)-COUNTA($E$5:$E8))</f>
        <v>#DIV/0!</v>
      </c>
      <c r="W8" s="152" t="s">
        <v>16</v>
      </c>
      <c r="X8" s="152" t="s">
        <v>15</v>
      </c>
      <c r="Y8" s="152" t="s">
        <v>14</v>
      </c>
      <c r="Z8" s="152" t="s">
        <v>13</v>
      </c>
      <c r="AA8" s="289" t="s">
        <v>12</v>
      </c>
      <c r="AB8" s="289"/>
      <c r="AC8" s="289" t="s">
        <v>11</v>
      </c>
      <c r="AD8" s="289"/>
      <c r="AE8" s="152" t="s">
        <v>10</v>
      </c>
      <c r="AF8" s="152" t="s">
        <v>69</v>
      </c>
      <c r="AG8" s="152" t="s">
        <v>9</v>
      </c>
      <c r="AH8" s="13"/>
      <c r="AK8" s="81" t="s">
        <v>49</v>
      </c>
      <c r="AL8" s="82" t="str">
        <f t="shared" si="0"/>
        <v>-</v>
      </c>
      <c r="AM8" s="90" t="str">
        <f t="shared" si="1"/>
        <v>-</v>
      </c>
    </row>
    <row r="9" spans="1:39" ht="17.100000000000001" customHeight="1">
      <c r="A9" s="210"/>
      <c r="B9" s="51"/>
      <c r="C9" s="92"/>
      <c r="D9" s="63"/>
      <c r="E9" s="61"/>
      <c r="F9" s="59"/>
      <c r="G9" s="62"/>
      <c r="H9" s="59"/>
      <c r="I9" s="59"/>
      <c r="J9" s="9"/>
      <c r="K9" s="59"/>
      <c r="L9" s="59"/>
      <c r="M9" s="59"/>
      <c r="N9" s="59"/>
      <c r="O9" s="65"/>
      <c r="P9" s="66"/>
      <c r="Q9" s="66"/>
      <c r="R9" s="9"/>
      <c r="S9" s="59"/>
      <c r="T9" s="59"/>
      <c r="U9" s="59"/>
      <c r="V9" s="57" t="e">
        <f>SUM($D$5:$D9)/(COUNTA($D$5:$D9)-COUNTA($E$5:$E9))</f>
        <v>#DIV/0!</v>
      </c>
      <c r="W9" s="85" t="str">
        <f t="array" ref="W9">IF(SUM(K5:K34)=0,"-",SUM(INT(K5:K34))+INT(ROUND(SUM(K5:K34-INT(K5:K34)),1)/0.6)+MOD(ROUND(SUM(K5:K34-INT(K5:K34)),1),0.6))</f>
        <v>-</v>
      </c>
      <c r="X9" s="86" t="str">
        <f>IF($W$9="-","-",SUM(L5:L34))</f>
        <v>-</v>
      </c>
      <c r="Y9" s="86" t="str">
        <f>IF($W$9="-","-",SUM(M5:M34))</f>
        <v>-</v>
      </c>
      <c r="Z9" s="83" t="str">
        <f>IF($W$9="-","-",SUM(N5:N34))</f>
        <v>-</v>
      </c>
      <c r="AA9" s="305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306"/>
      <c r="AC9" s="303" t="str">
        <f>IF($Z$9="-","-",IF($Z$9=0,"-",$Y$9/$Z$9))</f>
        <v>-</v>
      </c>
      <c r="AD9" s="304"/>
      <c r="AE9" s="87" t="str">
        <f>IF(ISERROR(ROUND((INT(W9)*6+((W9-INT(W9))*10))/Z9,2)),"-",ROUND((INT(W9)*6+((W9-INT(W9))*10))/Z9,2))</f>
        <v>-</v>
      </c>
      <c r="AF9" s="84" t="str">
        <f>IF(ISERROR(ROUND(Y9/(INT(W9)*6+((W9-INT(W9))*10))*6,2)),"-",ROUND(Y9/(INT(W9)*6+((W9-INT(W9))*10))*6,2))</f>
        <v>-</v>
      </c>
      <c r="AG9" s="93">
        <f>COUNTIF(N5:N34,"&gt;=5")</f>
        <v>0</v>
      </c>
      <c r="AH9" s="10"/>
      <c r="AK9" s="81" t="s">
        <v>48</v>
      </c>
      <c r="AL9" s="82" t="str">
        <f t="shared" si="0"/>
        <v>-</v>
      </c>
      <c r="AM9" s="90" t="str">
        <f t="shared" si="1"/>
        <v>-</v>
      </c>
    </row>
    <row r="10" spans="1:39" ht="17.100000000000001" customHeight="1">
      <c r="A10" s="210"/>
      <c r="B10" s="47"/>
      <c r="C10" s="91"/>
      <c r="D10" s="63"/>
      <c r="E10" s="61"/>
      <c r="F10" s="59"/>
      <c r="G10" s="62"/>
      <c r="H10" s="59"/>
      <c r="I10" s="59"/>
      <c r="J10" s="9"/>
      <c r="K10" s="59"/>
      <c r="L10" s="59"/>
      <c r="M10" s="59"/>
      <c r="N10" s="59"/>
      <c r="O10" s="65"/>
      <c r="P10" s="66"/>
      <c r="Q10" s="66"/>
      <c r="R10" s="9"/>
      <c r="S10" s="59"/>
      <c r="T10" s="59"/>
      <c r="U10" s="59"/>
      <c r="V10" s="58" t="e">
        <f>SUM($D$5:$D10)/(COUNTA($D$5:$D10)-COUNTA($E$5:$E10))</f>
        <v>#DIV/0!</v>
      </c>
      <c r="W10" s="12"/>
      <c r="AK10" s="81" t="s">
        <v>47</v>
      </c>
      <c r="AL10" s="82" t="str">
        <f t="shared" si="0"/>
        <v>-</v>
      </c>
      <c r="AM10" s="90" t="str">
        <f t="shared" si="1"/>
        <v>-</v>
      </c>
    </row>
    <row r="11" spans="1:39" ht="17.100000000000001" customHeight="1">
      <c r="A11" s="210"/>
      <c r="B11" s="47"/>
      <c r="C11" s="91"/>
      <c r="D11" s="63"/>
      <c r="E11" s="61"/>
      <c r="F11" s="59"/>
      <c r="G11" s="59"/>
      <c r="H11" s="59"/>
      <c r="I11" s="59"/>
      <c r="J11" s="9"/>
      <c r="K11" s="59"/>
      <c r="L11" s="59"/>
      <c r="M11" s="59"/>
      <c r="N11" s="59"/>
      <c r="O11" s="65"/>
      <c r="P11" s="66"/>
      <c r="Q11" s="66"/>
      <c r="R11" s="9"/>
      <c r="S11" s="59"/>
      <c r="T11" s="59"/>
      <c r="U11" s="59"/>
      <c r="V11" s="58" t="e">
        <f>SUM($D$5:$D11)/(COUNTA($D$5:$D11)-COUNTA($E$5:$E11))</f>
        <v>#DIV/0!</v>
      </c>
      <c r="W11" s="292" t="s">
        <v>46</v>
      </c>
      <c r="X11" s="292"/>
      <c r="Y11" s="292"/>
      <c r="Z11" s="11"/>
      <c r="AA11" s="11"/>
      <c r="AB11" s="11"/>
      <c r="AK11" s="81" t="s">
        <v>45</v>
      </c>
      <c r="AL11" s="82" t="str">
        <f t="shared" si="0"/>
        <v>-</v>
      </c>
      <c r="AM11" s="90" t="str">
        <f t="shared" si="1"/>
        <v>-</v>
      </c>
    </row>
    <row r="12" spans="1:39" ht="17.100000000000001" customHeight="1">
      <c r="A12" s="243"/>
      <c r="B12" s="47"/>
      <c r="C12" s="91"/>
      <c r="D12" s="63"/>
      <c r="E12" s="61"/>
      <c r="F12" s="59"/>
      <c r="G12" s="62"/>
      <c r="H12" s="59"/>
      <c r="I12" s="59"/>
      <c r="J12" s="9"/>
      <c r="K12" s="59"/>
      <c r="L12" s="59"/>
      <c r="M12" s="59"/>
      <c r="N12" s="59"/>
      <c r="O12" s="65"/>
      <c r="P12" s="66"/>
      <c r="Q12" s="66"/>
      <c r="R12" s="9"/>
      <c r="S12" s="59"/>
      <c r="T12" s="59"/>
      <c r="U12" s="59"/>
      <c r="V12" s="58" t="e">
        <f>SUM($D$5:$D12)/(COUNTA($D$5:$D12)-COUNTA($E$5:$E12))</f>
        <v>#DIV/0!</v>
      </c>
      <c r="W12" s="152" t="s">
        <v>8</v>
      </c>
      <c r="X12" s="152" t="s">
        <v>7</v>
      </c>
      <c r="Y12" s="152" t="s">
        <v>6</v>
      </c>
      <c r="Z12" s="47"/>
      <c r="AK12" s="81" t="s">
        <v>44</v>
      </c>
      <c r="AL12" s="82" t="str">
        <f t="shared" si="0"/>
        <v>-</v>
      </c>
      <c r="AM12" s="90" t="str">
        <f t="shared" si="1"/>
        <v>-</v>
      </c>
    </row>
    <row r="13" spans="1:39" ht="17.100000000000001" customHeight="1">
      <c r="A13" s="243"/>
      <c r="B13" s="47"/>
      <c r="C13" s="91"/>
      <c r="D13" s="63"/>
      <c r="E13" s="61"/>
      <c r="F13" s="59"/>
      <c r="G13" s="62"/>
      <c r="H13" s="59"/>
      <c r="I13" s="59"/>
      <c r="J13" s="9"/>
      <c r="K13" s="59"/>
      <c r="L13" s="59"/>
      <c r="M13" s="59"/>
      <c r="N13" s="59"/>
      <c r="O13" s="65"/>
      <c r="P13" s="66"/>
      <c r="Q13" s="66"/>
      <c r="R13" s="9"/>
      <c r="S13" s="59"/>
      <c r="T13" s="59"/>
      <c r="U13" s="59"/>
      <c r="V13" s="57" t="e">
        <f>SUM($D$5:$D13)/(COUNTA($D$5:$D13)-COUNTA($E$5:$E13))</f>
        <v>#DIV/0!</v>
      </c>
      <c r="W13" s="76">
        <f>SUM(S5:S34)</f>
        <v>0</v>
      </c>
      <c r="X13" s="76">
        <f>SUM(T5:T34)</f>
        <v>0</v>
      </c>
      <c r="Y13" s="76">
        <f>SUM(U5:U34)</f>
        <v>0</v>
      </c>
      <c r="Z13" s="10"/>
      <c r="AK13" s="81" t="s">
        <v>43</v>
      </c>
      <c r="AL13" s="82" t="str">
        <f t="shared" si="0"/>
        <v>-</v>
      </c>
      <c r="AM13" s="90" t="str">
        <f t="shared" si="1"/>
        <v>-</v>
      </c>
    </row>
    <row r="14" spans="1:39" ht="17.100000000000001" customHeight="1">
      <c r="A14" s="243"/>
      <c r="B14" s="51"/>
      <c r="C14" s="92"/>
      <c r="D14" s="60"/>
      <c r="E14" s="61"/>
      <c r="F14" s="59"/>
      <c r="G14" s="59"/>
      <c r="H14" s="59"/>
      <c r="I14" s="59"/>
      <c r="J14" s="9"/>
      <c r="K14" s="59"/>
      <c r="L14" s="59"/>
      <c r="M14" s="59"/>
      <c r="N14" s="59"/>
      <c r="O14" s="65"/>
      <c r="P14" s="66"/>
      <c r="Q14" s="66"/>
      <c r="R14" s="9"/>
      <c r="S14" s="59"/>
      <c r="T14" s="59"/>
      <c r="U14" s="59"/>
      <c r="V14" s="58" t="e">
        <f>SUM($D$5:$D14)/(COUNTA($D$5:$D14)-COUNTA($E$5:$E14))</f>
        <v>#DIV/0!</v>
      </c>
      <c r="AK14" s="81" t="s">
        <v>42</v>
      </c>
      <c r="AL14" s="82" t="str">
        <f t="shared" si="0"/>
        <v>-</v>
      </c>
      <c r="AM14" s="90" t="str">
        <f t="shared" si="1"/>
        <v>-</v>
      </c>
    </row>
    <row r="15" spans="1:39" ht="17.100000000000001" customHeight="1">
      <c r="A15" s="243"/>
      <c r="B15" s="51"/>
      <c r="C15" s="92"/>
      <c r="D15" s="63"/>
      <c r="E15" s="61"/>
      <c r="F15" s="59"/>
      <c r="G15" s="62"/>
      <c r="H15" s="59"/>
      <c r="I15" s="59"/>
      <c r="J15" s="9"/>
      <c r="K15" s="59"/>
      <c r="L15" s="59"/>
      <c r="M15" s="59"/>
      <c r="N15" s="59"/>
      <c r="O15" s="65"/>
      <c r="P15" s="66"/>
      <c r="Q15" s="66"/>
      <c r="R15" s="9"/>
      <c r="S15" s="59"/>
      <c r="T15" s="59"/>
      <c r="U15" s="59"/>
      <c r="V15" s="58" t="e">
        <f>SUM($D$5:$D15)/(COUNTA($D$5:$D15)-COUNTA($E$5:$E15))</f>
        <v>#DIV/0!</v>
      </c>
      <c r="W15" s="289" t="s">
        <v>41</v>
      </c>
      <c r="X15" s="289"/>
      <c r="Y15" s="289"/>
      <c r="Z15" s="289"/>
      <c r="AA15" s="289"/>
      <c r="AB15" s="289"/>
    </row>
    <row r="16" spans="1:39" ht="17.100000000000001" customHeight="1">
      <c r="A16" s="243"/>
      <c r="B16" s="51"/>
      <c r="C16" s="92"/>
      <c r="D16" s="63"/>
      <c r="E16" s="61"/>
      <c r="F16" s="59"/>
      <c r="G16" s="62"/>
      <c r="H16" s="59"/>
      <c r="I16" s="59"/>
      <c r="J16" s="9"/>
      <c r="K16" s="59"/>
      <c r="L16" s="59"/>
      <c r="M16" s="59"/>
      <c r="N16" s="59"/>
      <c r="O16" s="65"/>
      <c r="P16" s="66"/>
      <c r="Q16" s="66"/>
      <c r="R16" s="9"/>
      <c r="S16" s="59"/>
      <c r="T16" s="59"/>
      <c r="U16" s="59"/>
      <c r="V16" s="57" t="e">
        <f>SUM($D$5:$D16)/(COUNTA($D$5:$D16)-COUNTA($E$5:$E16))</f>
        <v>#DIV/0!</v>
      </c>
      <c r="W16" s="293" t="s">
        <v>40</v>
      </c>
      <c r="X16" s="294"/>
      <c r="Y16" s="295"/>
      <c r="Z16" s="76">
        <f>COUNTIF($G$5:$G$34,W16)</f>
        <v>0</v>
      </c>
      <c r="AA16" s="296">
        <f>$Z16/MAX(1,$X$5)</f>
        <v>0</v>
      </c>
      <c r="AB16" s="297"/>
    </row>
    <row r="17" spans="1:34" ht="17.100000000000001" customHeight="1">
      <c r="A17" s="247"/>
      <c r="B17" s="51"/>
      <c r="C17" s="92"/>
      <c r="D17" s="63"/>
      <c r="E17" s="61"/>
      <c r="F17" s="59"/>
      <c r="G17" s="62"/>
      <c r="H17" s="59"/>
      <c r="I17" s="59"/>
      <c r="J17" s="9"/>
      <c r="K17" s="59"/>
      <c r="L17" s="59"/>
      <c r="M17" s="59"/>
      <c r="N17" s="59"/>
      <c r="O17" s="65"/>
      <c r="P17" s="66"/>
      <c r="Q17" s="66"/>
      <c r="R17" s="9"/>
      <c r="S17" s="59"/>
      <c r="T17" s="59"/>
      <c r="U17" s="59"/>
      <c r="V17" s="57" t="e">
        <f>SUM($D$5:$D17)/(COUNTA($D$5:$D17)-COUNTA($E$5:$E17))</f>
        <v>#DIV/0!</v>
      </c>
      <c r="W17" s="298" t="s">
        <v>39</v>
      </c>
      <c r="X17" s="299"/>
      <c r="Y17" s="300"/>
      <c r="Z17" s="76">
        <f>COUNTIF($G$5:$G$34,W17)</f>
        <v>0</v>
      </c>
      <c r="AA17" s="287">
        <f t="shared" ref="AA17:AA25" si="2">$Z17/MAX(1,$X$5)</f>
        <v>0</v>
      </c>
      <c r="AB17" s="288"/>
      <c r="AG17" s="1"/>
      <c r="AH17" s="1"/>
    </row>
    <row r="18" spans="1:34" ht="17.100000000000001" customHeight="1">
      <c r="A18" s="228"/>
      <c r="B18" s="51"/>
      <c r="C18" s="92"/>
      <c r="D18" s="63"/>
      <c r="E18" s="61"/>
      <c r="F18" s="59"/>
      <c r="G18" s="62"/>
      <c r="H18" s="59"/>
      <c r="I18" s="59"/>
      <c r="J18" s="9"/>
      <c r="K18" s="59"/>
      <c r="L18" s="59"/>
      <c r="M18" s="59"/>
      <c r="N18" s="59"/>
      <c r="O18" s="65"/>
      <c r="P18" s="66"/>
      <c r="Q18" s="66"/>
      <c r="R18" s="9"/>
      <c r="S18" s="59"/>
      <c r="T18" s="59"/>
      <c r="U18" s="59"/>
      <c r="V18" s="57" t="e">
        <f>SUM($D$5:$D18)/(COUNTA($D$5:$D18)-COUNTA($E$5:$E18))</f>
        <v>#DIV/0!</v>
      </c>
      <c r="W18" s="284" t="s">
        <v>90</v>
      </c>
      <c r="X18" s="285"/>
      <c r="Y18" s="286"/>
      <c r="Z18" s="76">
        <f>COUNTIF($G$5:$G$34,W18)</f>
        <v>0</v>
      </c>
      <c r="AA18" s="287">
        <f t="shared" si="2"/>
        <v>0</v>
      </c>
      <c r="AB18" s="288"/>
      <c r="AG18" s="1"/>
      <c r="AH18" s="1"/>
    </row>
    <row r="19" spans="1:34" ht="17.100000000000001" customHeight="1">
      <c r="A19" s="228"/>
      <c r="B19" s="51"/>
      <c r="C19" s="92"/>
      <c r="D19" s="60"/>
      <c r="E19" s="61"/>
      <c r="F19" s="59"/>
      <c r="G19" s="59"/>
      <c r="H19" s="59"/>
      <c r="I19" s="59"/>
      <c r="J19" s="9"/>
      <c r="K19" s="59"/>
      <c r="L19" s="59"/>
      <c r="M19" s="59"/>
      <c r="N19" s="59"/>
      <c r="O19" s="65"/>
      <c r="P19" s="66"/>
      <c r="Q19" s="66"/>
      <c r="R19" s="9"/>
      <c r="S19" s="59"/>
      <c r="T19" s="59"/>
      <c r="U19" s="59"/>
      <c r="V19" s="57" t="e">
        <f>SUM($D$5:$D19)/(COUNTA($D$5:$D19)-COUNTA($E$5:$E19))</f>
        <v>#DIV/0!</v>
      </c>
      <c r="W19" s="284" t="s">
        <v>89</v>
      </c>
      <c r="X19" s="285"/>
      <c r="Y19" s="286"/>
      <c r="Z19" s="76">
        <f t="shared" ref="Z19:Z25" si="3">COUNTIF($G$5:$G$34,W19)</f>
        <v>0</v>
      </c>
      <c r="AA19" s="287">
        <f t="shared" si="2"/>
        <v>0</v>
      </c>
      <c r="AB19" s="288"/>
      <c r="AG19" s="1"/>
      <c r="AH19" s="1"/>
    </row>
    <row r="20" spans="1:34" ht="17.100000000000001" customHeight="1">
      <c r="A20" s="228"/>
      <c r="B20" s="47"/>
      <c r="C20" s="91"/>
      <c r="D20" s="60"/>
      <c r="E20" s="61"/>
      <c r="F20" s="59"/>
      <c r="G20" s="62"/>
      <c r="H20" s="59"/>
      <c r="I20" s="59"/>
      <c r="J20" s="9"/>
      <c r="K20" s="59"/>
      <c r="L20" s="59"/>
      <c r="M20" s="59"/>
      <c r="N20" s="59"/>
      <c r="O20" s="65"/>
      <c r="P20" s="66"/>
      <c r="Q20" s="66"/>
      <c r="R20" s="9"/>
      <c r="S20" s="59"/>
      <c r="T20" s="59"/>
      <c r="U20" s="59"/>
      <c r="V20" s="57" t="e">
        <f>SUM($D$5:$D20)/(COUNTA($D$5:$D20)-COUNTA($E$5:$E20))</f>
        <v>#DIV/0!</v>
      </c>
      <c r="W20" s="284" t="s">
        <v>38</v>
      </c>
      <c r="X20" s="285"/>
      <c r="Y20" s="286"/>
      <c r="Z20" s="76">
        <f t="shared" si="3"/>
        <v>0</v>
      </c>
      <c r="AA20" s="287">
        <f t="shared" si="2"/>
        <v>0</v>
      </c>
      <c r="AB20" s="288"/>
      <c r="AG20" s="1"/>
      <c r="AH20" s="1"/>
    </row>
    <row r="21" spans="1:34" ht="17.100000000000001" customHeight="1">
      <c r="A21" s="247"/>
      <c r="B21" s="47"/>
      <c r="C21" s="91"/>
      <c r="D21" s="60"/>
      <c r="E21" s="61"/>
      <c r="F21" s="59"/>
      <c r="G21" s="62"/>
      <c r="H21" s="59"/>
      <c r="I21" s="59"/>
      <c r="J21" s="9"/>
      <c r="K21" s="64"/>
      <c r="L21" s="59"/>
      <c r="M21" s="59"/>
      <c r="N21" s="59"/>
      <c r="O21" s="65"/>
      <c r="P21" s="66"/>
      <c r="Q21" s="66"/>
      <c r="R21" s="9"/>
      <c r="S21" s="59"/>
      <c r="T21" s="59"/>
      <c r="U21" s="59"/>
      <c r="V21" s="57" t="e">
        <f>SUM($D$5:$D21)/(COUNTA($D$5:$D21)-COUNTA($E$5:$E21))</f>
        <v>#DIV/0!</v>
      </c>
      <c r="W21" s="284" t="s">
        <v>37</v>
      </c>
      <c r="X21" s="285"/>
      <c r="Y21" s="286"/>
      <c r="Z21" s="76">
        <f t="shared" si="3"/>
        <v>0</v>
      </c>
      <c r="AA21" s="287">
        <f t="shared" si="2"/>
        <v>0</v>
      </c>
      <c r="AB21" s="288"/>
      <c r="AG21" s="1"/>
      <c r="AH21" s="1"/>
    </row>
    <row r="22" spans="1:34" ht="17.100000000000001" customHeight="1">
      <c r="A22" s="247"/>
      <c r="B22" s="47"/>
      <c r="C22" s="91"/>
      <c r="D22" s="60"/>
      <c r="E22" s="61"/>
      <c r="F22" s="59"/>
      <c r="G22" s="59"/>
      <c r="H22" s="59"/>
      <c r="I22" s="59"/>
      <c r="J22" s="9"/>
      <c r="K22" s="64"/>
      <c r="L22" s="59"/>
      <c r="M22" s="59"/>
      <c r="N22" s="59"/>
      <c r="O22" s="65"/>
      <c r="P22" s="66"/>
      <c r="Q22" s="66"/>
      <c r="R22" s="9"/>
      <c r="S22" s="59"/>
      <c r="T22" s="59"/>
      <c r="U22" s="59"/>
      <c r="V22" s="57" t="e">
        <f>SUM($D$5:$D22)/(COUNTA($D$5:$D22)-COUNTA($E$5:$E22))</f>
        <v>#DIV/0!</v>
      </c>
      <c r="W22" s="284" t="s">
        <v>36</v>
      </c>
      <c r="X22" s="285"/>
      <c r="Y22" s="286"/>
      <c r="Z22" s="76">
        <f t="shared" si="3"/>
        <v>0</v>
      </c>
      <c r="AA22" s="287">
        <f t="shared" si="2"/>
        <v>0</v>
      </c>
      <c r="AB22" s="288"/>
      <c r="AG22" s="1"/>
      <c r="AH22" s="1"/>
    </row>
    <row r="23" spans="1:34" ht="17.100000000000001" customHeight="1">
      <c r="A23" s="248"/>
      <c r="B23" s="47"/>
      <c r="C23" s="91"/>
      <c r="D23" s="60"/>
      <c r="E23" s="61"/>
      <c r="F23" s="59"/>
      <c r="G23" s="62"/>
      <c r="H23" s="59"/>
      <c r="I23" s="59"/>
      <c r="J23" s="9"/>
      <c r="K23" s="64"/>
      <c r="L23" s="59"/>
      <c r="M23" s="59"/>
      <c r="N23" s="64"/>
      <c r="O23" s="67"/>
      <c r="P23" s="68"/>
      <c r="Q23" s="68"/>
      <c r="R23" s="9"/>
      <c r="S23" s="59"/>
      <c r="T23" s="59"/>
      <c r="U23" s="59"/>
      <c r="V23" s="57" t="e">
        <f>SUM($D$5:$D23)/(COUNTA($D$5:$D23)-COUNTA($E$5:$E23))</f>
        <v>#DIV/0!</v>
      </c>
      <c r="W23" s="284" t="s">
        <v>35</v>
      </c>
      <c r="X23" s="285"/>
      <c r="Y23" s="286"/>
      <c r="Z23" s="76">
        <f t="shared" si="3"/>
        <v>0</v>
      </c>
      <c r="AA23" s="287">
        <f t="shared" si="2"/>
        <v>0</v>
      </c>
      <c r="AB23" s="288"/>
      <c r="AG23" s="1"/>
      <c r="AH23" s="1"/>
    </row>
    <row r="24" spans="1:34" ht="17.100000000000001" customHeight="1">
      <c r="A24" s="248"/>
      <c r="B24" s="51"/>
      <c r="C24" s="92"/>
      <c r="D24" s="63"/>
      <c r="E24" s="61"/>
      <c r="F24" s="59"/>
      <c r="G24" s="62"/>
      <c r="H24" s="59"/>
      <c r="I24" s="59"/>
      <c r="J24" s="9"/>
      <c r="K24" s="64"/>
      <c r="L24" s="59"/>
      <c r="M24" s="59"/>
      <c r="N24" s="59"/>
      <c r="O24" s="65"/>
      <c r="P24" s="66"/>
      <c r="Q24" s="66"/>
      <c r="R24" s="25"/>
      <c r="S24" s="62"/>
      <c r="T24" s="62"/>
      <c r="U24" s="62"/>
      <c r="V24" s="57" t="e">
        <f>SUM($D$5:$D24)/(COUNTA($D$5:$D24)-COUNTA($E$5:$E24))</f>
        <v>#DIV/0!</v>
      </c>
      <c r="W24" s="284" t="s">
        <v>34</v>
      </c>
      <c r="X24" s="290"/>
      <c r="Y24" s="291"/>
      <c r="Z24" s="76">
        <f t="shared" si="3"/>
        <v>0</v>
      </c>
      <c r="AA24" s="287">
        <f t="shared" si="2"/>
        <v>0</v>
      </c>
      <c r="AB24" s="288"/>
      <c r="AG24" s="1"/>
      <c r="AH24" s="1"/>
    </row>
    <row r="25" spans="1:34" ht="17.100000000000001" customHeight="1">
      <c r="A25" s="248"/>
      <c r="B25" s="47"/>
      <c r="C25" s="91"/>
      <c r="D25" s="63"/>
      <c r="E25" s="61"/>
      <c r="F25" s="59"/>
      <c r="G25" s="62"/>
      <c r="H25" s="59"/>
      <c r="I25" s="59"/>
      <c r="J25" s="9"/>
      <c r="K25" s="64"/>
      <c r="L25" s="59"/>
      <c r="M25" s="59"/>
      <c r="N25" s="59"/>
      <c r="O25" s="65"/>
      <c r="P25" s="66"/>
      <c r="Q25" s="66"/>
      <c r="R25" s="50"/>
      <c r="S25" s="59"/>
      <c r="T25" s="59"/>
      <c r="U25" s="59"/>
      <c r="V25" s="57" t="e">
        <f>SUM($D$5:$D25)/(COUNTA($D$5:$D25)-COUNTA($E$5:$E25))</f>
        <v>#DIV/0!</v>
      </c>
      <c r="W25" s="284" t="s">
        <v>33</v>
      </c>
      <c r="X25" s="285"/>
      <c r="Y25" s="286"/>
      <c r="Z25" s="76">
        <f t="shared" si="3"/>
        <v>0</v>
      </c>
      <c r="AA25" s="287">
        <f t="shared" si="2"/>
        <v>0</v>
      </c>
      <c r="AB25" s="288"/>
      <c r="AG25" s="1"/>
      <c r="AH25" s="1"/>
    </row>
    <row r="26" spans="1:34" ht="17.100000000000001" customHeight="1">
      <c r="A26" s="200"/>
      <c r="B26" s="2"/>
      <c r="C26" s="91"/>
      <c r="D26" s="60"/>
      <c r="E26" s="61"/>
      <c r="F26" s="59"/>
      <c r="G26" s="59"/>
      <c r="H26" s="59"/>
      <c r="I26" s="59"/>
      <c r="J26" s="9"/>
      <c r="K26" s="64"/>
      <c r="L26" s="59"/>
      <c r="M26" s="59"/>
      <c r="N26" s="59"/>
      <c r="O26" s="65"/>
      <c r="P26" s="66"/>
      <c r="Q26" s="66"/>
      <c r="R26" s="50"/>
      <c r="S26" s="59"/>
      <c r="T26" s="59"/>
      <c r="U26" s="59"/>
      <c r="V26" s="58" t="e">
        <f>SUM($D$5:$D26)/(COUNTA($D$5:$D26)-COUNTA($E$5:$E26))</f>
        <v>#DIV/0!</v>
      </c>
      <c r="W26" s="88"/>
    </row>
    <row r="27" spans="1:34" ht="17.100000000000001" customHeight="1">
      <c r="A27" s="200"/>
      <c r="B27" s="2"/>
      <c r="C27" s="91"/>
      <c r="D27" s="60"/>
      <c r="E27" s="61"/>
      <c r="F27" s="59"/>
      <c r="G27" s="59"/>
      <c r="H27" s="59"/>
      <c r="I27" s="59"/>
      <c r="J27" s="9"/>
      <c r="K27" s="64"/>
      <c r="L27" s="59"/>
      <c r="M27" s="59"/>
      <c r="N27" s="59"/>
      <c r="O27" s="65"/>
      <c r="P27" s="66"/>
      <c r="Q27" s="66"/>
      <c r="R27" s="50"/>
      <c r="S27" s="59"/>
      <c r="T27" s="59"/>
      <c r="U27" s="59"/>
      <c r="V27" s="58" t="e">
        <f>SUM($D$5:$D27)/(COUNTA($D$5:$D27)-COUNTA($E$5:$E27))</f>
        <v>#DIV/0!</v>
      </c>
      <c r="W27" s="289" t="s">
        <v>32</v>
      </c>
      <c r="X27" s="289"/>
      <c r="Y27" s="289"/>
      <c r="Z27" s="289"/>
      <c r="AA27" s="289"/>
      <c r="AB27" s="289"/>
      <c r="AC27" s="8"/>
      <c r="AD27" s="8"/>
      <c r="AE27" s="8"/>
      <c r="AG27" s="1"/>
      <c r="AH27" s="1"/>
    </row>
    <row r="28" spans="1:34" ht="17.100000000000001" customHeight="1">
      <c r="A28" s="200"/>
      <c r="B28" s="2"/>
      <c r="C28" s="91"/>
      <c r="D28" s="60"/>
      <c r="E28" s="61"/>
      <c r="F28" s="59"/>
      <c r="G28" s="59"/>
      <c r="H28" s="59"/>
      <c r="I28" s="59"/>
      <c r="J28" s="9"/>
      <c r="K28" s="64"/>
      <c r="L28" s="59"/>
      <c r="M28" s="59"/>
      <c r="N28" s="59"/>
      <c r="O28" s="65"/>
      <c r="P28" s="66"/>
      <c r="Q28" s="66"/>
      <c r="R28" s="50"/>
      <c r="S28" s="59"/>
      <c r="T28" s="59"/>
      <c r="U28" s="59"/>
      <c r="V28" s="57" t="e">
        <f>SUM($D$5:$D28)/(COUNTA($D$5:$D28)-COUNTA($E$5:$E28))</f>
        <v>#DIV/0!</v>
      </c>
      <c r="W28" s="69" t="s">
        <v>31</v>
      </c>
      <c r="X28" s="70"/>
      <c r="Y28" s="70"/>
      <c r="Z28" s="71"/>
      <c r="AA28" s="282" t="str">
        <f>IF(W5=0,"-",$W$13/$W$5)</f>
        <v>-</v>
      </c>
      <c r="AB28" s="283"/>
      <c r="AG28" s="1"/>
      <c r="AH28" s="1"/>
    </row>
    <row r="29" spans="1:34" ht="17.100000000000001" customHeight="1">
      <c r="A29" s="200"/>
      <c r="B29" s="2"/>
      <c r="C29" s="91"/>
      <c r="D29" s="60"/>
      <c r="E29" s="61"/>
      <c r="F29" s="59"/>
      <c r="G29" s="59"/>
      <c r="H29" s="59"/>
      <c r="I29" s="59"/>
      <c r="J29" s="9"/>
      <c r="K29" s="64"/>
      <c r="L29" s="59"/>
      <c r="M29" s="59"/>
      <c r="N29" s="59"/>
      <c r="O29" s="65"/>
      <c r="P29" s="66"/>
      <c r="Q29" s="66"/>
      <c r="R29" s="50"/>
      <c r="S29" s="59"/>
      <c r="T29" s="59"/>
      <c r="U29" s="59"/>
      <c r="V29" s="57" t="e">
        <f>SUM($D$5:$D29)/(COUNTA($D$5:$D29)-COUNTA($E$5:$E29))</f>
        <v>#DIV/0!</v>
      </c>
      <c r="W29" s="150" t="s">
        <v>30</v>
      </c>
      <c r="X29" s="151"/>
      <c r="Y29" s="276">
        <v>20</v>
      </c>
      <c r="Z29" s="279"/>
      <c r="AA29" s="280" t="str">
        <f>IF(ISERROR(SUMIF(D5:D34,"&gt;="&amp;Y29)/SUMPRODUCT(--(D5:D34&gt;=Y29),--(E5:E34&lt;&gt;"*"))),"-",SUMIF(D5:D34,"&gt;="&amp;Y29)/SUMPRODUCT(--(D5:D34&gt;=Y29),--(E5:E34&lt;&gt;"*")))</f>
        <v>-</v>
      </c>
      <c r="AB29" s="281"/>
      <c r="AG29" s="1"/>
      <c r="AH29" s="1"/>
    </row>
    <row r="30" spans="1:34" ht="17.100000000000001" customHeight="1">
      <c r="A30" s="200"/>
      <c r="B30" s="2"/>
      <c r="C30" s="91"/>
      <c r="D30" s="60"/>
      <c r="E30" s="61"/>
      <c r="F30" s="59"/>
      <c r="G30" s="59"/>
      <c r="H30" s="59"/>
      <c r="I30" s="59"/>
      <c r="J30" s="9"/>
      <c r="K30" s="64"/>
      <c r="L30" s="59"/>
      <c r="M30" s="59"/>
      <c r="N30" s="59"/>
      <c r="O30" s="65"/>
      <c r="P30" s="66"/>
      <c r="Q30" s="66"/>
      <c r="R30" s="50"/>
      <c r="S30" s="59"/>
      <c r="T30" s="59"/>
      <c r="U30" s="59"/>
      <c r="V30" s="57" t="e">
        <f>SUM($D$5:$D30)/(COUNTA($D$5:$D30)-COUNTA($E$5:$E30))</f>
        <v>#DIV/0!</v>
      </c>
      <c r="W30" s="274" t="s">
        <v>29</v>
      </c>
      <c r="X30" s="275"/>
      <c r="Y30" s="275"/>
      <c r="Z30" s="276"/>
      <c r="AA30" s="277" t="str">
        <f>IF($Z$5="-","-",IF($Z$5=0,"-",($AF$5*4+$AG$5*6)/$Z$5))</f>
        <v>-</v>
      </c>
      <c r="AB30" s="278"/>
      <c r="AG30" s="1"/>
      <c r="AH30" s="1"/>
    </row>
    <row r="31" spans="1:34" ht="17.100000000000001" customHeight="1">
      <c r="A31" s="200"/>
      <c r="B31" s="2"/>
      <c r="C31" s="91"/>
      <c r="D31" s="60"/>
      <c r="E31" s="61"/>
      <c r="F31" s="59"/>
      <c r="G31" s="59"/>
      <c r="H31" s="59"/>
      <c r="I31" s="59"/>
      <c r="J31" s="9"/>
      <c r="K31" s="64"/>
      <c r="L31" s="59"/>
      <c r="M31" s="59"/>
      <c r="N31" s="59"/>
      <c r="O31" s="65"/>
      <c r="P31" s="66"/>
      <c r="Q31" s="66"/>
      <c r="R31" s="50"/>
      <c r="S31" s="59"/>
      <c r="T31" s="59"/>
      <c r="U31" s="59"/>
      <c r="V31" s="57" t="e">
        <f>SUM($D$5:$D31)/(COUNTA($D$5:$D31)-COUNTA($E$5:$E31))</f>
        <v>#DIV/0!</v>
      </c>
      <c r="W31" s="274" t="s">
        <v>28</v>
      </c>
      <c r="X31" s="275"/>
      <c r="Y31" s="275"/>
      <c r="Z31" s="276"/>
      <c r="AA31" s="277" t="str">
        <f>IF(SUM($AF5:$AG5),$AG5/SUM($AF5:$AG5),"-")</f>
        <v>-</v>
      </c>
      <c r="AB31" s="278"/>
      <c r="AG31" s="1"/>
      <c r="AH31" s="1"/>
    </row>
    <row r="32" spans="1:34" ht="17.100000000000001" customHeight="1">
      <c r="A32" s="200"/>
      <c r="B32" s="2"/>
      <c r="C32" s="91"/>
      <c r="D32" s="60"/>
      <c r="E32" s="61"/>
      <c r="F32" s="59"/>
      <c r="G32" s="59"/>
      <c r="H32" s="59"/>
      <c r="I32" s="59"/>
      <c r="J32" s="9"/>
      <c r="K32" s="64"/>
      <c r="L32" s="59"/>
      <c r="M32" s="59"/>
      <c r="N32" s="59"/>
      <c r="O32" s="65"/>
      <c r="P32" s="66"/>
      <c r="Q32" s="66"/>
      <c r="R32" s="50"/>
      <c r="S32" s="59"/>
      <c r="T32" s="59"/>
      <c r="U32" s="59"/>
      <c r="V32" s="57" t="e">
        <f>SUM($D$5:$D32)/(COUNTA($D$5:$D32)-COUNTA($E$5:$E32))</f>
        <v>#DIV/0!</v>
      </c>
      <c r="W32" s="274" t="s">
        <v>27</v>
      </c>
      <c r="X32" s="275"/>
      <c r="Y32" s="275"/>
      <c r="Z32" s="276"/>
      <c r="AA32" s="277" t="str">
        <f>IF(SUM($AH5:$AI5),$AI5/SUM($AH5:$AI5),"-")</f>
        <v>-</v>
      </c>
      <c r="AB32" s="278"/>
      <c r="AG32" s="1"/>
      <c r="AH32" s="1"/>
    </row>
    <row r="33" spans="1:34" ht="17.100000000000001" customHeight="1">
      <c r="A33" s="199"/>
      <c r="B33" s="2"/>
      <c r="C33" s="91"/>
      <c r="D33" s="60"/>
      <c r="E33" s="61"/>
      <c r="F33" s="59"/>
      <c r="G33" s="59"/>
      <c r="H33" s="59"/>
      <c r="I33" s="59"/>
      <c r="J33" s="50"/>
      <c r="K33" s="59"/>
      <c r="L33" s="59"/>
      <c r="M33" s="59"/>
      <c r="N33" s="59"/>
      <c r="O33" s="65"/>
      <c r="P33" s="66"/>
      <c r="Q33" s="66"/>
      <c r="R33" s="50"/>
      <c r="S33" s="59"/>
      <c r="T33" s="59"/>
      <c r="U33" s="59"/>
      <c r="V33" s="57" t="e">
        <f>SUM($D$5:$D33)/(COUNTA($D$5:$D33)-COUNTA($E$5:$E33))</f>
        <v>#DIV/0!</v>
      </c>
      <c r="W33" s="274" t="s">
        <v>64</v>
      </c>
      <c r="X33" s="275"/>
      <c r="Y33" s="275"/>
      <c r="Z33" s="276"/>
      <c r="AA33" s="74">
        <f>SUMPRODUCT((D5:D34=0)*(D5:D34&lt;&gt;"")*(E5:E34&lt;&gt;"*"))</f>
        <v>0</v>
      </c>
      <c r="AB33" s="75">
        <f>SUMPRODUCT((D5:D34=0)*(D5:D34&lt;&gt;"")*(E5:E34&lt;&gt;"*")*(F5:F34=1))</f>
        <v>0</v>
      </c>
      <c r="AG33" s="1"/>
      <c r="AH33" s="1"/>
    </row>
    <row r="34" spans="1:34" ht="17.100000000000001" customHeight="1">
      <c r="A34" s="199"/>
      <c r="B34" s="2"/>
      <c r="C34" s="91"/>
      <c r="D34" s="60"/>
      <c r="E34" s="61"/>
      <c r="F34" s="59"/>
      <c r="G34" s="59"/>
      <c r="H34" s="59"/>
      <c r="I34" s="59"/>
      <c r="J34" s="50"/>
      <c r="K34" s="59"/>
      <c r="L34" s="59"/>
      <c r="M34" s="59"/>
      <c r="N34" s="59"/>
      <c r="O34" s="65"/>
      <c r="P34" s="66"/>
      <c r="Q34" s="66"/>
      <c r="R34" s="50"/>
      <c r="S34" s="59"/>
      <c r="T34" s="59"/>
      <c r="U34" s="59"/>
      <c r="V34" s="57" t="e">
        <f>SUM($D$5:$D34)/(COUNTA($D$5:$D34)-COUNTA($E$5:$E34))</f>
        <v>#DIV/0!</v>
      </c>
      <c r="W34" s="274" t="s">
        <v>65</v>
      </c>
      <c r="X34" s="275"/>
      <c r="Y34" s="275"/>
      <c r="Z34" s="276"/>
      <c r="AA34" s="74">
        <f>SUM(P5:P34)</f>
        <v>0</v>
      </c>
      <c r="AB34" s="75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12" priority="1" operator="greaterThan">
      <formula>0</formula>
    </cfRule>
  </conditionalFormatting>
  <dataValidations count="1">
    <dataValidation type="list" allowBlank="1" showInputMessage="1" showErrorMessage="1" sqref="G5:G34" xr:uid="{00000000-0002-0000-3E00-000000000000}">
      <formula1>$W$16:$W$25</formula1>
    </dataValidation>
  </dataValidations>
  <hyperlinks>
    <hyperlink ref="A2" location="'Player Summary'!A1" display="Player Summary" xr:uid="{00000000-0004-0000-3E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17" sqref="A17"/>
      <selection pane="topRight" activeCell="A17" sqref="A17"/>
      <selection pane="bottomLeft" activeCell="A17" sqref="A17"/>
      <selection pane="bottomRight" activeCell="A17" sqref="A17"/>
    </sheetView>
  </sheetViews>
  <sheetFormatPr defaultColWidth="8.855468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85546875" style="2" customWidth="1"/>
    <col min="8" max="8" width="2.5703125" style="2" customWidth="1"/>
    <col min="9" max="9" width="2.42578125" style="2" customWidth="1"/>
    <col min="10" max="10" width="2.85546875" style="47" customWidth="1"/>
    <col min="11" max="11" width="5" style="5" customWidth="1"/>
    <col min="12" max="14" width="5" style="2" customWidth="1"/>
    <col min="15" max="15" width="0.5703125" style="2" customWidth="1"/>
    <col min="16" max="18" width="2.85546875" style="2" customWidth="1"/>
    <col min="19" max="21" width="4.42578125" style="2" customWidth="1"/>
    <col min="22" max="22" width="2.85546875" style="1" customWidth="1"/>
    <col min="23" max="25" width="5.5703125" style="1" customWidth="1"/>
    <col min="26" max="26" width="5.570312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5703125" style="1" customWidth="1"/>
    <col min="33" max="34" width="5.5703125" style="2" customWidth="1"/>
    <col min="35" max="35" width="5.5703125" style="1" customWidth="1"/>
    <col min="36" max="36" width="2.85546875" style="1" customWidth="1"/>
    <col min="37" max="38" width="5.5703125" style="1" customWidth="1"/>
    <col min="39" max="39" width="6.85546875" style="1" customWidth="1"/>
    <col min="40" max="256" width="11.42578125" style="1" customWidth="1"/>
    <col min="257" max="16384" width="8.85546875" style="1"/>
  </cols>
  <sheetData>
    <row r="1" spans="1:39" ht="15.75">
      <c r="A1" s="46"/>
      <c r="D1" s="13" t="s">
        <v>75</v>
      </c>
      <c r="E1" s="13"/>
      <c r="F1" s="13"/>
      <c r="G1" s="203" t="s">
        <v>76</v>
      </c>
      <c r="H1" s="13"/>
      <c r="I1" s="13"/>
      <c r="J1" s="13"/>
      <c r="K1" s="202" t="s">
        <v>77</v>
      </c>
      <c r="L1" s="13"/>
      <c r="M1" s="204" t="s">
        <v>78</v>
      </c>
      <c r="N1" s="20"/>
      <c r="O1" s="47"/>
      <c r="P1" s="47"/>
      <c r="Q1" s="47"/>
      <c r="R1" s="47"/>
      <c r="S1" s="20"/>
      <c r="T1" s="20"/>
      <c r="U1" s="20"/>
      <c r="V1" s="15"/>
      <c r="W1" s="15"/>
      <c r="X1" s="15"/>
      <c r="Y1" s="15"/>
      <c r="Z1" s="47"/>
    </row>
    <row r="2" spans="1:39">
      <c r="A2" s="226" t="s">
        <v>107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7"/>
      <c r="S2" s="47"/>
      <c r="T2" s="47"/>
      <c r="U2" s="47"/>
      <c r="V2" s="15"/>
      <c r="W2" s="15"/>
      <c r="X2" s="15"/>
      <c r="Y2" s="15"/>
      <c r="Z2" s="47"/>
      <c r="AA2" s="15"/>
      <c r="AB2" s="15"/>
      <c r="AC2" s="15"/>
      <c r="AD2" s="15"/>
      <c r="AE2" s="15"/>
      <c r="AF2" s="15"/>
      <c r="AG2" s="47"/>
      <c r="AH2" s="47"/>
      <c r="AI2" s="15"/>
      <c r="AJ2" s="15"/>
    </row>
    <row r="3" spans="1:39">
      <c r="A3" s="255" t="s">
        <v>73</v>
      </c>
      <c r="B3" s="15"/>
      <c r="C3" s="257" t="s">
        <v>63</v>
      </c>
      <c r="D3" s="257"/>
      <c r="E3" s="257"/>
      <c r="F3" s="257"/>
      <c r="G3" s="257"/>
      <c r="H3" s="257"/>
      <c r="I3" s="257"/>
      <c r="J3" s="13"/>
      <c r="K3" s="257" t="s">
        <v>62</v>
      </c>
      <c r="L3" s="257"/>
      <c r="M3" s="257"/>
      <c r="N3" s="257"/>
      <c r="O3" s="301"/>
      <c r="P3" s="257"/>
      <c r="Q3" s="257"/>
      <c r="R3" s="14"/>
      <c r="S3" s="257" t="s">
        <v>61</v>
      </c>
      <c r="T3" s="257"/>
      <c r="U3" s="257"/>
      <c r="V3" s="15"/>
      <c r="W3" s="289" t="s">
        <v>60</v>
      </c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K3" s="289" t="s">
        <v>59</v>
      </c>
      <c r="AL3" s="289"/>
      <c r="AM3" s="289"/>
    </row>
    <row r="4" spans="1:39" ht="17.100000000000001" customHeight="1">
      <c r="A4" s="256"/>
      <c r="B4" s="54" t="s">
        <v>93</v>
      </c>
      <c r="C4" s="52" t="s">
        <v>54</v>
      </c>
      <c r="D4" s="153" t="s">
        <v>21</v>
      </c>
      <c r="E4" s="153" t="s">
        <v>58</v>
      </c>
      <c r="F4" s="153" t="s">
        <v>57</v>
      </c>
      <c r="G4" s="153" t="s">
        <v>71</v>
      </c>
      <c r="H4" s="153">
        <v>4</v>
      </c>
      <c r="I4" s="153">
        <v>6</v>
      </c>
      <c r="J4" s="13"/>
      <c r="K4" s="55" t="s">
        <v>16</v>
      </c>
      <c r="L4" s="153" t="s">
        <v>15</v>
      </c>
      <c r="M4" s="153" t="s">
        <v>14</v>
      </c>
      <c r="N4" s="153" t="s">
        <v>13</v>
      </c>
      <c r="O4" s="56"/>
      <c r="P4" s="52" t="s">
        <v>56</v>
      </c>
      <c r="Q4" s="52" t="s">
        <v>55</v>
      </c>
      <c r="R4" s="13"/>
      <c r="S4" s="153" t="s">
        <v>8</v>
      </c>
      <c r="T4" s="153" t="s">
        <v>7</v>
      </c>
      <c r="U4" s="153" t="s">
        <v>6</v>
      </c>
      <c r="W4" s="152" t="s">
        <v>15</v>
      </c>
      <c r="X4" s="152" t="s">
        <v>23</v>
      </c>
      <c r="Y4" s="152" t="s">
        <v>22</v>
      </c>
      <c r="Z4" s="152" t="s">
        <v>21</v>
      </c>
      <c r="AA4" s="289" t="s">
        <v>20</v>
      </c>
      <c r="AB4" s="289"/>
      <c r="AC4" s="289" t="s">
        <v>11</v>
      </c>
      <c r="AD4" s="289"/>
      <c r="AE4" s="152" t="s">
        <v>10</v>
      </c>
      <c r="AF4" s="152">
        <v>4</v>
      </c>
      <c r="AG4" s="152">
        <v>6</v>
      </c>
      <c r="AH4" s="152" t="s">
        <v>19</v>
      </c>
      <c r="AI4" s="152" t="s">
        <v>18</v>
      </c>
      <c r="AK4" s="152" t="s">
        <v>54</v>
      </c>
      <c r="AL4" s="152" t="s">
        <v>23</v>
      </c>
      <c r="AM4" s="78" t="s">
        <v>11</v>
      </c>
    </row>
    <row r="5" spans="1:39" ht="17.100000000000001" customHeight="1">
      <c r="A5" s="228"/>
      <c r="B5" s="47"/>
      <c r="C5" s="91"/>
      <c r="D5" s="63"/>
      <c r="E5" s="61"/>
      <c r="F5" s="59"/>
      <c r="G5" s="62"/>
      <c r="H5" s="59"/>
      <c r="I5" s="59"/>
      <c r="J5" s="9"/>
      <c r="K5" s="59"/>
      <c r="L5" s="59"/>
      <c r="M5" s="59"/>
      <c r="N5" s="59"/>
      <c r="O5" s="65"/>
      <c r="P5" s="66"/>
      <c r="Q5" s="66"/>
      <c r="R5" s="9"/>
      <c r="S5" s="59"/>
      <c r="T5" s="59"/>
      <c r="U5" s="59"/>
      <c r="V5" s="57" t="e">
        <f>SUM($D$5:$D5)/(COUNTA($D$5:$D5)-COUNTA($E$5:$E5))</f>
        <v>#DIV/0!</v>
      </c>
      <c r="W5" s="76">
        <f>COUNTA(A5:A34)</f>
        <v>0</v>
      </c>
      <c r="X5" s="76">
        <f>COUNTA(D5:D34)</f>
        <v>0</v>
      </c>
      <c r="Y5" s="76">
        <f>COUNTA(E5:E34)</f>
        <v>0</v>
      </c>
      <c r="Z5" s="83" t="str">
        <f>IF(X5=0,"-",SUM(D5:D34))</f>
        <v>-</v>
      </c>
      <c r="AA5" s="302">
        <f t="array" ref="AA5">IF(X5,(MAX(D5:D34)&amp;IF(SUM((D5:D34=MAX(D5:D34))*(E5:E34&lt;&gt;"")),"*","")&amp;"("&amp;MIN(IF(D5:D34&amp;E5:E34=MAX(D5:D34)&amp;IF(SUM((D5:D34=MAX(D5:D34))*(E5:E34&lt;&gt;"")),"*",""),F5:F34))&amp;")"),0)</f>
        <v>0</v>
      </c>
      <c r="AB5" s="302"/>
      <c r="AC5" s="303" t="str">
        <f>IF($X5-$Y5,$Z5/($X5-$Y5),"-")</f>
        <v>-</v>
      </c>
      <c r="AD5" s="304"/>
      <c r="AE5" s="84" t="str">
        <f>IF(SUM($F$5:$F$43),($Z5/(SUM($F$5:$F$43))*100),"-")</f>
        <v>-</v>
      </c>
      <c r="AF5" s="76">
        <f>SUM(H5:H34)</f>
        <v>0</v>
      </c>
      <c r="AG5" s="76">
        <f>SUM(I5:I34)</f>
        <v>0</v>
      </c>
      <c r="AH5" s="76">
        <f>COUNTIF($D$5:$D$34,"&gt;=50")-$AI5</f>
        <v>0</v>
      </c>
      <c r="AI5" s="76">
        <f>COUNTIF(D5:D34,"&gt;=100")</f>
        <v>0</v>
      </c>
      <c r="AK5" s="79" t="s">
        <v>53</v>
      </c>
      <c r="AL5" s="80" t="str">
        <f>IF(SUM(COUNTIF($C$5:$C$34,{1,2}))=0,"-",SUM(COUNTIF($C$5:$C$34,{1,2})))</f>
        <v>-</v>
      </c>
      <c r="AM5" s="89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.100000000000001" customHeight="1">
      <c r="A6" s="210"/>
      <c r="B6" s="47"/>
      <c r="C6" s="91"/>
      <c r="D6" s="60"/>
      <c r="E6" s="61"/>
      <c r="F6" s="59"/>
      <c r="G6" s="62"/>
      <c r="H6" s="59"/>
      <c r="I6" s="59"/>
      <c r="J6" s="9"/>
      <c r="K6" s="59"/>
      <c r="L6" s="59"/>
      <c r="M6" s="59"/>
      <c r="N6" s="59"/>
      <c r="O6" s="65"/>
      <c r="P6" s="66"/>
      <c r="Q6" s="66"/>
      <c r="R6" s="9"/>
      <c r="S6" s="59"/>
      <c r="T6" s="59"/>
      <c r="U6" s="59"/>
      <c r="V6" s="58" t="e">
        <f>SUM($D$5:$D6)/(COUNTA($D$5:$D6)-COUNTA($E$5:$E6))</f>
        <v>#DIV/0!</v>
      </c>
      <c r="Z6" s="47"/>
      <c r="AK6" s="81" t="s">
        <v>52</v>
      </c>
      <c r="AL6" s="82" t="str">
        <f>IF(COUNTIF($C$5:$C$34,$AK6)=0,"-",COUNTIF($C$5:$C$34,$AK6))</f>
        <v>-</v>
      </c>
      <c r="AM6" s="90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.100000000000001" customHeight="1">
      <c r="A7" s="210"/>
      <c r="B7" s="47"/>
      <c r="C7" s="91"/>
      <c r="D7" s="60"/>
      <c r="E7" s="61"/>
      <c r="F7" s="59"/>
      <c r="G7" s="59"/>
      <c r="H7" s="59"/>
      <c r="I7" s="59"/>
      <c r="J7" s="9"/>
      <c r="K7" s="59"/>
      <c r="L7" s="59"/>
      <c r="M7" s="59"/>
      <c r="N7" s="59"/>
      <c r="O7" s="65"/>
      <c r="P7" s="66"/>
      <c r="Q7" s="66"/>
      <c r="R7" s="9"/>
      <c r="S7" s="59"/>
      <c r="T7" s="59"/>
      <c r="U7" s="59"/>
      <c r="V7" s="58" t="e">
        <f>SUM($D$5:$D7)/(COUNTA($D$5:$D7)-COUNTA($E$5:$E7))</f>
        <v>#DIV/0!</v>
      </c>
      <c r="W7" s="289" t="s">
        <v>51</v>
      </c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11"/>
      <c r="AK7" s="81" t="s">
        <v>50</v>
      </c>
      <c r="AL7" s="82" t="str">
        <f t="shared" ref="AL7:AL14" si="0">IF(COUNTIF($C$5:$C$34,$AK7)=0,"-",COUNTIF($C$5:$C$34,$AK7))</f>
        <v>-</v>
      </c>
      <c r="AM7" s="90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.100000000000001" customHeight="1">
      <c r="A8" s="210"/>
      <c r="B8" s="47"/>
      <c r="C8" s="91"/>
      <c r="D8" s="60"/>
      <c r="E8" s="61"/>
      <c r="F8" s="59"/>
      <c r="G8" s="62"/>
      <c r="H8" s="59"/>
      <c r="I8" s="59"/>
      <c r="J8" s="9"/>
      <c r="K8" s="59"/>
      <c r="L8" s="59"/>
      <c r="M8" s="59"/>
      <c r="N8" s="59"/>
      <c r="O8" s="65"/>
      <c r="P8" s="66"/>
      <c r="Q8" s="66"/>
      <c r="R8" s="9"/>
      <c r="S8" s="59"/>
      <c r="T8" s="59"/>
      <c r="U8" s="59"/>
      <c r="V8" s="58" t="e">
        <f>SUM($D$5:$D8)/(COUNTA($D$5:$D8)-COUNTA($E$5:$E8))</f>
        <v>#DIV/0!</v>
      </c>
      <c r="W8" s="152" t="s">
        <v>16</v>
      </c>
      <c r="X8" s="152" t="s">
        <v>15</v>
      </c>
      <c r="Y8" s="152" t="s">
        <v>14</v>
      </c>
      <c r="Z8" s="152" t="s">
        <v>13</v>
      </c>
      <c r="AA8" s="289" t="s">
        <v>12</v>
      </c>
      <c r="AB8" s="289"/>
      <c r="AC8" s="289" t="s">
        <v>11</v>
      </c>
      <c r="AD8" s="289"/>
      <c r="AE8" s="152" t="s">
        <v>10</v>
      </c>
      <c r="AF8" s="152" t="s">
        <v>69</v>
      </c>
      <c r="AG8" s="152" t="s">
        <v>9</v>
      </c>
      <c r="AH8" s="13"/>
      <c r="AK8" s="81" t="s">
        <v>49</v>
      </c>
      <c r="AL8" s="82" t="str">
        <f t="shared" si="0"/>
        <v>-</v>
      </c>
      <c r="AM8" s="90" t="str">
        <f t="shared" si="1"/>
        <v>-</v>
      </c>
    </row>
    <row r="9" spans="1:39" ht="17.100000000000001" customHeight="1">
      <c r="A9" s="210"/>
      <c r="B9" s="51"/>
      <c r="C9" s="92"/>
      <c r="D9" s="63"/>
      <c r="E9" s="61"/>
      <c r="F9" s="59"/>
      <c r="G9" s="62"/>
      <c r="H9" s="59"/>
      <c r="I9" s="59"/>
      <c r="J9" s="9"/>
      <c r="K9" s="59"/>
      <c r="L9" s="59"/>
      <c r="M9" s="59"/>
      <c r="N9" s="59"/>
      <c r="O9" s="65"/>
      <c r="P9" s="66"/>
      <c r="Q9" s="66"/>
      <c r="R9" s="9"/>
      <c r="S9" s="59"/>
      <c r="T9" s="59"/>
      <c r="U9" s="59"/>
      <c r="V9" s="57" t="e">
        <f>SUM($D$5:$D9)/(COUNTA($D$5:$D9)-COUNTA($E$5:$E9))</f>
        <v>#DIV/0!</v>
      </c>
      <c r="W9" s="85" t="str">
        <f t="array" ref="W9">IF(SUM(K5:K34)=0,"-",SUM(INT(K5:K34))+INT(ROUND(SUM(K5:K34-INT(K5:K34)),1)/0.6)+MOD(ROUND(SUM(K5:K34-INT(K5:K34)),1),0.6))</f>
        <v>-</v>
      </c>
      <c r="X9" s="86" t="str">
        <f>IF($W$9="-","-",SUM(L5:L34))</f>
        <v>-</v>
      </c>
      <c r="Y9" s="86" t="str">
        <f>IF($W$9="-","-",SUM(M5:M34))</f>
        <v>-</v>
      </c>
      <c r="Z9" s="83" t="str">
        <f>IF($W$9="-","-",SUM(N5:N34))</f>
        <v>-</v>
      </c>
      <c r="AA9" s="305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306"/>
      <c r="AC9" s="303" t="str">
        <f>IF($Z$9="-","-",IF($Z$9=0,"-",$Y$9/$Z$9))</f>
        <v>-</v>
      </c>
      <c r="AD9" s="304"/>
      <c r="AE9" s="87" t="str">
        <f>IF(ISERROR(ROUND((INT(W9)*6+((W9-INT(W9))*10))/Z9,2)),"-",ROUND((INT(W9)*6+((W9-INT(W9))*10))/Z9,2))</f>
        <v>-</v>
      </c>
      <c r="AF9" s="84" t="str">
        <f>IF(ISERROR(ROUND(Y9/(INT(W9)*6+((W9-INT(W9))*10))*6,2)),"-",ROUND(Y9/(INT(W9)*6+((W9-INT(W9))*10))*6,2))</f>
        <v>-</v>
      </c>
      <c r="AG9" s="93">
        <f>COUNTIF(N5:N34,"&gt;=5")</f>
        <v>0</v>
      </c>
      <c r="AH9" s="10"/>
      <c r="AK9" s="81" t="s">
        <v>48</v>
      </c>
      <c r="AL9" s="82" t="str">
        <f t="shared" si="0"/>
        <v>-</v>
      </c>
      <c r="AM9" s="90" t="str">
        <f t="shared" si="1"/>
        <v>-</v>
      </c>
    </row>
    <row r="10" spans="1:39" ht="17.100000000000001" customHeight="1">
      <c r="A10" s="210"/>
      <c r="B10" s="47"/>
      <c r="C10" s="91"/>
      <c r="D10" s="63"/>
      <c r="E10" s="61"/>
      <c r="F10" s="59"/>
      <c r="G10" s="62"/>
      <c r="H10" s="59"/>
      <c r="I10" s="59"/>
      <c r="J10" s="9"/>
      <c r="K10" s="59"/>
      <c r="L10" s="59"/>
      <c r="M10" s="59"/>
      <c r="N10" s="59"/>
      <c r="O10" s="65"/>
      <c r="P10" s="66"/>
      <c r="Q10" s="66"/>
      <c r="R10" s="9"/>
      <c r="S10" s="59"/>
      <c r="T10" s="59"/>
      <c r="U10" s="59"/>
      <c r="V10" s="58" t="e">
        <f>SUM($D$5:$D10)/(COUNTA($D$5:$D10)-COUNTA($E$5:$E10))</f>
        <v>#DIV/0!</v>
      </c>
      <c r="W10" s="12"/>
      <c r="AK10" s="81" t="s">
        <v>47</v>
      </c>
      <c r="AL10" s="82" t="str">
        <f t="shared" si="0"/>
        <v>-</v>
      </c>
      <c r="AM10" s="90" t="str">
        <f t="shared" si="1"/>
        <v>-</v>
      </c>
    </row>
    <row r="11" spans="1:39" ht="17.100000000000001" customHeight="1">
      <c r="A11" s="210"/>
      <c r="B11" s="47"/>
      <c r="C11" s="91"/>
      <c r="D11" s="63"/>
      <c r="E11" s="61"/>
      <c r="F11" s="59"/>
      <c r="G11" s="59"/>
      <c r="H11" s="59"/>
      <c r="I11" s="59"/>
      <c r="J11" s="9"/>
      <c r="K11" s="59"/>
      <c r="L11" s="59"/>
      <c r="M11" s="59"/>
      <c r="N11" s="59"/>
      <c r="O11" s="65"/>
      <c r="P11" s="66"/>
      <c r="Q11" s="66"/>
      <c r="R11" s="9"/>
      <c r="S11" s="59"/>
      <c r="T11" s="59"/>
      <c r="U11" s="59"/>
      <c r="V11" s="58" t="e">
        <f>SUM($D$5:$D11)/(COUNTA($D$5:$D11)-COUNTA($E$5:$E11))</f>
        <v>#DIV/0!</v>
      </c>
      <c r="W11" s="292" t="s">
        <v>46</v>
      </c>
      <c r="X11" s="292"/>
      <c r="Y11" s="292"/>
      <c r="Z11" s="11"/>
      <c r="AA11" s="11"/>
      <c r="AB11" s="11"/>
      <c r="AK11" s="81" t="s">
        <v>45</v>
      </c>
      <c r="AL11" s="82" t="str">
        <f t="shared" si="0"/>
        <v>-</v>
      </c>
      <c r="AM11" s="90" t="str">
        <f t="shared" si="1"/>
        <v>-</v>
      </c>
    </row>
    <row r="12" spans="1:39" ht="17.100000000000001" customHeight="1">
      <c r="A12" s="243"/>
      <c r="B12" s="47"/>
      <c r="C12" s="91"/>
      <c r="D12" s="63"/>
      <c r="E12" s="61"/>
      <c r="F12" s="59"/>
      <c r="G12" s="62"/>
      <c r="H12" s="59"/>
      <c r="I12" s="59"/>
      <c r="J12" s="9"/>
      <c r="K12" s="59"/>
      <c r="L12" s="59"/>
      <c r="M12" s="59"/>
      <c r="N12" s="59"/>
      <c r="O12" s="65"/>
      <c r="P12" s="66"/>
      <c r="Q12" s="66"/>
      <c r="R12" s="9"/>
      <c r="S12" s="59"/>
      <c r="T12" s="59"/>
      <c r="U12" s="59"/>
      <c r="V12" s="58" t="e">
        <f>SUM($D$5:$D12)/(COUNTA($D$5:$D12)-COUNTA($E$5:$E12))</f>
        <v>#DIV/0!</v>
      </c>
      <c r="W12" s="152" t="s">
        <v>8</v>
      </c>
      <c r="X12" s="152" t="s">
        <v>7</v>
      </c>
      <c r="Y12" s="152" t="s">
        <v>6</v>
      </c>
      <c r="Z12" s="47"/>
      <c r="AK12" s="81" t="s">
        <v>44</v>
      </c>
      <c r="AL12" s="82" t="str">
        <f t="shared" si="0"/>
        <v>-</v>
      </c>
      <c r="AM12" s="90" t="str">
        <f t="shared" si="1"/>
        <v>-</v>
      </c>
    </row>
    <row r="13" spans="1:39" ht="17.100000000000001" customHeight="1">
      <c r="A13" s="243"/>
      <c r="B13" s="47"/>
      <c r="C13" s="91"/>
      <c r="D13" s="63"/>
      <c r="E13" s="61"/>
      <c r="F13" s="59"/>
      <c r="G13" s="62"/>
      <c r="H13" s="59"/>
      <c r="I13" s="59"/>
      <c r="J13" s="9"/>
      <c r="K13" s="59"/>
      <c r="L13" s="59"/>
      <c r="M13" s="59"/>
      <c r="N13" s="59"/>
      <c r="O13" s="65"/>
      <c r="P13" s="66"/>
      <c r="Q13" s="66"/>
      <c r="R13" s="9"/>
      <c r="S13" s="59"/>
      <c r="T13" s="59"/>
      <c r="U13" s="59"/>
      <c r="V13" s="57" t="e">
        <f>SUM($D$5:$D13)/(COUNTA($D$5:$D13)-COUNTA($E$5:$E13))</f>
        <v>#DIV/0!</v>
      </c>
      <c r="W13" s="76">
        <f>SUM(S5:S34)</f>
        <v>0</v>
      </c>
      <c r="X13" s="76">
        <f>SUM(T5:T34)</f>
        <v>0</v>
      </c>
      <c r="Y13" s="76">
        <f>SUM(U5:U34)</f>
        <v>0</v>
      </c>
      <c r="Z13" s="10"/>
      <c r="AK13" s="81" t="s">
        <v>43</v>
      </c>
      <c r="AL13" s="82" t="str">
        <f t="shared" si="0"/>
        <v>-</v>
      </c>
      <c r="AM13" s="90" t="str">
        <f t="shared" si="1"/>
        <v>-</v>
      </c>
    </row>
    <row r="14" spans="1:39" ht="17.100000000000001" customHeight="1">
      <c r="A14" s="243"/>
      <c r="B14" s="51"/>
      <c r="C14" s="92"/>
      <c r="D14" s="60"/>
      <c r="E14" s="61"/>
      <c r="F14" s="59"/>
      <c r="G14" s="59"/>
      <c r="H14" s="59"/>
      <c r="I14" s="59"/>
      <c r="J14" s="9"/>
      <c r="K14" s="59"/>
      <c r="L14" s="59"/>
      <c r="M14" s="59"/>
      <c r="N14" s="59"/>
      <c r="O14" s="65"/>
      <c r="P14" s="66"/>
      <c r="Q14" s="66"/>
      <c r="R14" s="9"/>
      <c r="S14" s="59"/>
      <c r="T14" s="59"/>
      <c r="U14" s="59"/>
      <c r="V14" s="58" t="e">
        <f>SUM($D$5:$D14)/(COUNTA($D$5:$D14)-COUNTA($E$5:$E14))</f>
        <v>#DIV/0!</v>
      </c>
      <c r="AK14" s="81" t="s">
        <v>42</v>
      </c>
      <c r="AL14" s="82" t="str">
        <f t="shared" si="0"/>
        <v>-</v>
      </c>
      <c r="AM14" s="90" t="str">
        <f t="shared" si="1"/>
        <v>-</v>
      </c>
    </row>
    <row r="15" spans="1:39" ht="17.100000000000001" customHeight="1">
      <c r="A15" s="243"/>
      <c r="B15" s="51"/>
      <c r="C15" s="92"/>
      <c r="D15" s="63"/>
      <c r="E15" s="61"/>
      <c r="F15" s="59"/>
      <c r="G15" s="62"/>
      <c r="H15" s="59"/>
      <c r="I15" s="59"/>
      <c r="J15" s="9"/>
      <c r="K15" s="59"/>
      <c r="L15" s="59"/>
      <c r="M15" s="59"/>
      <c r="N15" s="59"/>
      <c r="O15" s="65"/>
      <c r="P15" s="66"/>
      <c r="Q15" s="66"/>
      <c r="R15" s="9"/>
      <c r="S15" s="59"/>
      <c r="T15" s="59"/>
      <c r="U15" s="59"/>
      <c r="V15" s="58" t="e">
        <f>SUM($D$5:$D15)/(COUNTA($D$5:$D15)-COUNTA($E$5:$E15))</f>
        <v>#DIV/0!</v>
      </c>
      <c r="W15" s="289" t="s">
        <v>41</v>
      </c>
      <c r="X15" s="289"/>
      <c r="Y15" s="289"/>
      <c r="Z15" s="289"/>
      <c r="AA15" s="289"/>
      <c r="AB15" s="289"/>
    </row>
    <row r="16" spans="1:39" ht="17.100000000000001" customHeight="1">
      <c r="A16" s="243"/>
      <c r="B16" s="51"/>
      <c r="C16" s="92"/>
      <c r="D16" s="63"/>
      <c r="E16" s="61"/>
      <c r="F16" s="59"/>
      <c r="G16" s="62"/>
      <c r="H16" s="59"/>
      <c r="I16" s="59"/>
      <c r="J16" s="9"/>
      <c r="K16" s="59"/>
      <c r="L16" s="59"/>
      <c r="M16" s="59"/>
      <c r="N16" s="59"/>
      <c r="O16" s="65"/>
      <c r="P16" s="66"/>
      <c r="Q16" s="66"/>
      <c r="R16" s="9"/>
      <c r="S16" s="59"/>
      <c r="T16" s="59"/>
      <c r="U16" s="59"/>
      <c r="V16" s="57" t="e">
        <f>SUM($D$5:$D16)/(COUNTA($D$5:$D16)-COUNTA($E$5:$E16))</f>
        <v>#DIV/0!</v>
      </c>
      <c r="W16" s="293" t="s">
        <v>40</v>
      </c>
      <c r="X16" s="294"/>
      <c r="Y16" s="295"/>
      <c r="Z16" s="76">
        <f>COUNTIF($G$5:$G$34,W16)</f>
        <v>0</v>
      </c>
      <c r="AA16" s="296">
        <f>$Z16/MAX(1,$X$5)</f>
        <v>0</v>
      </c>
      <c r="AB16" s="297"/>
    </row>
    <row r="17" spans="1:34" ht="17.100000000000001" customHeight="1">
      <c r="A17" s="247"/>
      <c r="B17" s="51"/>
      <c r="C17" s="92"/>
      <c r="D17" s="63"/>
      <c r="E17" s="61"/>
      <c r="F17" s="59"/>
      <c r="G17" s="62"/>
      <c r="H17" s="59"/>
      <c r="I17" s="59"/>
      <c r="J17" s="9"/>
      <c r="K17" s="59"/>
      <c r="L17" s="59"/>
      <c r="M17" s="59"/>
      <c r="N17" s="59"/>
      <c r="O17" s="65"/>
      <c r="P17" s="66"/>
      <c r="Q17" s="66"/>
      <c r="R17" s="9"/>
      <c r="S17" s="59"/>
      <c r="T17" s="59"/>
      <c r="U17" s="59"/>
      <c r="V17" s="57" t="e">
        <f>SUM($D$5:$D17)/(COUNTA($D$5:$D17)-COUNTA($E$5:$E17))</f>
        <v>#DIV/0!</v>
      </c>
      <c r="W17" s="298" t="s">
        <v>39</v>
      </c>
      <c r="X17" s="299"/>
      <c r="Y17" s="300"/>
      <c r="Z17" s="76">
        <f>COUNTIF($G$5:$G$34,W17)</f>
        <v>0</v>
      </c>
      <c r="AA17" s="287">
        <f t="shared" ref="AA17:AA25" si="2">$Z17/MAX(1,$X$5)</f>
        <v>0</v>
      </c>
      <c r="AB17" s="288"/>
      <c r="AG17" s="1"/>
      <c r="AH17" s="1"/>
    </row>
    <row r="18" spans="1:34" ht="17.100000000000001" customHeight="1">
      <c r="A18" s="228"/>
      <c r="B18" s="51"/>
      <c r="C18" s="92"/>
      <c r="D18" s="63"/>
      <c r="E18" s="61"/>
      <c r="F18" s="59"/>
      <c r="G18" s="62"/>
      <c r="H18" s="59"/>
      <c r="I18" s="59"/>
      <c r="J18" s="9"/>
      <c r="K18" s="59"/>
      <c r="L18" s="59"/>
      <c r="M18" s="59"/>
      <c r="N18" s="59"/>
      <c r="O18" s="65"/>
      <c r="P18" s="66"/>
      <c r="Q18" s="66"/>
      <c r="R18" s="9"/>
      <c r="S18" s="59"/>
      <c r="T18" s="59"/>
      <c r="U18" s="59"/>
      <c r="V18" s="57" t="e">
        <f>SUM($D$5:$D18)/(COUNTA($D$5:$D18)-COUNTA($E$5:$E18))</f>
        <v>#DIV/0!</v>
      </c>
      <c r="W18" s="284" t="s">
        <v>90</v>
      </c>
      <c r="X18" s="285"/>
      <c r="Y18" s="286"/>
      <c r="Z18" s="76">
        <f>COUNTIF($G$5:$G$34,W18)</f>
        <v>0</v>
      </c>
      <c r="AA18" s="287">
        <f t="shared" si="2"/>
        <v>0</v>
      </c>
      <c r="AB18" s="288"/>
      <c r="AG18" s="1"/>
      <c r="AH18" s="1"/>
    </row>
    <row r="19" spans="1:34" ht="17.100000000000001" customHeight="1">
      <c r="A19" s="228"/>
      <c r="B19" s="51"/>
      <c r="C19" s="92"/>
      <c r="D19" s="60"/>
      <c r="E19" s="61"/>
      <c r="F19" s="59"/>
      <c r="G19" s="59"/>
      <c r="H19" s="59"/>
      <c r="I19" s="59"/>
      <c r="J19" s="9"/>
      <c r="K19" s="59"/>
      <c r="L19" s="59"/>
      <c r="M19" s="59"/>
      <c r="N19" s="59"/>
      <c r="O19" s="65"/>
      <c r="P19" s="66"/>
      <c r="Q19" s="66"/>
      <c r="R19" s="9"/>
      <c r="S19" s="59"/>
      <c r="T19" s="59"/>
      <c r="U19" s="59"/>
      <c r="V19" s="57" t="e">
        <f>SUM($D$5:$D19)/(COUNTA($D$5:$D19)-COUNTA($E$5:$E19))</f>
        <v>#DIV/0!</v>
      </c>
      <c r="W19" s="284" t="s">
        <v>89</v>
      </c>
      <c r="X19" s="285"/>
      <c r="Y19" s="286"/>
      <c r="Z19" s="76">
        <f t="shared" ref="Z19:Z25" si="3">COUNTIF($G$5:$G$34,W19)</f>
        <v>0</v>
      </c>
      <c r="AA19" s="287">
        <f t="shared" si="2"/>
        <v>0</v>
      </c>
      <c r="AB19" s="288"/>
      <c r="AG19" s="1"/>
      <c r="AH19" s="1"/>
    </row>
    <row r="20" spans="1:34" ht="17.100000000000001" customHeight="1">
      <c r="A20" s="228"/>
      <c r="B20" s="47"/>
      <c r="C20" s="91"/>
      <c r="D20" s="60"/>
      <c r="E20" s="61"/>
      <c r="F20" s="59"/>
      <c r="G20" s="62"/>
      <c r="H20" s="59"/>
      <c r="I20" s="59"/>
      <c r="J20" s="9"/>
      <c r="K20" s="59"/>
      <c r="L20" s="59"/>
      <c r="M20" s="59"/>
      <c r="N20" s="59"/>
      <c r="O20" s="65"/>
      <c r="P20" s="66"/>
      <c r="Q20" s="66"/>
      <c r="R20" s="9"/>
      <c r="S20" s="59"/>
      <c r="T20" s="59"/>
      <c r="U20" s="59"/>
      <c r="V20" s="57" t="e">
        <f>SUM($D$5:$D20)/(COUNTA($D$5:$D20)-COUNTA($E$5:$E20))</f>
        <v>#DIV/0!</v>
      </c>
      <c r="W20" s="284" t="s">
        <v>38</v>
      </c>
      <c r="X20" s="285"/>
      <c r="Y20" s="286"/>
      <c r="Z20" s="76">
        <f t="shared" si="3"/>
        <v>0</v>
      </c>
      <c r="AA20" s="287">
        <f t="shared" si="2"/>
        <v>0</v>
      </c>
      <c r="AB20" s="288"/>
      <c r="AG20" s="1"/>
      <c r="AH20" s="1"/>
    </row>
    <row r="21" spans="1:34" ht="17.100000000000001" customHeight="1">
      <c r="A21" s="247"/>
      <c r="B21" s="47"/>
      <c r="C21" s="91"/>
      <c r="D21" s="60"/>
      <c r="E21" s="61"/>
      <c r="F21" s="59"/>
      <c r="G21" s="62"/>
      <c r="H21" s="59"/>
      <c r="I21" s="59"/>
      <c r="J21" s="9"/>
      <c r="K21" s="64"/>
      <c r="L21" s="59"/>
      <c r="M21" s="59"/>
      <c r="N21" s="59"/>
      <c r="O21" s="65"/>
      <c r="P21" s="66"/>
      <c r="Q21" s="66"/>
      <c r="R21" s="9"/>
      <c r="S21" s="59"/>
      <c r="T21" s="59"/>
      <c r="U21" s="59"/>
      <c r="V21" s="57" t="e">
        <f>SUM($D$5:$D21)/(COUNTA($D$5:$D21)-COUNTA($E$5:$E21))</f>
        <v>#DIV/0!</v>
      </c>
      <c r="W21" s="284" t="s">
        <v>37</v>
      </c>
      <c r="X21" s="285"/>
      <c r="Y21" s="286"/>
      <c r="Z21" s="76">
        <f t="shared" si="3"/>
        <v>0</v>
      </c>
      <c r="AA21" s="287">
        <f t="shared" si="2"/>
        <v>0</v>
      </c>
      <c r="AB21" s="288"/>
      <c r="AG21" s="1"/>
      <c r="AH21" s="1"/>
    </row>
    <row r="22" spans="1:34" ht="17.100000000000001" customHeight="1">
      <c r="A22" s="247"/>
      <c r="B22" s="47"/>
      <c r="C22" s="91"/>
      <c r="D22" s="60"/>
      <c r="E22" s="61"/>
      <c r="F22" s="59"/>
      <c r="G22" s="59"/>
      <c r="H22" s="59"/>
      <c r="I22" s="59"/>
      <c r="J22" s="9"/>
      <c r="K22" s="64"/>
      <c r="L22" s="59"/>
      <c r="M22" s="59"/>
      <c r="N22" s="59"/>
      <c r="O22" s="65"/>
      <c r="P22" s="66"/>
      <c r="Q22" s="66"/>
      <c r="R22" s="9"/>
      <c r="S22" s="59"/>
      <c r="T22" s="59"/>
      <c r="U22" s="59"/>
      <c r="V22" s="57" t="e">
        <f>SUM($D$5:$D22)/(COUNTA($D$5:$D22)-COUNTA($E$5:$E22))</f>
        <v>#DIV/0!</v>
      </c>
      <c r="W22" s="284" t="s">
        <v>36</v>
      </c>
      <c r="X22" s="285"/>
      <c r="Y22" s="286"/>
      <c r="Z22" s="76">
        <f t="shared" si="3"/>
        <v>0</v>
      </c>
      <c r="AA22" s="287">
        <f t="shared" si="2"/>
        <v>0</v>
      </c>
      <c r="AB22" s="288"/>
      <c r="AG22" s="1"/>
      <c r="AH22" s="1"/>
    </row>
    <row r="23" spans="1:34" ht="17.100000000000001" customHeight="1">
      <c r="A23" s="248"/>
      <c r="B23" s="47"/>
      <c r="C23" s="91"/>
      <c r="D23" s="60"/>
      <c r="E23" s="61"/>
      <c r="F23" s="59"/>
      <c r="G23" s="62"/>
      <c r="H23" s="59"/>
      <c r="I23" s="59"/>
      <c r="J23" s="9"/>
      <c r="K23" s="64"/>
      <c r="L23" s="59"/>
      <c r="M23" s="59"/>
      <c r="N23" s="64"/>
      <c r="O23" s="67"/>
      <c r="P23" s="68"/>
      <c r="Q23" s="68"/>
      <c r="R23" s="9"/>
      <c r="S23" s="59"/>
      <c r="T23" s="59"/>
      <c r="U23" s="59"/>
      <c r="V23" s="57" t="e">
        <f>SUM($D$5:$D23)/(COUNTA($D$5:$D23)-COUNTA($E$5:$E23))</f>
        <v>#DIV/0!</v>
      </c>
      <c r="W23" s="284" t="s">
        <v>35</v>
      </c>
      <c r="X23" s="285"/>
      <c r="Y23" s="286"/>
      <c r="Z23" s="76">
        <f t="shared" si="3"/>
        <v>0</v>
      </c>
      <c r="AA23" s="287">
        <f t="shared" si="2"/>
        <v>0</v>
      </c>
      <c r="AB23" s="288"/>
      <c r="AG23" s="1"/>
      <c r="AH23" s="1"/>
    </row>
    <row r="24" spans="1:34" ht="17.100000000000001" customHeight="1">
      <c r="A24" s="248"/>
      <c r="B24" s="51"/>
      <c r="C24" s="92"/>
      <c r="D24" s="63"/>
      <c r="E24" s="61"/>
      <c r="F24" s="59"/>
      <c r="G24" s="62"/>
      <c r="H24" s="59"/>
      <c r="I24" s="59"/>
      <c r="J24" s="9"/>
      <c r="K24" s="64"/>
      <c r="L24" s="59"/>
      <c r="M24" s="59"/>
      <c r="N24" s="59"/>
      <c r="O24" s="65"/>
      <c r="P24" s="66"/>
      <c r="Q24" s="66"/>
      <c r="R24" s="25"/>
      <c r="S24" s="62"/>
      <c r="T24" s="62"/>
      <c r="U24" s="62"/>
      <c r="V24" s="57" t="e">
        <f>SUM($D$5:$D24)/(COUNTA($D$5:$D24)-COUNTA($E$5:$E24))</f>
        <v>#DIV/0!</v>
      </c>
      <c r="W24" s="284" t="s">
        <v>34</v>
      </c>
      <c r="X24" s="290"/>
      <c r="Y24" s="291"/>
      <c r="Z24" s="76">
        <f t="shared" si="3"/>
        <v>0</v>
      </c>
      <c r="AA24" s="287">
        <f t="shared" si="2"/>
        <v>0</v>
      </c>
      <c r="AB24" s="288"/>
      <c r="AG24" s="1"/>
      <c r="AH24" s="1"/>
    </row>
    <row r="25" spans="1:34" ht="17.100000000000001" customHeight="1">
      <c r="A25" s="248"/>
      <c r="B25" s="47"/>
      <c r="C25" s="91"/>
      <c r="D25" s="63"/>
      <c r="E25" s="61"/>
      <c r="F25" s="59"/>
      <c r="G25" s="62"/>
      <c r="H25" s="59"/>
      <c r="I25" s="59"/>
      <c r="J25" s="9"/>
      <c r="K25" s="64"/>
      <c r="L25" s="59"/>
      <c r="M25" s="59"/>
      <c r="N25" s="59"/>
      <c r="O25" s="65"/>
      <c r="P25" s="66"/>
      <c r="Q25" s="66"/>
      <c r="R25" s="50"/>
      <c r="S25" s="59"/>
      <c r="T25" s="59"/>
      <c r="U25" s="59"/>
      <c r="V25" s="57" t="e">
        <f>SUM($D$5:$D25)/(COUNTA($D$5:$D25)-COUNTA($E$5:$E25))</f>
        <v>#DIV/0!</v>
      </c>
      <c r="W25" s="284" t="s">
        <v>33</v>
      </c>
      <c r="X25" s="285"/>
      <c r="Y25" s="286"/>
      <c r="Z25" s="76">
        <f t="shared" si="3"/>
        <v>0</v>
      </c>
      <c r="AA25" s="287">
        <f t="shared" si="2"/>
        <v>0</v>
      </c>
      <c r="AB25" s="288"/>
      <c r="AG25" s="1"/>
      <c r="AH25" s="1"/>
    </row>
    <row r="26" spans="1:34" ht="17.100000000000001" customHeight="1">
      <c r="A26" s="200"/>
      <c r="B26" s="2"/>
      <c r="C26" s="91"/>
      <c r="D26" s="60"/>
      <c r="E26" s="61"/>
      <c r="F26" s="59"/>
      <c r="G26" s="59"/>
      <c r="H26" s="59"/>
      <c r="I26" s="59"/>
      <c r="J26" s="9"/>
      <c r="K26" s="64"/>
      <c r="L26" s="59"/>
      <c r="M26" s="59"/>
      <c r="N26" s="59"/>
      <c r="O26" s="65"/>
      <c r="P26" s="66"/>
      <c r="Q26" s="66"/>
      <c r="R26" s="50"/>
      <c r="S26" s="59"/>
      <c r="T26" s="59"/>
      <c r="U26" s="59"/>
      <c r="V26" s="58" t="e">
        <f>SUM($D$5:$D26)/(COUNTA($D$5:$D26)-COUNTA($E$5:$E26))</f>
        <v>#DIV/0!</v>
      </c>
      <c r="W26" s="88"/>
    </row>
    <row r="27" spans="1:34" ht="17.100000000000001" customHeight="1">
      <c r="A27" s="200"/>
      <c r="B27" s="2"/>
      <c r="C27" s="91"/>
      <c r="D27" s="60"/>
      <c r="E27" s="61"/>
      <c r="F27" s="59"/>
      <c r="G27" s="59"/>
      <c r="H27" s="59"/>
      <c r="I27" s="59"/>
      <c r="J27" s="9"/>
      <c r="K27" s="64"/>
      <c r="L27" s="59"/>
      <c r="M27" s="59"/>
      <c r="N27" s="59"/>
      <c r="O27" s="65"/>
      <c r="P27" s="66"/>
      <c r="Q27" s="66"/>
      <c r="R27" s="50"/>
      <c r="S27" s="59"/>
      <c r="T27" s="59"/>
      <c r="U27" s="59"/>
      <c r="V27" s="58" t="e">
        <f>SUM($D$5:$D27)/(COUNTA($D$5:$D27)-COUNTA($E$5:$E27))</f>
        <v>#DIV/0!</v>
      </c>
      <c r="W27" s="289" t="s">
        <v>32</v>
      </c>
      <c r="X27" s="289"/>
      <c r="Y27" s="289"/>
      <c r="Z27" s="289"/>
      <c r="AA27" s="289"/>
      <c r="AB27" s="289"/>
      <c r="AC27" s="8"/>
      <c r="AD27" s="8"/>
      <c r="AE27" s="8"/>
      <c r="AG27" s="1"/>
      <c r="AH27" s="1"/>
    </row>
    <row r="28" spans="1:34" ht="17.100000000000001" customHeight="1">
      <c r="A28" s="200"/>
      <c r="B28" s="2"/>
      <c r="C28" s="91"/>
      <c r="D28" s="60"/>
      <c r="E28" s="61"/>
      <c r="F28" s="59"/>
      <c r="G28" s="59"/>
      <c r="H28" s="59"/>
      <c r="I28" s="59"/>
      <c r="J28" s="9"/>
      <c r="K28" s="64"/>
      <c r="L28" s="59"/>
      <c r="M28" s="59"/>
      <c r="N28" s="59"/>
      <c r="O28" s="65"/>
      <c r="P28" s="66"/>
      <c r="Q28" s="66"/>
      <c r="R28" s="50"/>
      <c r="S28" s="59"/>
      <c r="T28" s="59"/>
      <c r="U28" s="59"/>
      <c r="V28" s="57" t="e">
        <f>SUM($D$5:$D28)/(COUNTA($D$5:$D28)-COUNTA($E$5:$E28))</f>
        <v>#DIV/0!</v>
      </c>
      <c r="W28" s="69" t="s">
        <v>31</v>
      </c>
      <c r="X28" s="70"/>
      <c r="Y28" s="70"/>
      <c r="Z28" s="71"/>
      <c r="AA28" s="282" t="str">
        <f>IF(W5=0,"-",$W$13/$W$5)</f>
        <v>-</v>
      </c>
      <c r="AB28" s="283"/>
      <c r="AG28" s="1"/>
      <c r="AH28" s="1"/>
    </row>
    <row r="29" spans="1:34" ht="17.100000000000001" customHeight="1">
      <c r="A29" s="200"/>
      <c r="B29" s="2"/>
      <c r="C29" s="91"/>
      <c r="D29" s="60"/>
      <c r="E29" s="61"/>
      <c r="F29" s="59"/>
      <c r="G29" s="59"/>
      <c r="H29" s="59"/>
      <c r="I29" s="59"/>
      <c r="J29" s="9"/>
      <c r="K29" s="64"/>
      <c r="L29" s="59"/>
      <c r="M29" s="59"/>
      <c r="N29" s="59"/>
      <c r="O29" s="65"/>
      <c r="P29" s="66"/>
      <c r="Q29" s="66"/>
      <c r="R29" s="50"/>
      <c r="S29" s="59"/>
      <c r="T29" s="59"/>
      <c r="U29" s="59"/>
      <c r="V29" s="57" t="e">
        <f>SUM($D$5:$D29)/(COUNTA($D$5:$D29)-COUNTA($E$5:$E29))</f>
        <v>#DIV/0!</v>
      </c>
      <c r="W29" s="150" t="s">
        <v>30</v>
      </c>
      <c r="X29" s="151"/>
      <c r="Y29" s="276">
        <v>20</v>
      </c>
      <c r="Z29" s="279"/>
      <c r="AA29" s="280" t="str">
        <f>IF(ISERROR(SUMIF(D5:D34,"&gt;="&amp;Y29)/SUMPRODUCT(--(D5:D34&gt;=Y29),--(E5:E34&lt;&gt;"*"))),"-",SUMIF(D5:D34,"&gt;="&amp;Y29)/SUMPRODUCT(--(D5:D34&gt;=Y29),--(E5:E34&lt;&gt;"*")))</f>
        <v>-</v>
      </c>
      <c r="AB29" s="281"/>
      <c r="AG29" s="1"/>
      <c r="AH29" s="1"/>
    </row>
    <row r="30" spans="1:34" ht="17.100000000000001" customHeight="1">
      <c r="A30" s="200"/>
      <c r="B30" s="2"/>
      <c r="C30" s="91"/>
      <c r="D30" s="60"/>
      <c r="E30" s="61"/>
      <c r="F30" s="59"/>
      <c r="G30" s="59"/>
      <c r="H30" s="59"/>
      <c r="I30" s="59"/>
      <c r="J30" s="9"/>
      <c r="K30" s="64"/>
      <c r="L30" s="59"/>
      <c r="M30" s="59"/>
      <c r="N30" s="59"/>
      <c r="O30" s="65"/>
      <c r="P30" s="66"/>
      <c r="Q30" s="66"/>
      <c r="R30" s="50"/>
      <c r="S30" s="59"/>
      <c r="T30" s="59"/>
      <c r="U30" s="59"/>
      <c r="V30" s="57" t="e">
        <f>SUM($D$5:$D30)/(COUNTA($D$5:$D30)-COUNTA($E$5:$E30))</f>
        <v>#DIV/0!</v>
      </c>
      <c r="W30" s="274" t="s">
        <v>29</v>
      </c>
      <c r="X30" s="275"/>
      <c r="Y30" s="275"/>
      <c r="Z30" s="276"/>
      <c r="AA30" s="277" t="str">
        <f>IF($Z$5="-","-",IF($Z$5=0,"-",($AF$5*4+$AG$5*6)/$Z$5))</f>
        <v>-</v>
      </c>
      <c r="AB30" s="278"/>
      <c r="AG30" s="1"/>
      <c r="AH30" s="1"/>
    </row>
    <row r="31" spans="1:34" ht="17.100000000000001" customHeight="1">
      <c r="A31" s="200"/>
      <c r="B31" s="2"/>
      <c r="C31" s="91"/>
      <c r="D31" s="60"/>
      <c r="E31" s="61"/>
      <c r="F31" s="59"/>
      <c r="G31" s="59"/>
      <c r="H31" s="59"/>
      <c r="I31" s="59"/>
      <c r="J31" s="9"/>
      <c r="K31" s="64"/>
      <c r="L31" s="59"/>
      <c r="M31" s="59"/>
      <c r="N31" s="59"/>
      <c r="O31" s="65"/>
      <c r="P31" s="66"/>
      <c r="Q31" s="66"/>
      <c r="R31" s="50"/>
      <c r="S31" s="59"/>
      <c r="T31" s="59"/>
      <c r="U31" s="59"/>
      <c r="V31" s="57" t="e">
        <f>SUM($D$5:$D31)/(COUNTA($D$5:$D31)-COUNTA($E$5:$E31))</f>
        <v>#DIV/0!</v>
      </c>
      <c r="W31" s="274" t="s">
        <v>28</v>
      </c>
      <c r="X31" s="275"/>
      <c r="Y31" s="275"/>
      <c r="Z31" s="276"/>
      <c r="AA31" s="277" t="str">
        <f>IF(SUM($AF5:$AG5),$AG5/SUM($AF5:$AG5),"-")</f>
        <v>-</v>
      </c>
      <c r="AB31" s="278"/>
      <c r="AG31" s="1"/>
      <c r="AH31" s="1"/>
    </row>
    <row r="32" spans="1:34" ht="17.100000000000001" customHeight="1">
      <c r="A32" s="200"/>
      <c r="B32" s="2"/>
      <c r="C32" s="91"/>
      <c r="D32" s="60"/>
      <c r="E32" s="61"/>
      <c r="F32" s="59"/>
      <c r="G32" s="59"/>
      <c r="H32" s="59"/>
      <c r="I32" s="59"/>
      <c r="J32" s="9"/>
      <c r="K32" s="64"/>
      <c r="L32" s="59"/>
      <c r="M32" s="59"/>
      <c r="N32" s="59"/>
      <c r="O32" s="65"/>
      <c r="P32" s="66"/>
      <c r="Q32" s="66"/>
      <c r="R32" s="50"/>
      <c r="S32" s="59"/>
      <c r="T32" s="59"/>
      <c r="U32" s="59"/>
      <c r="V32" s="57" t="e">
        <f>SUM($D$5:$D32)/(COUNTA($D$5:$D32)-COUNTA($E$5:$E32))</f>
        <v>#DIV/0!</v>
      </c>
      <c r="W32" s="274" t="s">
        <v>27</v>
      </c>
      <c r="X32" s="275"/>
      <c r="Y32" s="275"/>
      <c r="Z32" s="276"/>
      <c r="AA32" s="277" t="str">
        <f>IF(SUM($AH5:$AI5),$AI5/SUM($AH5:$AI5),"-")</f>
        <v>-</v>
      </c>
      <c r="AB32" s="278"/>
      <c r="AG32" s="1"/>
      <c r="AH32" s="1"/>
    </row>
    <row r="33" spans="1:34" ht="17.100000000000001" customHeight="1">
      <c r="A33" s="199"/>
      <c r="B33" s="2"/>
      <c r="C33" s="91"/>
      <c r="D33" s="60"/>
      <c r="E33" s="61"/>
      <c r="F33" s="59"/>
      <c r="G33" s="59"/>
      <c r="H33" s="59"/>
      <c r="I33" s="59"/>
      <c r="J33" s="50"/>
      <c r="K33" s="59"/>
      <c r="L33" s="59"/>
      <c r="M33" s="59"/>
      <c r="N33" s="59"/>
      <c r="O33" s="65"/>
      <c r="P33" s="66"/>
      <c r="Q33" s="66"/>
      <c r="R33" s="50"/>
      <c r="S33" s="59"/>
      <c r="T33" s="59"/>
      <c r="U33" s="59"/>
      <c r="V33" s="57" t="e">
        <f>SUM($D$5:$D33)/(COUNTA($D$5:$D33)-COUNTA($E$5:$E33))</f>
        <v>#DIV/0!</v>
      </c>
      <c r="W33" s="274" t="s">
        <v>64</v>
      </c>
      <c r="X33" s="275"/>
      <c r="Y33" s="275"/>
      <c r="Z33" s="276"/>
      <c r="AA33" s="74">
        <f>SUMPRODUCT((D5:D34=0)*(D5:D34&lt;&gt;"")*(E5:E34&lt;&gt;"*"))</f>
        <v>0</v>
      </c>
      <c r="AB33" s="75">
        <f>SUMPRODUCT((D5:D34=0)*(D5:D34&lt;&gt;"")*(E5:E34&lt;&gt;"*")*(F5:F34=1))</f>
        <v>0</v>
      </c>
      <c r="AG33" s="1"/>
      <c r="AH33" s="1"/>
    </row>
    <row r="34" spans="1:34" ht="17.100000000000001" customHeight="1">
      <c r="A34" s="199"/>
      <c r="B34" s="2"/>
      <c r="C34" s="91"/>
      <c r="D34" s="60"/>
      <c r="E34" s="61"/>
      <c r="F34" s="59"/>
      <c r="G34" s="59"/>
      <c r="H34" s="59"/>
      <c r="I34" s="59"/>
      <c r="J34" s="50"/>
      <c r="K34" s="59"/>
      <c r="L34" s="59"/>
      <c r="M34" s="59"/>
      <c r="N34" s="59"/>
      <c r="O34" s="65"/>
      <c r="P34" s="66"/>
      <c r="Q34" s="66"/>
      <c r="R34" s="50"/>
      <c r="S34" s="59"/>
      <c r="T34" s="59"/>
      <c r="U34" s="59"/>
      <c r="V34" s="57" t="e">
        <f>SUM($D$5:$D34)/(COUNTA($D$5:$D34)-COUNTA($E$5:$E34))</f>
        <v>#DIV/0!</v>
      </c>
      <c r="W34" s="274" t="s">
        <v>65</v>
      </c>
      <c r="X34" s="275"/>
      <c r="Y34" s="275"/>
      <c r="Z34" s="276"/>
      <c r="AA34" s="74">
        <f>SUM(P5:P34)</f>
        <v>0</v>
      </c>
      <c r="AB34" s="75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11" priority="1" operator="greaterThan">
      <formula>0</formula>
    </cfRule>
  </conditionalFormatting>
  <dataValidations count="1">
    <dataValidation type="list" allowBlank="1" showInputMessage="1" showErrorMessage="1" sqref="G5:G34" xr:uid="{00000000-0002-0000-3F00-000000000000}">
      <formula1>$W$16:$W$25</formula1>
    </dataValidation>
  </dataValidations>
  <hyperlinks>
    <hyperlink ref="A2" location="'Player Summary'!A1" display="Player Summary" xr:uid="{00000000-0004-0000-3F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17" sqref="A17"/>
      <selection pane="topRight" activeCell="A17" sqref="A17"/>
      <selection pane="bottomLeft" activeCell="A17" sqref="A17"/>
      <selection pane="bottomRight" activeCell="A17" sqref="A17"/>
    </sheetView>
  </sheetViews>
  <sheetFormatPr defaultColWidth="8.855468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85546875" style="2" customWidth="1"/>
    <col min="8" max="8" width="2.5703125" style="2" customWidth="1"/>
    <col min="9" max="9" width="2.42578125" style="2" customWidth="1"/>
    <col min="10" max="10" width="2.85546875" style="47" customWidth="1"/>
    <col min="11" max="11" width="5" style="5" customWidth="1"/>
    <col min="12" max="14" width="5" style="2" customWidth="1"/>
    <col min="15" max="15" width="0.5703125" style="2" customWidth="1"/>
    <col min="16" max="18" width="2.85546875" style="2" customWidth="1"/>
    <col min="19" max="21" width="4.42578125" style="2" customWidth="1"/>
    <col min="22" max="22" width="2.85546875" style="1" customWidth="1"/>
    <col min="23" max="25" width="5.5703125" style="1" customWidth="1"/>
    <col min="26" max="26" width="5.570312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5703125" style="1" customWidth="1"/>
    <col min="33" max="34" width="5.5703125" style="2" customWidth="1"/>
    <col min="35" max="35" width="5.5703125" style="1" customWidth="1"/>
    <col min="36" max="36" width="2.85546875" style="1" customWidth="1"/>
    <col min="37" max="38" width="5.5703125" style="1" customWidth="1"/>
    <col min="39" max="39" width="6.85546875" style="1" customWidth="1"/>
    <col min="40" max="256" width="11.42578125" style="1" customWidth="1"/>
    <col min="257" max="16384" width="8.85546875" style="1"/>
  </cols>
  <sheetData>
    <row r="1" spans="1:39" ht="15.75">
      <c r="A1" s="46"/>
      <c r="D1" s="13" t="s">
        <v>75</v>
      </c>
      <c r="E1" s="13"/>
      <c r="F1" s="13"/>
      <c r="G1" s="203" t="s">
        <v>76</v>
      </c>
      <c r="H1" s="13"/>
      <c r="I1" s="13"/>
      <c r="J1" s="13"/>
      <c r="K1" s="202" t="s">
        <v>77</v>
      </c>
      <c r="L1" s="13"/>
      <c r="M1" s="204" t="s">
        <v>78</v>
      </c>
      <c r="N1" s="20"/>
      <c r="O1" s="47"/>
      <c r="P1" s="47"/>
      <c r="Q1" s="47"/>
      <c r="R1" s="47"/>
      <c r="S1" s="20"/>
      <c r="T1" s="20"/>
      <c r="U1" s="20"/>
      <c r="V1" s="15"/>
      <c r="W1" s="15"/>
      <c r="X1" s="15"/>
      <c r="Y1" s="15"/>
      <c r="Z1" s="47"/>
    </row>
    <row r="2" spans="1:39">
      <c r="A2" s="226" t="s">
        <v>107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7"/>
      <c r="S2" s="47"/>
      <c r="T2" s="47"/>
      <c r="U2" s="47"/>
      <c r="V2" s="15"/>
      <c r="W2" s="15"/>
      <c r="X2" s="15"/>
      <c r="Y2" s="15"/>
      <c r="Z2" s="47"/>
      <c r="AA2" s="15"/>
      <c r="AB2" s="15"/>
      <c r="AC2" s="15"/>
      <c r="AD2" s="15"/>
      <c r="AE2" s="15"/>
      <c r="AF2" s="15"/>
      <c r="AG2" s="47"/>
      <c r="AH2" s="47"/>
      <c r="AI2" s="15"/>
      <c r="AJ2" s="15"/>
    </row>
    <row r="3" spans="1:39">
      <c r="A3" s="255" t="s">
        <v>73</v>
      </c>
      <c r="B3" s="15"/>
      <c r="C3" s="257" t="s">
        <v>63</v>
      </c>
      <c r="D3" s="257"/>
      <c r="E3" s="257"/>
      <c r="F3" s="257"/>
      <c r="G3" s="257"/>
      <c r="H3" s="257"/>
      <c r="I3" s="257"/>
      <c r="J3" s="13"/>
      <c r="K3" s="257" t="s">
        <v>62</v>
      </c>
      <c r="L3" s="257"/>
      <c r="M3" s="257"/>
      <c r="N3" s="257"/>
      <c r="O3" s="301"/>
      <c r="P3" s="257"/>
      <c r="Q3" s="257"/>
      <c r="R3" s="14"/>
      <c r="S3" s="257" t="s">
        <v>61</v>
      </c>
      <c r="T3" s="257"/>
      <c r="U3" s="257"/>
      <c r="V3" s="15"/>
      <c r="W3" s="289" t="s">
        <v>60</v>
      </c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K3" s="289" t="s">
        <v>59</v>
      </c>
      <c r="AL3" s="289"/>
      <c r="AM3" s="289"/>
    </row>
    <row r="4" spans="1:39" ht="17.100000000000001" customHeight="1">
      <c r="A4" s="256"/>
      <c r="B4" s="54" t="s">
        <v>93</v>
      </c>
      <c r="C4" s="52" t="s">
        <v>54</v>
      </c>
      <c r="D4" s="117" t="s">
        <v>21</v>
      </c>
      <c r="E4" s="117" t="s">
        <v>58</v>
      </c>
      <c r="F4" s="117" t="s">
        <v>57</v>
      </c>
      <c r="G4" s="117" t="s">
        <v>71</v>
      </c>
      <c r="H4" s="117">
        <v>4</v>
      </c>
      <c r="I4" s="117">
        <v>6</v>
      </c>
      <c r="J4" s="13"/>
      <c r="K4" s="55" t="s">
        <v>16</v>
      </c>
      <c r="L4" s="117" t="s">
        <v>15</v>
      </c>
      <c r="M4" s="117" t="s">
        <v>14</v>
      </c>
      <c r="N4" s="117" t="s">
        <v>13</v>
      </c>
      <c r="O4" s="56"/>
      <c r="P4" s="52" t="s">
        <v>56</v>
      </c>
      <c r="Q4" s="52" t="s">
        <v>55</v>
      </c>
      <c r="R4" s="13"/>
      <c r="S4" s="117" t="s">
        <v>8</v>
      </c>
      <c r="T4" s="117" t="s">
        <v>7</v>
      </c>
      <c r="U4" s="117" t="s">
        <v>6</v>
      </c>
      <c r="W4" s="116" t="s">
        <v>15</v>
      </c>
      <c r="X4" s="116" t="s">
        <v>23</v>
      </c>
      <c r="Y4" s="116" t="s">
        <v>22</v>
      </c>
      <c r="Z4" s="116" t="s">
        <v>21</v>
      </c>
      <c r="AA4" s="289" t="s">
        <v>20</v>
      </c>
      <c r="AB4" s="289"/>
      <c r="AC4" s="289" t="s">
        <v>11</v>
      </c>
      <c r="AD4" s="289"/>
      <c r="AE4" s="116" t="s">
        <v>10</v>
      </c>
      <c r="AF4" s="116">
        <v>4</v>
      </c>
      <c r="AG4" s="116">
        <v>6</v>
      </c>
      <c r="AH4" s="116" t="s">
        <v>19</v>
      </c>
      <c r="AI4" s="116" t="s">
        <v>18</v>
      </c>
      <c r="AK4" s="116" t="s">
        <v>54</v>
      </c>
      <c r="AL4" s="116" t="s">
        <v>23</v>
      </c>
      <c r="AM4" s="78" t="s">
        <v>11</v>
      </c>
    </row>
    <row r="5" spans="1:39" ht="17.100000000000001" customHeight="1">
      <c r="A5" s="228"/>
      <c r="B5" s="47"/>
      <c r="C5" s="92"/>
      <c r="D5" s="60"/>
      <c r="E5" s="61"/>
      <c r="F5" s="59"/>
      <c r="G5" s="59"/>
      <c r="H5" s="59"/>
      <c r="I5" s="59"/>
      <c r="J5" s="9"/>
      <c r="K5" s="59"/>
      <c r="L5" s="59"/>
      <c r="M5" s="59"/>
      <c r="N5" s="59"/>
      <c r="O5" s="65"/>
      <c r="P5" s="66"/>
      <c r="Q5" s="66"/>
      <c r="R5" s="9"/>
      <c r="S5" s="59"/>
      <c r="T5" s="59"/>
      <c r="U5" s="59"/>
      <c r="V5" s="57" t="e">
        <f>SUM($D$5:$D5)/(COUNTA($D$5:$D5)-COUNTA($E$5:$E5))</f>
        <v>#DIV/0!</v>
      </c>
      <c r="W5" s="76">
        <f>COUNTA(A5:A34)</f>
        <v>0</v>
      </c>
      <c r="X5" s="76">
        <f>COUNTA(D5:D34)</f>
        <v>0</v>
      </c>
      <c r="Y5" s="76">
        <f>COUNTA(E5:E34)</f>
        <v>0</v>
      </c>
      <c r="Z5" s="83" t="str">
        <f>IF(X5=0,"-",SUM(D5:D34))</f>
        <v>-</v>
      </c>
      <c r="AA5" s="302">
        <f t="array" ref="AA5">IF(X5,(MAX(D5:D34)&amp;IF(SUM((D5:D34=MAX(D5:D34))*(E5:E34&lt;&gt;"")),"*","")&amp;"("&amp;MIN(IF(D5:D34&amp;E5:E34=MAX(D5:D34)&amp;IF(SUM((D5:D34=MAX(D5:D34))*(E5:E34&lt;&gt;"")),"*",""),F5:F34))&amp;")"),0)</f>
        <v>0</v>
      </c>
      <c r="AB5" s="302"/>
      <c r="AC5" s="303" t="str">
        <f>IF($X5-$Y5,$Z5/($X5-$Y5),"-")</f>
        <v>-</v>
      </c>
      <c r="AD5" s="304"/>
      <c r="AE5" s="84" t="str">
        <f>IF(SUM($F$5:$F$43),($Z5/(SUM($F$5:$F$43))*100),"-")</f>
        <v>-</v>
      </c>
      <c r="AF5" s="76">
        <f>SUM(H5:H34)</f>
        <v>0</v>
      </c>
      <c r="AG5" s="76">
        <f>SUM(I5:I34)</f>
        <v>0</v>
      </c>
      <c r="AH5" s="76">
        <f>COUNTIF($D$5:$D$34,"&gt;=50")-$AI5</f>
        <v>0</v>
      </c>
      <c r="AI5" s="76">
        <f>COUNTIF(D5:D34,"&gt;=100")</f>
        <v>0</v>
      </c>
      <c r="AK5" s="79" t="s">
        <v>53</v>
      </c>
      <c r="AL5" s="80" t="str">
        <f>IF(SUM(COUNTIF($C$5:$C$34,{1,2}))=0,"-",SUM(COUNTIF($C$5:$C$34,{1,2})))</f>
        <v>-</v>
      </c>
      <c r="AM5" s="89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.100000000000001" customHeight="1">
      <c r="A6" s="210"/>
      <c r="B6" s="47"/>
      <c r="C6" s="91"/>
      <c r="D6" s="60"/>
      <c r="E6" s="61"/>
      <c r="F6" s="59"/>
      <c r="G6" s="62"/>
      <c r="H6" s="59"/>
      <c r="I6" s="59"/>
      <c r="J6" s="9"/>
      <c r="K6" s="59"/>
      <c r="L6" s="59"/>
      <c r="M6" s="59"/>
      <c r="N6" s="59"/>
      <c r="O6" s="65"/>
      <c r="P6" s="66"/>
      <c r="Q6" s="66"/>
      <c r="R6" s="9"/>
      <c r="S6" s="59"/>
      <c r="T6" s="59"/>
      <c r="U6" s="59"/>
      <c r="V6" s="58" t="e">
        <f>SUM($D$5:$D6)/(COUNTA($D$5:$D6)-COUNTA($E$5:$E6))</f>
        <v>#DIV/0!</v>
      </c>
      <c r="Z6" s="47"/>
      <c r="AK6" s="81" t="s">
        <v>52</v>
      </c>
      <c r="AL6" s="82" t="str">
        <f>IF(COUNTIF($C$5:$C$34,$AK6)=0,"-",COUNTIF($C$5:$C$34,$AK6))</f>
        <v>-</v>
      </c>
      <c r="AM6" s="90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.100000000000001" customHeight="1">
      <c r="A7" s="210"/>
      <c r="B7" s="47"/>
      <c r="C7" s="91"/>
      <c r="D7" s="60"/>
      <c r="E7" s="61"/>
      <c r="F7" s="59"/>
      <c r="G7" s="59"/>
      <c r="H7" s="59"/>
      <c r="I7" s="59"/>
      <c r="J7" s="9"/>
      <c r="K7" s="59"/>
      <c r="L7" s="59"/>
      <c r="M7" s="59"/>
      <c r="N7" s="59"/>
      <c r="O7" s="65"/>
      <c r="P7" s="66"/>
      <c r="Q7" s="66"/>
      <c r="R7" s="9"/>
      <c r="S7" s="59"/>
      <c r="T7" s="59"/>
      <c r="U7" s="59"/>
      <c r="V7" s="58" t="e">
        <f>SUM($D$5:$D7)/(COUNTA($D$5:$D7)-COUNTA($E$5:$E7))</f>
        <v>#DIV/0!</v>
      </c>
      <c r="W7" s="289" t="s">
        <v>51</v>
      </c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11"/>
      <c r="AK7" s="81" t="s">
        <v>50</v>
      </c>
      <c r="AL7" s="82" t="str">
        <f t="shared" ref="AL7:AL14" si="0">IF(COUNTIF($C$5:$C$34,$AK7)=0,"-",COUNTIF($C$5:$C$34,$AK7))</f>
        <v>-</v>
      </c>
      <c r="AM7" s="90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.100000000000001" customHeight="1">
      <c r="A8" s="210"/>
      <c r="B8" s="47"/>
      <c r="C8" s="91"/>
      <c r="D8" s="60"/>
      <c r="E8" s="61"/>
      <c r="F8" s="59"/>
      <c r="G8" s="62"/>
      <c r="H8" s="59"/>
      <c r="I8" s="59"/>
      <c r="J8" s="9"/>
      <c r="K8" s="59"/>
      <c r="L8" s="59"/>
      <c r="M8" s="59"/>
      <c r="N8" s="59"/>
      <c r="O8" s="65"/>
      <c r="P8" s="66"/>
      <c r="Q8" s="66"/>
      <c r="R8" s="9"/>
      <c r="S8" s="59"/>
      <c r="T8" s="59"/>
      <c r="U8" s="59"/>
      <c r="V8" s="58" t="e">
        <f>SUM($D$5:$D8)/(COUNTA($D$5:$D8)-COUNTA($E$5:$E8))</f>
        <v>#DIV/0!</v>
      </c>
      <c r="W8" s="116" t="s">
        <v>16</v>
      </c>
      <c r="X8" s="116" t="s">
        <v>15</v>
      </c>
      <c r="Y8" s="116" t="s">
        <v>14</v>
      </c>
      <c r="Z8" s="116" t="s">
        <v>13</v>
      </c>
      <c r="AA8" s="289" t="s">
        <v>12</v>
      </c>
      <c r="AB8" s="289"/>
      <c r="AC8" s="289" t="s">
        <v>11</v>
      </c>
      <c r="AD8" s="289"/>
      <c r="AE8" s="116" t="s">
        <v>10</v>
      </c>
      <c r="AF8" s="116" t="s">
        <v>69</v>
      </c>
      <c r="AG8" s="116" t="s">
        <v>9</v>
      </c>
      <c r="AH8" s="13"/>
      <c r="AK8" s="81" t="s">
        <v>49</v>
      </c>
      <c r="AL8" s="82" t="str">
        <f t="shared" si="0"/>
        <v>-</v>
      </c>
      <c r="AM8" s="90" t="str">
        <f t="shared" si="1"/>
        <v>-</v>
      </c>
    </row>
    <row r="9" spans="1:39" ht="17.100000000000001" customHeight="1">
      <c r="A9" s="210"/>
      <c r="B9" s="51"/>
      <c r="C9" s="92"/>
      <c r="D9" s="63"/>
      <c r="E9" s="61"/>
      <c r="F9" s="59"/>
      <c r="G9" s="62"/>
      <c r="H9" s="59"/>
      <c r="I9" s="59"/>
      <c r="J9" s="9"/>
      <c r="K9" s="59"/>
      <c r="L9" s="59"/>
      <c r="M9" s="59"/>
      <c r="N9" s="59"/>
      <c r="O9" s="65"/>
      <c r="P9" s="66"/>
      <c r="Q9" s="66"/>
      <c r="R9" s="9"/>
      <c r="S9" s="59"/>
      <c r="T9" s="59"/>
      <c r="U9" s="59"/>
      <c r="V9" s="57" t="e">
        <f>SUM($D$5:$D9)/(COUNTA($D$5:$D9)-COUNTA($E$5:$E9))</f>
        <v>#DIV/0!</v>
      </c>
      <c r="W9" s="85" t="str">
        <f t="array" ref="W9">IF(SUM(K5:K34)=0,"-",SUM(INT(K5:K34))+INT(ROUND(SUM(K5:K34-INT(K5:K34)),1)/0.6)+MOD(ROUND(SUM(K5:K34-INT(K5:K34)),1),0.6))</f>
        <v>-</v>
      </c>
      <c r="X9" s="86" t="str">
        <f>IF($W$9="-","-",SUM(L5:L34))</f>
        <v>-</v>
      </c>
      <c r="Y9" s="86" t="str">
        <f>IF($W$9="-","-",SUM(M5:M34))</f>
        <v>-</v>
      </c>
      <c r="Z9" s="83" t="str">
        <f>IF($W$9="-","-",SUM(N5:N34))</f>
        <v>-</v>
      </c>
      <c r="AA9" s="305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306"/>
      <c r="AC9" s="303" t="str">
        <f>IF($Z$9="-","-",IF($Z$9=0,"-",$Y$9/$Z$9))</f>
        <v>-</v>
      </c>
      <c r="AD9" s="304"/>
      <c r="AE9" s="87" t="str">
        <f>IF(ISERROR(ROUND((INT(W9)*6+((W9-INT(W9))*10))/Z9,2)),"-",ROUND((INT(W9)*6+((W9-INT(W9))*10))/Z9,2))</f>
        <v>-</v>
      </c>
      <c r="AF9" s="84" t="str">
        <f>IF(ISERROR(ROUND(Y9/(INT(W9)*6+((W9-INT(W9))*10))*6,2)),"-",ROUND(Y9/(INT(W9)*6+((W9-INT(W9))*10))*6,2))</f>
        <v>-</v>
      </c>
      <c r="AG9" s="93">
        <f>COUNTIF(N5:N34,"&gt;=5")</f>
        <v>0</v>
      </c>
      <c r="AH9" s="10"/>
      <c r="AK9" s="81" t="s">
        <v>48</v>
      </c>
      <c r="AL9" s="82" t="str">
        <f t="shared" si="0"/>
        <v>-</v>
      </c>
      <c r="AM9" s="90" t="str">
        <f t="shared" si="1"/>
        <v>-</v>
      </c>
    </row>
    <row r="10" spans="1:39" ht="17.100000000000001" customHeight="1">
      <c r="A10" s="210"/>
      <c r="B10" s="47"/>
      <c r="C10" s="91"/>
      <c r="D10" s="63"/>
      <c r="E10" s="61"/>
      <c r="F10" s="59"/>
      <c r="G10" s="62"/>
      <c r="H10" s="59"/>
      <c r="I10" s="59"/>
      <c r="J10" s="9"/>
      <c r="K10" s="59"/>
      <c r="L10" s="59"/>
      <c r="M10" s="59"/>
      <c r="N10" s="59"/>
      <c r="O10" s="65"/>
      <c r="P10" s="66"/>
      <c r="Q10" s="66"/>
      <c r="R10" s="9"/>
      <c r="S10" s="59"/>
      <c r="T10" s="59"/>
      <c r="U10" s="59"/>
      <c r="V10" s="58" t="e">
        <f>SUM($D$5:$D10)/(COUNTA($D$5:$D10)-COUNTA($E$5:$E10))</f>
        <v>#DIV/0!</v>
      </c>
      <c r="W10" s="12"/>
      <c r="AK10" s="81" t="s">
        <v>47</v>
      </c>
      <c r="AL10" s="82" t="str">
        <f t="shared" si="0"/>
        <v>-</v>
      </c>
      <c r="AM10" s="90" t="str">
        <f t="shared" si="1"/>
        <v>-</v>
      </c>
    </row>
    <row r="11" spans="1:39" ht="17.100000000000001" customHeight="1">
      <c r="A11" s="210"/>
      <c r="B11" s="47"/>
      <c r="C11" s="91"/>
      <c r="D11" s="63"/>
      <c r="E11" s="61"/>
      <c r="F11" s="59"/>
      <c r="G11" s="59"/>
      <c r="H11" s="59"/>
      <c r="I11" s="59"/>
      <c r="J11" s="9"/>
      <c r="K11" s="59"/>
      <c r="L11" s="59"/>
      <c r="M11" s="59"/>
      <c r="N11" s="59"/>
      <c r="O11" s="65"/>
      <c r="P11" s="66"/>
      <c r="Q11" s="66"/>
      <c r="R11" s="9"/>
      <c r="S11" s="59"/>
      <c r="T11" s="59"/>
      <c r="U11" s="59"/>
      <c r="V11" s="58" t="e">
        <f>SUM($D$5:$D11)/(COUNTA($D$5:$D11)-COUNTA($E$5:$E11))</f>
        <v>#DIV/0!</v>
      </c>
      <c r="W11" s="292" t="s">
        <v>46</v>
      </c>
      <c r="X11" s="292"/>
      <c r="Y11" s="292"/>
      <c r="Z11" s="11"/>
      <c r="AA11" s="11"/>
      <c r="AB11" s="11"/>
      <c r="AK11" s="81" t="s">
        <v>45</v>
      </c>
      <c r="AL11" s="82" t="str">
        <f t="shared" si="0"/>
        <v>-</v>
      </c>
      <c r="AM11" s="90" t="str">
        <f t="shared" si="1"/>
        <v>-</v>
      </c>
    </row>
    <row r="12" spans="1:39" ht="17.100000000000001" customHeight="1">
      <c r="A12" s="243"/>
      <c r="B12" s="47"/>
      <c r="C12" s="91"/>
      <c r="D12" s="63"/>
      <c r="E12" s="61"/>
      <c r="F12" s="59"/>
      <c r="G12" s="62"/>
      <c r="H12" s="59"/>
      <c r="I12" s="59"/>
      <c r="J12" s="9"/>
      <c r="K12" s="59"/>
      <c r="L12" s="59"/>
      <c r="M12" s="59"/>
      <c r="N12" s="59"/>
      <c r="O12" s="65"/>
      <c r="P12" s="66"/>
      <c r="Q12" s="66"/>
      <c r="R12" s="9"/>
      <c r="S12" s="59"/>
      <c r="T12" s="59"/>
      <c r="U12" s="59"/>
      <c r="V12" s="58" t="e">
        <f>SUM($D$5:$D12)/(COUNTA($D$5:$D12)-COUNTA($E$5:$E12))</f>
        <v>#DIV/0!</v>
      </c>
      <c r="W12" s="116" t="s">
        <v>8</v>
      </c>
      <c r="X12" s="116" t="s">
        <v>7</v>
      </c>
      <c r="Y12" s="116" t="s">
        <v>6</v>
      </c>
      <c r="Z12" s="47"/>
      <c r="AK12" s="81" t="s">
        <v>44</v>
      </c>
      <c r="AL12" s="82" t="str">
        <f t="shared" si="0"/>
        <v>-</v>
      </c>
      <c r="AM12" s="90" t="str">
        <f t="shared" si="1"/>
        <v>-</v>
      </c>
    </row>
    <row r="13" spans="1:39" ht="17.100000000000001" customHeight="1">
      <c r="A13" s="243"/>
      <c r="B13" s="47"/>
      <c r="C13" s="91"/>
      <c r="D13" s="63"/>
      <c r="E13" s="61"/>
      <c r="F13" s="59"/>
      <c r="G13" s="62"/>
      <c r="H13" s="59"/>
      <c r="I13" s="59"/>
      <c r="J13" s="9"/>
      <c r="K13" s="59"/>
      <c r="L13" s="59"/>
      <c r="M13" s="59"/>
      <c r="N13" s="59"/>
      <c r="O13" s="65"/>
      <c r="P13" s="66"/>
      <c r="Q13" s="66"/>
      <c r="R13" s="9"/>
      <c r="S13" s="59"/>
      <c r="T13" s="59"/>
      <c r="U13" s="59"/>
      <c r="V13" s="57" t="e">
        <f>SUM($D$5:$D13)/(COUNTA($D$5:$D13)-COUNTA($E$5:$E13))</f>
        <v>#DIV/0!</v>
      </c>
      <c r="W13" s="76">
        <f>SUM(S5:S34)</f>
        <v>0</v>
      </c>
      <c r="X13" s="76">
        <f>SUM(T5:T34)</f>
        <v>0</v>
      </c>
      <c r="Y13" s="76">
        <f>SUM(U5:U34)</f>
        <v>0</v>
      </c>
      <c r="Z13" s="10"/>
      <c r="AK13" s="81" t="s">
        <v>43</v>
      </c>
      <c r="AL13" s="82" t="str">
        <f t="shared" si="0"/>
        <v>-</v>
      </c>
      <c r="AM13" s="90" t="str">
        <f t="shared" si="1"/>
        <v>-</v>
      </c>
    </row>
    <row r="14" spans="1:39" ht="17.100000000000001" customHeight="1">
      <c r="A14" s="243"/>
      <c r="B14" s="51"/>
      <c r="C14" s="92"/>
      <c r="D14" s="60"/>
      <c r="E14" s="61"/>
      <c r="F14" s="59"/>
      <c r="G14" s="59"/>
      <c r="H14" s="59"/>
      <c r="I14" s="59"/>
      <c r="J14" s="9"/>
      <c r="K14" s="59"/>
      <c r="L14" s="59"/>
      <c r="M14" s="59"/>
      <c r="N14" s="59"/>
      <c r="O14" s="65"/>
      <c r="P14" s="66"/>
      <c r="Q14" s="66"/>
      <c r="R14" s="9"/>
      <c r="S14" s="59"/>
      <c r="T14" s="59"/>
      <c r="U14" s="59"/>
      <c r="V14" s="58" t="e">
        <f>SUM($D$5:$D14)/(COUNTA($D$5:$D14)-COUNTA($E$5:$E14))</f>
        <v>#DIV/0!</v>
      </c>
      <c r="AK14" s="81" t="s">
        <v>42</v>
      </c>
      <c r="AL14" s="82" t="str">
        <f t="shared" si="0"/>
        <v>-</v>
      </c>
      <c r="AM14" s="90" t="str">
        <f t="shared" si="1"/>
        <v>-</v>
      </c>
    </row>
    <row r="15" spans="1:39" ht="17.100000000000001" customHeight="1">
      <c r="A15" s="243"/>
      <c r="B15" s="51"/>
      <c r="C15" s="92"/>
      <c r="D15" s="63"/>
      <c r="E15" s="61"/>
      <c r="F15" s="59"/>
      <c r="G15" s="62"/>
      <c r="H15" s="59"/>
      <c r="I15" s="59"/>
      <c r="J15" s="9"/>
      <c r="K15" s="59"/>
      <c r="L15" s="59"/>
      <c r="M15" s="59"/>
      <c r="N15" s="59"/>
      <c r="O15" s="65"/>
      <c r="P15" s="66"/>
      <c r="Q15" s="66"/>
      <c r="R15" s="9"/>
      <c r="S15" s="59"/>
      <c r="T15" s="59"/>
      <c r="U15" s="59"/>
      <c r="V15" s="58" t="e">
        <f>SUM($D$5:$D15)/(COUNTA($D$5:$D15)-COUNTA($E$5:$E15))</f>
        <v>#DIV/0!</v>
      </c>
      <c r="W15" s="289" t="s">
        <v>41</v>
      </c>
      <c r="X15" s="289"/>
      <c r="Y15" s="289"/>
      <c r="Z15" s="289"/>
      <c r="AA15" s="289"/>
      <c r="AB15" s="289"/>
    </row>
    <row r="16" spans="1:39" ht="17.100000000000001" customHeight="1">
      <c r="A16" s="243"/>
      <c r="B16" s="51"/>
      <c r="C16" s="92"/>
      <c r="D16" s="63"/>
      <c r="E16" s="61"/>
      <c r="F16" s="59"/>
      <c r="G16" s="62"/>
      <c r="H16" s="59"/>
      <c r="I16" s="59"/>
      <c r="J16" s="9"/>
      <c r="K16" s="59"/>
      <c r="L16" s="59"/>
      <c r="M16" s="59"/>
      <c r="N16" s="59"/>
      <c r="O16" s="65"/>
      <c r="P16" s="66"/>
      <c r="Q16" s="66"/>
      <c r="R16" s="9"/>
      <c r="S16" s="59"/>
      <c r="T16" s="59"/>
      <c r="U16" s="59"/>
      <c r="V16" s="57" t="e">
        <f>SUM($D$5:$D16)/(COUNTA($D$5:$D16)-COUNTA($E$5:$E16))</f>
        <v>#DIV/0!</v>
      </c>
      <c r="W16" s="293" t="s">
        <v>40</v>
      </c>
      <c r="X16" s="294"/>
      <c r="Y16" s="295"/>
      <c r="Z16" s="76">
        <f>COUNTIF($G$5:$G$34,W16)</f>
        <v>0</v>
      </c>
      <c r="AA16" s="296">
        <f>$Z16/MAX(1,$X$5)</f>
        <v>0</v>
      </c>
      <c r="AB16" s="297"/>
    </row>
    <row r="17" spans="1:34" ht="17.100000000000001" customHeight="1">
      <c r="A17" s="247"/>
      <c r="B17" s="51"/>
      <c r="C17" s="92"/>
      <c r="D17" s="63"/>
      <c r="E17" s="61"/>
      <c r="F17" s="59"/>
      <c r="G17" s="62"/>
      <c r="H17" s="59"/>
      <c r="I17" s="59"/>
      <c r="J17" s="9"/>
      <c r="K17" s="59"/>
      <c r="L17" s="59"/>
      <c r="M17" s="59"/>
      <c r="N17" s="59"/>
      <c r="O17" s="65"/>
      <c r="P17" s="66"/>
      <c r="Q17" s="66"/>
      <c r="R17" s="9"/>
      <c r="S17" s="59"/>
      <c r="T17" s="59"/>
      <c r="U17" s="59"/>
      <c r="V17" s="57" t="e">
        <f>SUM($D$5:$D17)/(COUNTA($D$5:$D17)-COUNTA($E$5:$E17))</f>
        <v>#DIV/0!</v>
      </c>
      <c r="W17" s="298" t="s">
        <v>39</v>
      </c>
      <c r="X17" s="299"/>
      <c r="Y17" s="300"/>
      <c r="Z17" s="76">
        <f>COUNTIF($G$5:$G$34,W17)</f>
        <v>0</v>
      </c>
      <c r="AA17" s="287">
        <f t="shared" ref="AA17:AA25" si="2">$Z17/MAX(1,$X$5)</f>
        <v>0</v>
      </c>
      <c r="AB17" s="288"/>
      <c r="AG17" s="1"/>
      <c r="AH17" s="1"/>
    </row>
    <row r="18" spans="1:34" ht="17.100000000000001" customHeight="1">
      <c r="A18" s="228"/>
      <c r="B18" s="51"/>
      <c r="C18" s="92"/>
      <c r="D18" s="63"/>
      <c r="E18" s="61"/>
      <c r="F18" s="59"/>
      <c r="G18" s="62"/>
      <c r="H18" s="59"/>
      <c r="I18" s="59"/>
      <c r="J18" s="9"/>
      <c r="K18" s="59"/>
      <c r="L18" s="59"/>
      <c r="M18" s="59"/>
      <c r="N18" s="59"/>
      <c r="O18" s="65"/>
      <c r="P18" s="66"/>
      <c r="Q18" s="66"/>
      <c r="R18" s="9"/>
      <c r="S18" s="59"/>
      <c r="T18" s="59"/>
      <c r="U18" s="59"/>
      <c r="V18" s="57" t="e">
        <f>SUM($D$5:$D18)/(COUNTA($D$5:$D18)-COUNTA($E$5:$E18))</f>
        <v>#DIV/0!</v>
      </c>
      <c r="W18" s="284" t="s">
        <v>90</v>
      </c>
      <c r="X18" s="285"/>
      <c r="Y18" s="286"/>
      <c r="Z18" s="76">
        <f>COUNTIF($G$5:$G$34,W18)</f>
        <v>0</v>
      </c>
      <c r="AA18" s="287">
        <f t="shared" si="2"/>
        <v>0</v>
      </c>
      <c r="AB18" s="288"/>
      <c r="AG18" s="1"/>
      <c r="AH18" s="1"/>
    </row>
    <row r="19" spans="1:34" ht="17.100000000000001" customHeight="1">
      <c r="A19" s="228"/>
      <c r="B19" s="51"/>
      <c r="C19" s="92"/>
      <c r="D19" s="60"/>
      <c r="E19" s="61"/>
      <c r="F19" s="59"/>
      <c r="G19" s="59"/>
      <c r="H19" s="59"/>
      <c r="I19" s="59"/>
      <c r="J19" s="9"/>
      <c r="K19" s="59"/>
      <c r="L19" s="59"/>
      <c r="M19" s="59"/>
      <c r="N19" s="59"/>
      <c r="O19" s="65"/>
      <c r="P19" s="66"/>
      <c r="Q19" s="66"/>
      <c r="R19" s="9"/>
      <c r="S19" s="59"/>
      <c r="T19" s="59"/>
      <c r="U19" s="59"/>
      <c r="V19" s="57" t="e">
        <f>SUM($D$5:$D19)/(COUNTA($D$5:$D19)-COUNTA($E$5:$E19))</f>
        <v>#DIV/0!</v>
      </c>
      <c r="W19" s="284" t="s">
        <v>89</v>
      </c>
      <c r="X19" s="285"/>
      <c r="Y19" s="286"/>
      <c r="Z19" s="76">
        <f t="shared" ref="Z19:Z25" si="3">COUNTIF($G$5:$G$34,W19)</f>
        <v>0</v>
      </c>
      <c r="AA19" s="287">
        <f t="shared" si="2"/>
        <v>0</v>
      </c>
      <c r="AB19" s="288"/>
      <c r="AG19" s="1"/>
      <c r="AH19" s="1"/>
    </row>
    <row r="20" spans="1:34" ht="17.100000000000001" customHeight="1">
      <c r="A20" s="228"/>
      <c r="B20" s="47"/>
      <c r="C20" s="91"/>
      <c r="D20" s="60"/>
      <c r="E20" s="61"/>
      <c r="F20" s="59"/>
      <c r="G20" s="62"/>
      <c r="H20" s="59"/>
      <c r="I20" s="59"/>
      <c r="J20" s="9"/>
      <c r="K20" s="59"/>
      <c r="L20" s="59"/>
      <c r="M20" s="59"/>
      <c r="N20" s="59"/>
      <c r="O20" s="65"/>
      <c r="P20" s="66"/>
      <c r="Q20" s="66"/>
      <c r="R20" s="9"/>
      <c r="S20" s="59"/>
      <c r="T20" s="59"/>
      <c r="U20" s="59"/>
      <c r="V20" s="57" t="e">
        <f>SUM($D$5:$D20)/(COUNTA($D$5:$D20)-COUNTA($E$5:$E20))</f>
        <v>#DIV/0!</v>
      </c>
      <c r="W20" s="284" t="s">
        <v>38</v>
      </c>
      <c r="X20" s="285"/>
      <c r="Y20" s="286"/>
      <c r="Z20" s="76">
        <f t="shared" si="3"/>
        <v>0</v>
      </c>
      <c r="AA20" s="287">
        <f t="shared" si="2"/>
        <v>0</v>
      </c>
      <c r="AB20" s="288"/>
      <c r="AG20" s="1"/>
      <c r="AH20" s="1"/>
    </row>
    <row r="21" spans="1:34" ht="17.100000000000001" customHeight="1">
      <c r="A21" s="247"/>
      <c r="B21" s="47"/>
      <c r="C21" s="91"/>
      <c r="D21" s="60"/>
      <c r="E21" s="61"/>
      <c r="F21" s="59"/>
      <c r="G21" s="62"/>
      <c r="H21" s="59"/>
      <c r="I21" s="59"/>
      <c r="J21" s="9"/>
      <c r="K21" s="64"/>
      <c r="L21" s="59"/>
      <c r="M21" s="59"/>
      <c r="N21" s="59"/>
      <c r="O21" s="65"/>
      <c r="P21" s="66"/>
      <c r="Q21" s="66"/>
      <c r="R21" s="9"/>
      <c r="S21" s="59"/>
      <c r="T21" s="59"/>
      <c r="U21" s="59"/>
      <c r="V21" s="57" t="e">
        <f>SUM($D$5:$D21)/(COUNTA($D$5:$D21)-COUNTA($E$5:$E21))</f>
        <v>#DIV/0!</v>
      </c>
      <c r="W21" s="284" t="s">
        <v>37</v>
      </c>
      <c r="X21" s="285"/>
      <c r="Y21" s="286"/>
      <c r="Z21" s="76">
        <f t="shared" si="3"/>
        <v>0</v>
      </c>
      <c r="AA21" s="287">
        <f t="shared" si="2"/>
        <v>0</v>
      </c>
      <c r="AB21" s="288"/>
      <c r="AG21" s="1"/>
      <c r="AH21" s="1"/>
    </row>
    <row r="22" spans="1:34" ht="17.100000000000001" customHeight="1">
      <c r="A22" s="247"/>
      <c r="B22" s="47"/>
      <c r="C22" s="91"/>
      <c r="D22" s="60"/>
      <c r="E22" s="61"/>
      <c r="F22" s="59"/>
      <c r="G22" s="59"/>
      <c r="H22" s="59"/>
      <c r="I22" s="59"/>
      <c r="J22" s="9"/>
      <c r="K22" s="64"/>
      <c r="L22" s="59"/>
      <c r="M22" s="59"/>
      <c r="N22" s="59"/>
      <c r="O22" s="65"/>
      <c r="P22" s="66"/>
      <c r="Q22" s="66"/>
      <c r="R22" s="9"/>
      <c r="S22" s="59"/>
      <c r="T22" s="59"/>
      <c r="U22" s="59"/>
      <c r="V22" s="57" t="e">
        <f>SUM($D$5:$D22)/(COUNTA($D$5:$D22)-COUNTA($E$5:$E22))</f>
        <v>#DIV/0!</v>
      </c>
      <c r="W22" s="284" t="s">
        <v>36</v>
      </c>
      <c r="X22" s="285"/>
      <c r="Y22" s="286"/>
      <c r="Z22" s="76">
        <f t="shared" si="3"/>
        <v>0</v>
      </c>
      <c r="AA22" s="287">
        <f t="shared" si="2"/>
        <v>0</v>
      </c>
      <c r="AB22" s="288"/>
      <c r="AG22" s="1"/>
      <c r="AH22" s="1"/>
    </row>
    <row r="23" spans="1:34" ht="17.100000000000001" customHeight="1">
      <c r="A23" s="248"/>
      <c r="B23" s="47"/>
      <c r="C23" s="91"/>
      <c r="D23" s="60"/>
      <c r="E23" s="61"/>
      <c r="F23" s="59"/>
      <c r="G23" s="62"/>
      <c r="H23" s="59"/>
      <c r="I23" s="59"/>
      <c r="J23" s="9"/>
      <c r="K23" s="64"/>
      <c r="L23" s="59"/>
      <c r="M23" s="59"/>
      <c r="N23" s="64"/>
      <c r="O23" s="67"/>
      <c r="P23" s="68"/>
      <c r="Q23" s="68"/>
      <c r="R23" s="9"/>
      <c r="S23" s="59"/>
      <c r="T23" s="59"/>
      <c r="U23" s="59"/>
      <c r="V23" s="57" t="e">
        <f>SUM($D$5:$D23)/(COUNTA($D$5:$D23)-COUNTA($E$5:$E23))</f>
        <v>#DIV/0!</v>
      </c>
      <c r="W23" s="284" t="s">
        <v>35</v>
      </c>
      <c r="X23" s="285"/>
      <c r="Y23" s="286"/>
      <c r="Z23" s="76">
        <f t="shared" si="3"/>
        <v>0</v>
      </c>
      <c r="AA23" s="287">
        <f t="shared" si="2"/>
        <v>0</v>
      </c>
      <c r="AB23" s="288"/>
      <c r="AG23" s="1"/>
      <c r="AH23" s="1"/>
    </row>
    <row r="24" spans="1:34" ht="17.100000000000001" customHeight="1">
      <c r="A24" s="248"/>
      <c r="B24" s="51"/>
      <c r="C24" s="92"/>
      <c r="D24" s="63"/>
      <c r="E24" s="61"/>
      <c r="F24" s="59"/>
      <c r="G24" s="62"/>
      <c r="H24" s="59"/>
      <c r="I24" s="59"/>
      <c r="J24" s="9"/>
      <c r="K24" s="64"/>
      <c r="L24" s="59"/>
      <c r="M24" s="59"/>
      <c r="N24" s="59"/>
      <c r="O24" s="65"/>
      <c r="P24" s="66"/>
      <c r="Q24" s="66"/>
      <c r="R24" s="25"/>
      <c r="S24" s="62"/>
      <c r="T24" s="62"/>
      <c r="U24" s="62"/>
      <c r="V24" s="57" t="e">
        <f>SUM($D$5:$D24)/(COUNTA($D$5:$D24)-COUNTA($E$5:$E24))</f>
        <v>#DIV/0!</v>
      </c>
      <c r="W24" s="284" t="s">
        <v>34</v>
      </c>
      <c r="X24" s="290"/>
      <c r="Y24" s="291"/>
      <c r="Z24" s="76">
        <f t="shared" si="3"/>
        <v>0</v>
      </c>
      <c r="AA24" s="287">
        <f t="shared" si="2"/>
        <v>0</v>
      </c>
      <c r="AB24" s="288"/>
      <c r="AG24" s="1"/>
      <c r="AH24" s="1"/>
    </row>
    <row r="25" spans="1:34" ht="17.100000000000001" customHeight="1">
      <c r="A25" s="248"/>
      <c r="B25" s="47"/>
      <c r="C25" s="91"/>
      <c r="D25" s="63"/>
      <c r="E25" s="61"/>
      <c r="F25" s="59"/>
      <c r="G25" s="62"/>
      <c r="H25" s="59"/>
      <c r="I25" s="59"/>
      <c r="J25" s="9"/>
      <c r="K25" s="64"/>
      <c r="L25" s="59"/>
      <c r="M25" s="59"/>
      <c r="N25" s="59"/>
      <c r="O25" s="65"/>
      <c r="P25" s="66"/>
      <c r="Q25" s="66"/>
      <c r="R25" s="50"/>
      <c r="S25" s="59"/>
      <c r="T25" s="59"/>
      <c r="U25" s="59"/>
      <c r="V25" s="57" t="e">
        <f>SUM($D$5:$D25)/(COUNTA($D$5:$D25)-COUNTA($E$5:$E25))</f>
        <v>#DIV/0!</v>
      </c>
      <c r="W25" s="284" t="s">
        <v>33</v>
      </c>
      <c r="X25" s="285"/>
      <c r="Y25" s="286"/>
      <c r="Z25" s="76">
        <f t="shared" si="3"/>
        <v>0</v>
      </c>
      <c r="AA25" s="287">
        <f t="shared" si="2"/>
        <v>0</v>
      </c>
      <c r="AB25" s="288"/>
      <c r="AG25" s="1"/>
      <c r="AH25" s="1"/>
    </row>
    <row r="26" spans="1:34" ht="17.100000000000001" customHeight="1">
      <c r="A26" s="200"/>
      <c r="B26" s="2"/>
      <c r="C26" s="91"/>
      <c r="D26" s="60"/>
      <c r="E26" s="61"/>
      <c r="F26" s="59"/>
      <c r="G26" s="59"/>
      <c r="H26" s="59"/>
      <c r="I26" s="59"/>
      <c r="J26" s="9"/>
      <c r="K26" s="64"/>
      <c r="L26" s="59"/>
      <c r="M26" s="59"/>
      <c r="N26" s="59"/>
      <c r="O26" s="65"/>
      <c r="P26" s="66"/>
      <c r="Q26" s="66"/>
      <c r="R26" s="50"/>
      <c r="S26" s="59"/>
      <c r="T26" s="59"/>
      <c r="U26" s="59"/>
      <c r="V26" s="58" t="e">
        <f>SUM($D$5:$D26)/(COUNTA($D$5:$D26)-COUNTA($E$5:$E26))</f>
        <v>#DIV/0!</v>
      </c>
      <c r="W26" s="88"/>
    </row>
    <row r="27" spans="1:34" ht="17.100000000000001" customHeight="1">
      <c r="A27" s="200"/>
      <c r="B27" s="2"/>
      <c r="C27" s="91"/>
      <c r="D27" s="60"/>
      <c r="E27" s="61"/>
      <c r="F27" s="59"/>
      <c r="G27" s="59"/>
      <c r="H27" s="59"/>
      <c r="I27" s="59"/>
      <c r="J27" s="9"/>
      <c r="K27" s="64"/>
      <c r="L27" s="59"/>
      <c r="M27" s="59"/>
      <c r="N27" s="59"/>
      <c r="O27" s="65"/>
      <c r="P27" s="66"/>
      <c r="Q27" s="66"/>
      <c r="R27" s="50"/>
      <c r="S27" s="59"/>
      <c r="T27" s="59"/>
      <c r="U27" s="59"/>
      <c r="V27" s="58" t="e">
        <f>SUM($D$5:$D27)/(COUNTA($D$5:$D27)-COUNTA($E$5:$E27))</f>
        <v>#DIV/0!</v>
      </c>
      <c r="W27" s="289" t="s">
        <v>32</v>
      </c>
      <c r="X27" s="289"/>
      <c r="Y27" s="289"/>
      <c r="Z27" s="289"/>
      <c r="AA27" s="289"/>
      <c r="AB27" s="289"/>
      <c r="AC27" s="8"/>
      <c r="AD27" s="8"/>
      <c r="AE27" s="8"/>
      <c r="AG27" s="1"/>
      <c r="AH27" s="1"/>
    </row>
    <row r="28" spans="1:34" ht="17.100000000000001" customHeight="1">
      <c r="A28" s="200"/>
      <c r="B28" s="2"/>
      <c r="C28" s="91"/>
      <c r="D28" s="60"/>
      <c r="E28" s="61"/>
      <c r="F28" s="59"/>
      <c r="G28" s="59"/>
      <c r="H28" s="59"/>
      <c r="I28" s="59"/>
      <c r="J28" s="9"/>
      <c r="K28" s="64"/>
      <c r="L28" s="59"/>
      <c r="M28" s="59"/>
      <c r="N28" s="59"/>
      <c r="O28" s="65"/>
      <c r="P28" s="66"/>
      <c r="Q28" s="66"/>
      <c r="R28" s="50"/>
      <c r="S28" s="59"/>
      <c r="T28" s="59"/>
      <c r="U28" s="59"/>
      <c r="V28" s="57" t="e">
        <f>SUM($D$5:$D28)/(COUNTA($D$5:$D28)-COUNTA($E$5:$E28))</f>
        <v>#DIV/0!</v>
      </c>
      <c r="W28" s="69" t="s">
        <v>31</v>
      </c>
      <c r="X28" s="70"/>
      <c r="Y28" s="70"/>
      <c r="Z28" s="71"/>
      <c r="AA28" s="282" t="str">
        <f>IF(W5=0,"-",$W$13/$W$5)</f>
        <v>-</v>
      </c>
      <c r="AB28" s="283"/>
      <c r="AG28" s="1"/>
      <c r="AH28" s="1"/>
    </row>
    <row r="29" spans="1:34" ht="17.100000000000001" customHeight="1">
      <c r="A29" s="200"/>
      <c r="B29" s="2"/>
      <c r="C29" s="91"/>
      <c r="D29" s="60"/>
      <c r="E29" s="61"/>
      <c r="F29" s="59"/>
      <c r="G29" s="59"/>
      <c r="H29" s="59"/>
      <c r="I29" s="59"/>
      <c r="J29" s="9"/>
      <c r="K29" s="64"/>
      <c r="L29" s="59"/>
      <c r="M29" s="59"/>
      <c r="N29" s="59"/>
      <c r="O29" s="65"/>
      <c r="P29" s="66"/>
      <c r="Q29" s="66"/>
      <c r="R29" s="50"/>
      <c r="S29" s="59"/>
      <c r="T29" s="59"/>
      <c r="U29" s="59"/>
      <c r="V29" s="57" t="e">
        <f>SUM($D$5:$D29)/(COUNTA($D$5:$D29)-COUNTA($E$5:$E29))</f>
        <v>#DIV/0!</v>
      </c>
      <c r="W29" s="114" t="s">
        <v>30</v>
      </c>
      <c r="X29" s="115"/>
      <c r="Y29" s="276">
        <v>20</v>
      </c>
      <c r="Z29" s="279"/>
      <c r="AA29" s="280" t="str">
        <f>IF(ISERROR(SUMIF(D5:D34,"&gt;="&amp;Y29)/SUMPRODUCT(--(D5:D34&gt;=Y29),--(E5:E34&lt;&gt;"*"))),"-",SUMIF(D5:D34,"&gt;="&amp;Y29)/SUMPRODUCT(--(D5:D34&gt;=Y29),--(E5:E34&lt;&gt;"*")))</f>
        <v>-</v>
      </c>
      <c r="AB29" s="281"/>
      <c r="AG29" s="1"/>
      <c r="AH29" s="1"/>
    </row>
    <row r="30" spans="1:34" ht="17.100000000000001" customHeight="1">
      <c r="A30" s="200"/>
      <c r="B30" s="2"/>
      <c r="C30" s="91"/>
      <c r="D30" s="60"/>
      <c r="E30" s="61"/>
      <c r="F30" s="59"/>
      <c r="G30" s="59"/>
      <c r="H30" s="59"/>
      <c r="I30" s="59"/>
      <c r="J30" s="9"/>
      <c r="K30" s="64"/>
      <c r="L30" s="59"/>
      <c r="M30" s="59"/>
      <c r="N30" s="59"/>
      <c r="O30" s="65"/>
      <c r="P30" s="66"/>
      <c r="Q30" s="66"/>
      <c r="R30" s="50"/>
      <c r="S30" s="59"/>
      <c r="T30" s="59"/>
      <c r="U30" s="59"/>
      <c r="V30" s="57" t="e">
        <f>SUM($D$5:$D30)/(COUNTA($D$5:$D30)-COUNTA($E$5:$E30))</f>
        <v>#DIV/0!</v>
      </c>
      <c r="W30" s="274" t="s">
        <v>29</v>
      </c>
      <c r="X30" s="275"/>
      <c r="Y30" s="275"/>
      <c r="Z30" s="276"/>
      <c r="AA30" s="277" t="str">
        <f>IF($Z$5="-","-",IF($Z$5=0,"-",($AF$5*4+$AG$5*6)/$Z$5))</f>
        <v>-</v>
      </c>
      <c r="AB30" s="278"/>
      <c r="AG30" s="1"/>
      <c r="AH30" s="1"/>
    </row>
    <row r="31" spans="1:34" ht="17.100000000000001" customHeight="1">
      <c r="A31" s="200"/>
      <c r="B31" s="2"/>
      <c r="C31" s="91"/>
      <c r="D31" s="60"/>
      <c r="E31" s="61"/>
      <c r="F31" s="59"/>
      <c r="G31" s="59"/>
      <c r="H31" s="59"/>
      <c r="I31" s="59"/>
      <c r="J31" s="9"/>
      <c r="K31" s="64"/>
      <c r="L31" s="59"/>
      <c r="M31" s="59"/>
      <c r="N31" s="59"/>
      <c r="O31" s="65"/>
      <c r="P31" s="66"/>
      <c r="Q31" s="66"/>
      <c r="R31" s="50"/>
      <c r="S31" s="59"/>
      <c r="T31" s="59"/>
      <c r="U31" s="59"/>
      <c r="V31" s="57" t="e">
        <f>SUM($D$5:$D31)/(COUNTA($D$5:$D31)-COUNTA($E$5:$E31))</f>
        <v>#DIV/0!</v>
      </c>
      <c r="W31" s="274" t="s">
        <v>28</v>
      </c>
      <c r="X31" s="275"/>
      <c r="Y31" s="275"/>
      <c r="Z31" s="276"/>
      <c r="AA31" s="277" t="str">
        <f>IF(SUM($AF5:$AG5),$AG5/SUM($AF5:$AG5),"-")</f>
        <v>-</v>
      </c>
      <c r="AB31" s="278"/>
      <c r="AG31" s="1"/>
      <c r="AH31" s="1"/>
    </row>
    <row r="32" spans="1:34" ht="17.100000000000001" customHeight="1">
      <c r="A32" s="200"/>
      <c r="B32" s="2"/>
      <c r="C32" s="91"/>
      <c r="D32" s="60"/>
      <c r="E32" s="61"/>
      <c r="F32" s="59"/>
      <c r="G32" s="59"/>
      <c r="H32" s="59"/>
      <c r="I32" s="59"/>
      <c r="J32" s="9"/>
      <c r="K32" s="64"/>
      <c r="L32" s="59"/>
      <c r="M32" s="59"/>
      <c r="N32" s="59"/>
      <c r="O32" s="65"/>
      <c r="P32" s="66"/>
      <c r="Q32" s="66"/>
      <c r="R32" s="50"/>
      <c r="S32" s="59"/>
      <c r="T32" s="59"/>
      <c r="U32" s="59"/>
      <c r="V32" s="57" t="e">
        <f>SUM($D$5:$D32)/(COUNTA($D$5:$D32)-COUNTA($E$5:$E32))</f>
        <v>#DIV/0!</v>
      </c>
      <c r="W32" s="274" t="s">
        <v>27</v>
      </c>
      <c r="X32" s="275"/>
      <c r="Y32" s="275"/>
      <c r="Z32" s="276"/>
      <c r="AA32" s="277" t="str">
        <f>IF(SUM($AH5:$AI5),$AI5/SUM($AH5:$AI5),"-")</f>
        <v>-</v>
      </c>
      <c r="AB32" s="278"/>
      <c r="AG32" s="1"/>
      <c r="AH32" s="1"/>
    </row>
    <row r="33" spans="1:34" ht="17.100000000000001" customHeight="1">
      <c r="A33" s="199"/>
      <c r="B33" s="2"/>
      <c r="C33" s="91"/>
      <c r="D33" s="60"/>
      <c r="E33" s="61"/>
      <c r="F33" s="59"/>
      <c r="G33" s="59"/>
      <c r="H33" s="59"/>
      <c r="I33" s="59"/>
      <c r="J33" s="50"/>
      <c r="K33" s="59"/>
      <c r="L33" s="59"/>
      <c r="M33" s="59"/>
      <c r="N33" s="59"/>
      <c r="O33" s="65"/>
      <c r="P33" s="66"/>
      <c r="Q33" s="66"/>
      <c r="R33" s="50"/>
      <c r="S33" s="59"/>
      <c r="T33" s="59"/>
      <c r="U33" s="59"/>
      <c r="V33" s="57" t="e">
        <f>SUM($D$5:$D33)/(COUNTA($D$5:$D33)-COUNTA($E$5:$E33))</f>
        <v>#DIV/0!</v>
      </c>
      <c r="W33" s="274" t="s">
        <v>64</v>
      </c>
      <c r="X33" s="275"/>
      <c r="Y33" s="275"/>
      <c r="Z33" s="276"/>
      <c r="AA33" s="74">
        <f>SUMPRODUCT((D5:D34=0)*(D5:D34&lt;&gt;"")*(E5:E34&lt;&gt;"*"))</f>
        <v>0</v>
      </c>
      <c r="AB33" s="75">
        <f>SUMPRODUCT((D5:D34=0)*(D5:D34&lt;&gt;"")*(E5:E34&lt;&gt;"*")*(F5:F34=1))</f>
        <v>0</v>
      </c>
      <c r="AG33" s="1"/>
      <c r="AH33" s="1"/>
    </row>
    <row r="34" spans="1:34" ht="17.100000000000001" customHeight="1">
      <c r="A34" s="199"/>
      <c r="B34" s="2"/>
      <c r="C34" s="91"/>
      <c r="D34" s="60"/>
      <c r="E34" s="61"/>
      <c r="F34" s="59"/>
      <c r="G34" s="59"/>
      <c r="H34" s="59"/>
      <c r="I34" s="59"/>
      <c r="J34" s="50"/>
      <c r="K34" s="59"/>
      <c r="L34" s="59"/>
      <c r="M34" s="59"/>
      <c r="N34" s="59"/>
      <c r="O34" s="65"/>
      <c r="P34" s="66"/>
      <c r="Q34" s="66"/>
      <c r="R34" s="50"/>
      <c r="S34" s="59"/>
      <c r="T34" s="59"/>
      <c r="U34" s="59"/>
      <c r="V34" s="57" t="e">
        <f>SUM($D$5:$D34)/(COUNTA($D$5:$D34)-COUNTA($E$5:$E34))</f>
        <v>#DIV/0!</v>
      </c>
      <c r="W34" s="274" t="s">
        <v>65</v>
      </c>
      <c r="X34" s="275"/>
      <c r="Y34" s="275"/>
      <c r="Z34" s="276"/>
      <c r="AA34" s="74">
        <f>SUM(P5:P34)</f>
        <v>0</v>
      </c>
      <c r="AB34" s="75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10" priority="1" operator="greaterThan">
      <formula>0</formula>
    </cfRule>
  </conditionalFormatting>
  <dataValidations count="1">
    <dataValidation type="list" allowBlank="1" showInputMessage="1" showErrorMessage="1" sqref="G5:G34" xr:uid="{00000000-0002-0000-4000-000000000000}">
      <formula1>$W$16:$W$25</formula1>
    </dataValidation>
  </dataValidations>
  <hyperlinks>
    <hyperlink ref="A2" location="'Player Summary'!A1" display="Player Summary" xr:uid="{00000000-0004-0000-40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17" sqref="A17"/>
      <selection pane="topRight" activeCell="A17" sqref="A17"/>
      <selection pane="bottomLeft" activeCell="A17" sqref="A17"/>
      <selection pane="bottomRight" activeCell="A17" sqref="A17"/>
    </sheetView>
  </sheetViews>
  <sheetFormatPr defaultColWidth="8.855468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85546875" style="2" customWidth="1"/>
    <col min="8" max="8" width="2.5703125" style="2" customWidth="1"/>
    <col min="9" max="9" width="2.42578125" style="2" customWidth="1"/>
    <col min="10" max="10" width="2.85546875" style="33" customWidth="1"/>
    <col min="11" max="11" width="5" style="5" customWidth="1"/>
    <col min="12" max="14" width="5" style="2" customWidth="1"/>
    <col min="15" max="15" width="0.5703125" style="2" customWidth="1"/>
    <col min="16" max="18" width="2.85546875" style="2" customWidth="1"/>
    <col min="19" max="21" width="4.42578125" style="2" customWidth="1"/>
    <col min="22" max="22" width="2.85546875" style="1" customWidth="1"/>
    <col min="23" max="25" width="5.5703125" style="1" customWidth="1"/>
    <col min="26" max="26" width="5.570312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5703125" style="1" customWidth="1"/>
    <col min="33" max="34" width="5.5703125" style="2" customWidth="1"/>
    <col min="35" max="35" width="5.5703125" style="1" customWidth="1"/>
    <col min="36" max="36" width="2.85546875" style="1" customWidth="1"/>
    <col min="37" max="38" width="5.5703125" style="1" customWidth="1"/>
    <col min="39" max="39" width="6.85546875" style="1" customWidth="1"/>
    <col min="40" max="256" width="11.42578125" style="1" customWidth="1"/>
    <col min="257" max="16384" width="8.85546875" style="1"/>
  </cols>
  <sheetData>
    <row r="1" spans="1:39" ht="15.75">
      <c r="A1" s="46"/>
      <c r="D1" s="13" t="s">
        <v>75</v>
      </c>
      <c r="E1" s="13"/>
      <c r="F1" s="13"/>
      <c r="G1" s="203" t="s">
        <v>76</v>
      </c>
      <c r="H1" s="13"/>
      <c r="I1" s="13"/>
      <c r="J1" s="13"/>
      <c r="K1" s="202" t="s">
        <v>77</v>
      </c>
      <c r="L1" s="13"/>
      <c r="M1" s="204" t="s">
        <v>78</v>
      </c>
      <c r="N1" s="20"/>
      <c r="O1" s="33"/>
      <c r="P1" s="33"/>
      <c r="Q1" s="33"/>
      <c r="R1" s="33"/>
      <c r="S1" s="20"/>
      <c r="T1" s="20"/>
      <c r="U1" s="20"/>
      <c r="V1" s="15"/>
      <c r="W1" s="15"/>
      <c r="X1" s="15"/>
      <c r="Y1" s="15"/>
      <c r="Z1" s="33"/>
    </row>
    <row r="2" spans="1:39">
      <c r="A2" s="226" t="s">
        <v>107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33"/>
      <c r="S2" s="47"/>
      <c r="T2" s="47"/>
      <c r="U2" s="47"/>
      <c r="V2" s="15"/>
      <c r="W2" s="15"/>
      <c r="X2" s="15"/>
      <c r="Y2" s="15"/>
      <c r="Z2" s="47"/>
      <c r="AA2" s="15"/>
      <c r="AB2" s="15"/>
      <c r="AC2" s="15"/>
      <c r="AD2" s="15"/>
      <c r="AE2" s="15"/>
      <c r="AF2" s="15"/>
      <c r="AG2" s="33"/>
      <c r="AH2" s="33"/>
      <c r="AI2" s="15"/>
      <c r="AJ2" s="15"/>
    </row>
    <row r="3" spans="1:39">
      <c r="A3" s="255" t="s">
        <v>73</v>
      </c>
      <c r="B3" s="15"/>
      <c r="C3" s="257" t="s">
        <v>63</v>
      </c>
      <c r="D3" s="257"/>
      <c r="E3" s="257"/>
      <c r="F3" s="257"/>
      <c r="G3" s="257"/>
      <c r="H3" s="257"/>
      <c r="I3" s="257"/>
      <c r="J3" s="13"/>
      <c r="K3" s="257" t="s">
        <v>62</v>
      </c>
      <c r="L3" s="257"/>
      <c r="M3" s="257"/>
      <c r="N3" s="257"/>
      <c r="O3" s="301"/>
      <c r="P3" s="257"/>
      <c r="Q3" s="257"/>
      <c r="R3" s="14"/>
      <c r="S3" s="257" t="s">
        <v>61</v>
      </c>
      <c r="T3" s="257"/>
      <c r="U3" s="257"/>
      <c r="V3" s="15"/>
      <c r="W3" s="289" t="s">
        <v>60</v>
      </c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K3" s="289" t="s">
        <v>59</v>
      </c>
      <c r="AL3" s="289"/>
      <c r="AM3" s="289"/>
    </row>
    <row r="4" spans="1:39" ht="17.100000000000001" customHeight="1">
      <c r="A4" s="256"/>
      <c r="B4" s="54" t="s">
        <v>93</v>
      </c>
      <c r="C4" s="52" t="s">
        <v>54</v>
      </c>
      <c r="D4" s="53" t="s">
        <v>21</v>
      </c>
      <c r="E4" s="53" t="s">
        <v>58</v>
      </c>
      <c r="F4" s="53" t="s">
        <v>57</v>
      </c>
      <c r="G4" s="53" t="s">
        <v>71</v>
      </c>
      <c r="H4" s="53">
        <v>4</v>
      </c>
      <c r="I4" s="53">
        <v>6</v>
      </c>
      <c r="J4" s="13"/>
      <c r="K4" s="55" t="s">
        <v>16</v>
      </c>
      <c r="L4" s="53" t="s">
        <v>15</v>
      </c>
      <c r="M4" s="53" t="s">
        <v>14</v>
      </c>
      <c r="N4" s="53" t="s">
        <v>13</v>
      </c>
      <c r="O4" s="56"/>
      <c r="P4" s="52" t="s">
        <v>56</v>
      </c>
      <c r="Q4" s="52" t="s">
        <v>55</v>
      </c>
      <c r="R4" s="13"/>
      <c r="S4" s="53" t="s">
        <v>8</v>
      </c>
      <c r="T4" s="53" t="s">
        <v>7</v>
      </c>
      <c r="U4" s="53" t="s">
        <v>6</v>
      </c>
      <c r="W4" s="77" t="s">
        <v>15</v>
      </c>
      <c r="X4" s="77" t="s">
        <v>23</v>
      </c>
      <c r="Y4" s="77" t="s">
        <v>22</v>
      </c>
      <c r="Z4" s="77" t="s">
        <v>21</v>
      </c>
      <c r="AA4" s="289" t="s">
        <v>20</v>
      </c>
      <c r="AB4" s="289"/>
      <c r="AC4" s="289" t="s">
        <v>11</v>
      </c>
      <c r="AD4" s="289"/>
      <c r="AE4" s="77" t="s">
        <v>10</v>
      </c>
      <c r="AF4" s="77">
        <v>4</v>
      </c>
      <c r="AG4" s="77">
        <v>6</v>
      </c>
      <c r="AH4" s="77" t="s">
        <v>19</v>
      </c>
      <c r="AI4" s="77" t="s">
        <v>18</v>
      </c>
      <c r="AK4" s="77" t="s">
        <v>54</v>
      </c>
      <c r="AL4" s="77" t="s">
        <v>23</v>
      </c>
      <c r="AM4" s="78" t="s">
        <v>11</v>
      </c>
    </row>
    <row r="5" spans="1:39" ht="17.100000000000001" customHeight="1">
      <c r="A5" s="228"/>
      <c r="B5" s="47"/>
      <c r="C5" s="92"/>
      <c r="D5" s="63"/>
      <c r="E5" s="61"/>
      <c r="F5" s="59"/>
      <c r="G5" s="62"/>
      <c r="H5" s="59"/>
      <c r="I5" s="59"/>
      <c r="J5" s="9"/>
      <c r="K5" s="59"/>
      <c r="L5" s="59"/>
      <c r="M5" s="59"/>
      <c r="N5" s="59"/>
      <c r="O5" s="65"/>
      <c r="P5" s="66"/>
      <c r="Q5" s="66"/>
      <c r="R5" s="9"/>
      <c r="S5" s="59"/>
      <c r="T5" s="59"/>
      <c r="U5" s="59"/>
      <c r="V5" s="57" t="e">
        <f>SUM($D$5:$D5)/(COUNTA($D$5:$D5)-COUNTA($E$5:$E5))</f>
        <v>#DIV/0!</v>
      </c>
      <c r="W5" s="76">
        <f>COUNTA(A5:A34)</f>
        <v>0</v>
      </c>
      <c r="X5" s="76">
        <f>COUNTA(D5:D34)</f>
        <v>0</v>
      </c>
      <c r="Y5" s="76">
        <f>COUNTA(E5:E34)</f>
        <v>0</v>
      </c>
      <c r="Z5" s="83" t="str">
        <f>IF(X5=0,"-",SUM(D5:D34))</f>
        <v>-</v>
      </c>
      <c r="AA5" s="302">
        <f t="array" ref="AA5">IF(X5,(MAX(D5:D34)&amp;IF(SUM((D5:D34=MAX(D5:D34))*(E5:E34&lt;&gt;"")),"*","")&amp;"("&amp;MIN(IF(D5:D34&amp;E5:E34=MAX(D5:D34)&amp;IF(SUM((D5:D34=MAX(D5:D34))*(E5:E34&lt;&gt;"")),"*",""),F5:F34))&amp;")"),0)</f>
        <v>0</v>
      </c>
      <c r="AB5" s="302"/>
      <c r="AC5" s="303" t="str">
        <f>IF($X5-$Y5,$Z5/($X5-$Y5),"-")</f>
        <v>-</v>
      </c>
      <c r="AD5" s="304"/>
      <c r="AE5" s="84" t="str">
        <f>IF(SUM($F$5:$F$43),($Z5/(SUM($F$5:$F$43))*100),"-")</f>
        <v>-</v>
      </c>
      <c r="AF5" s="76">
        <f>SUM(H5:H34)</f>
        <v>0</v>
      </c>
      <c r="AG5" s="76">
        <f>SUM(I5:I34)</f>
        <v>0</v>
      </c>
      <c r="AH5" s="76">
        <f>COUNTIF($D$5:$D$34,"&gt;=50")-$AI5</f>
        <v>0</v>
      </c>
      <c r="AI5" s="76">
        <f>COUNTIF(D5:D34,"&gt;=100")</f>
        <v>0</v>
      </c>
      <c r="AK5" s="79" t="s">
        <v>53</v>
      </c>
      <c r="AL5" s="80" t="str">
        <f>IF(SUM(COUNTIF($C$5:$C$34,{1,2}))=0,"-",SUM(COUNTIF($C$5:$C$34,{1,2})))</f>
        <v>-</v>
      </c>
      <c r="AM5" s="89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.100000000000001" customHeight="1">
      <c r="A6" s="210"/>
      <c r="B6" s="47"/>
      <c r="C6" s="91"/>
      <c r="D6" s="60"/>
      <c r="E6" s="61"/>
      <c r="F6" s="59"/>
      <c r="G6" s="62"/>
      <c r="H6" s="59"/>
      <c r="I6" s="59"/>
      <c r="J6" s="9"/>
      <c r="K6" s="59"/>
      <c r="L6" s="59"/>
      <c r="M6" s="59"/>
      <c r="N6" s="59"/>
      <c r="O6" s="65"/>
      <c r="P6" s="66"/>
      <c r="Q6" s="66"/>
      <c r="R6" s="9"/>
      <c r="S6" s="59"/>
      <c r="T6" s="59"/>
      <c r="U6" s="59"/>
      <c r="V6" s="58" t="e">
        <f>SUM($D$5:$D6)/(COUNTA($D$5:$D6)-COUNTA($E$5:$E6))</f>
        <v>#DIV/0!</v>
      </c>
      <c r="Z6" s="47"/>
      <c r="AK6" s="81" t="s">
        <v>52</v>
      </c>
      <c r="AL6" s="82" t="str">
        <f>IF(COUNTIF($C$5:$C$34,$AK6)=0,"-",COUNTIF($C$5:$C$34,$AK6))</f>
        <v>-</v>
      </c>
      <c r="AM6" s="90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.100000000000001" customHeight="1">
      <c r="A7" s="210"/>
      <c r="B7" s="47"/>
      <c r="C7" s="91"/>
      <c r="D7" s="60"/>
      <c r="E7" s="61"/>
      <c r="F7" s="59"/>
      <c r="G7" s="59"/>
      <c r="H7" s="59"/>
      <c r="I7" s="59"/>
      <c r="J7" s="9"/>
      <c r="K7" s="59"/>
      <c r="L7" s="59"/>
      <c r="M7" s="59"/>
      <c r="N7" s="59"/>
      <c r="O7" s="65"/>
      <c r="P7" s="66"/>
      <c r="Q7" s="66"/>
      <c r="R7" s="9"/>
      <c r="S7" s="59"/>
      <c r="T7" s="59"/>
      <c r="U7" s="59"/>
      <c r="V7" s="58" t="e">
        <f>SUM($D$5:$D7)/(COUNTA($D$5:$D7)-COUNTA($E$5:$E7))</f>
        <v>#DIV/0!</v>
      </c>
      <c r="W7" s="289" t="s">
        <v>51</v>
      </c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11"/>
      <c r="AK7" s="81" t="s">
        <v>50</v>
      </c>
      <c r="AL7" s="82" t="str">
        <f t="shared" ref="AL7:AL14" si="0">IF(COUNTIF($C$5:$C$34,$AK7)=0,"-",COUNTIF($C$5:$C$34,$AK7))</f>
        <v>-</v>
      </c>
      <c r="AM7" s="90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.100000000000001" customHeight="1">
      <c r="A8" s="210"/>
      <c r="B8" s="47"/>
      <c r="C8" s="91"/>
      <c r="D8" s="60"/>
      <c r="E8" s="61"/>
      <c r="F8" s="59"/>
      <c r="G8" s="62"/>
      <c r="H8" s="59"/>
      <c r="I8" s="59"/>
      <c r="J8" s="9"/>
      <c r="K8" s="59"/>
      <c r="L8" s="59"/>
      <c r="M8" s="59"/>
      <c r="N8" s="59"/>
      <c r="O8" s="65"/>
      <c r="P8" s="66"/>
      <c r="Q8" s="66"/>
      <c r="R8" s="9"/>
      <c r="S8" s="59"/>
      <c r="T8" s="59"/>
      <c r="U8" s="59"/>
      <c r="V8" s="58" t="e">
        <f>SUM($D$5:$D8)/(COUNTA($D$5:$D8)-COUNTA($E$5:$E8))</f>
        <v>#DIV/0!</v>
      </c>
      <c r="W8" s="77" t="s">
        <v>16</v>
      </c>
      <c r="X8" s="77" t="s">
        <v>15</v>
      </c>
      <c r="Y8" s="77" t="s">
        <v>14</v>
      </c>
      <c r="Z8" s="77" t="s">
        <v>13</v>
      </c>
      <c r="AA8" s="289" t="s">
        <v>12</v>
      </c>
      <c r="AB8" s="289"/>
      <c r="AC8" s="289" t="s">
        <v>11</v>
      </c>
      <c r="AD8" s="289"/>
      <c r="AE8" s="77" t="s">
        <v>10</v>
      </c>
      <c r="AF8" s="77" t="s">
        <v>69</v>
      </c>
      <c r="AG8" s="77" t="s">
        <v>9</v>
      </c>
      <c r="AH8" s="13"/>
      <c r="AK8" s="81" t="s">
        <v>49</v>
      </c>
      <c r="AL8" s="82" t="str">
        <f t="shared" si="0"/>
        <v>-</v>
      </c>
      <c r="AM8" s="90" t="str">
        <f t="shared" si="1"/>
        <v>-</v>
      </c>
    </row>
    <row r="9" spans="1:39" ht="17.100000000000001" customHeight="1">
      <c r="A9" s="242"/>
      <c r="B9" s="51"/>
      <c r="C9" s="92"/>
      <c r="D9" s="63"/>
      <c r="E9" s="61"/>
      <c r="F9" s="59"/>
      <c r="G9" s="62"/>
      <c r="H9" s="59"/>
      <c r="I9" s="59"/>
      <c r="J9" s="9"/>
      <c r="K9" s="59"/>
      <c r="L9" s="59"/>
      <c r="M9" s="59"/>
      <c r="N9" s="59"/>
      <c r="O9" s="65"/>
      <c r="P9" s="66"/>
      <c r="Q9" s="66"/>
      <c r="R9" s="9"/>
      <c r="S9" s="59"/>
      <c r="T9" s="59"/>
      <c r="U9" s="59"/>
      <c r="V9" s="57" t="e">
        <f>SUM($D$5:$D9)/(COUNTA($D$5:$D9)-COUNTA($E$5:$E9))</f>
        <v>#DIV/0!</v>
      </c>
      <c r="W9" s="85" t="str">
        <f t="array" ref="W9">IF(SUM(K5:K34)=0,"-",SUM(INT(K5:K34))+INT(ROUND(SUM(K5:K34-INT(K5:K34)),1)/0.6)+MOD(ROUND(SUM(K5:K34-INT(K5:K34)),1),0.6))</f>
        <v>-</v>
      </c>
      <c r="X9" s="86" t="str">
        <f>IF($W$9="-","-",SUM(L5:L34))</f>
        <v>-</v>
      </c>
      <c r="Y9" s="86" t="str">
        <f>IF($W$9="-","-",SUM(M5:M34))</f>
        <v>-</v>
      </c>
      <c r="Z9" s="83" t="str">
        <f>IF($W$9="-","-",SUM(N5:N34))</f>
        <v>-</v>
      </c>
      <c r="AA9" s="305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306"/>
      <c r="AC9" s="303" t="str">
        <f>IF($Z$9="-","-",IF($Z$9=0,"-",$Y$9/$Z$9))</f>
        <v>-</v>
      </c>
      <c r="AD9" s="304"/>
      <c r="AE9" s="87" t="str">
        <f>IF(ISERROR(ROUND((INT(W9)*6+((W9-INT(W9))*10))/Z9,2)),"-",ROUND((INT(W9)*6+((W9-INT(W9))*10))/Z9,2))</f>
        <v>-</v>
      </c>
      <c r="AF9" s="84" t="str">
        <f>IF(ISERROR(ROUND(Y9/(INT(W9)*6+((W9-INT(W9))*10))*6,2)),"-",ROUND(Y9/(INT(W9)*6+((W9-INT(W9))*10))*6,2))</f>
        <v>-</v>
      </c>
      <c r="AG9" s="93">
        <f>COUNTIF(N5:N34,"&gt;=5")</f>
        <v>0</v>
      </c>
      <c r="AH9" s="10"/>
      <c r="AK9" s="81" t="s">
        <v>48</v>
      </c>
      <c r="AL9" s="82" t="str">
        <f t="shared" si="0"/>
        <v>-</v>
      </c>
      <c r="AM9" s="90" t="str">
        <f t="shared" si="1"/>
        <v>-</v>
      </c>
    </row>
    <row r="10" spans="1:39" ht="17.100000000000001" customHeight="1">
      <c r="A10" s="210"/>
      <c r="B10" s="51"/>
      <c r="C10" s="92"/>
      <c r="D10" s="63"/>
      <c r="E10" s="61"/>
      <c r="F10" s="59"/>
      <c r="G10" s="62"/>
      <c r="H10" s="59"/>
      <c r="I10" s="59"/>
      <c r="J10" s="9"/>
      <c r="K10" s="59"/>
      <c r="L10" s="59"/>
      <c r="M10" s="59"/>
      <c r="N10" s="59"/>
      <c r="O10" s="65"/>
      <c r="P10" s="66"/>
      <c r="Q10" s="66"/>
      <c r="R10" s="9"/>
      <c r="S10" s="59"/>
      <c r="T10" s="59"/>
      <c r="U10" s="59"/>
      <c r="V10" s="58" t="e">
        <f>SUM($D$5:$D10)/(COUNTA($D$5:$D10)-COUNTA($E$5:$E10))</f>
        <v>#DIV/0!</v>
      </c>
      <c r="W10" s="12"/>
      <c r="AK10" s="81" t="s">
        <v>47</v>
      </c>
      <c r="AL10" s="82" t="str">
        <f t="shared" si="0"/>
        <v>-</v>
      </c>
      <c r="AM10" s="90" t="str">
        <f t="shared" si="1"/>
        <v>-</v>
      </c>
    </row>
    <row r="11" spans="1:39" ht="17.100000000000001" customHeight="1">
      <c r="A11" s="210"/>
      <c r="B11" s="47"/>
      <c r="C11" s="91"/>
      <c r="D11" s="63"/>
      <c r="E11" s="61"/>
      <c r="F11" s="59"/>
      <c r="G11" s="62"/>
      <c r="H11" s="59"/>
      <c r="I11" s="59"/>
      <c r="J11" s="9"/>
      <c r="K11" s="59"/>
      <c r="L11" s="59"/>
      <c r="M11" s="59"/>
      <c r="N11" s="59"/>
      <c r="O11" s="65"/>
      <c r="P11" s="66"/>
      <c r="Q11" s="66"/>
      <c r="R11" s="9"/>
      <c r="S11" s="59"/>
      <c r="T11" s="59"/>
      <c r="U11" s="59"/>
      <c r="V11" s="58" t="e">
        <f>SUM($D$5:$D11)/(COUNTA($D$5:$D11)-COUNTA($E$5:$E11))</f>
        <v>#DIV/0!</v>
      </c>
      <c r="W11" s="292" t="s">
        <v>46</v>
      </c>
      <c r="X11" s="292"/>
      <c r="Y11" s="292"/>
      <c r="Z11" s="11"/>
      <c r="AA11" s="11"/>
      <c r="AB11" s="11"/>
      <c r="AK11" s="81" t="s">
        <v>45</v>
      </c>
      <c r="AL11" s="82" t="str">
        <f t="shared" si="0"/>
        <v>-</v>
      </c>
      <c r="AM11" s="90" t="str">
        <f t="shared" si="1"/>
        <v>-</v>
      </c>
    </row>
    <row r="12" spans="1:39" ht="17.100000000000001" customHeight="1">
      <c r="A12" s="243"/>
      <c r="B12" s="47"/>
      <c r="C12" s="91"/>
      <c r="D12" s="63"/>
      <c r="E12" s="61"/>
      <c r="F12" s="59"/>
      <c r="G12" s="62"/>
      <c r="H12" s="59"/>
      <c r="I12" s="59"/>
      <c r="J12" s="9"/>
      <c r="K12" s="59"/>
      <c r="L12" s="59"/>
      <c r="M12" s="59"/>
      <c r="N12" s="59"/>
      <c r="O12" s="65"/>
      <c r="P12" s="66"/>
      <c r="Q12" s="66"/>
      <c r="R12" s="9"/>
      <c r="S12" s="59"/>
      <c r="T12" s="59"/>
      <c r="U12" s="59"/>
      <c r="V12" s="58" t="e">
        <f>SUM($D$5:$D12)/(COUNTA($D$5:$D12)-COUNTA($E$5:$E12))</f>
        <v>#DIV/0!</v>
      </c>
      <c r="W12" s="77" t="s">
        <v>8</v>
      </c>
      <c r="X12" s="77" t="s">
        <v>7</v>
      </c>
      <c r="Y12" s="77" t="s">
        <v>6</v>
      </c>
      <c r="Z12" s="47"/>
      <c r="AK12" s="81" t="s">
        <v>44</v>
      </c>
      <c r="AL12" s="82" t="str">
        <f t="shared" si="0"/>
        <v>-</v>
      </c>
      <c r="AM12" s="90" t="str">
        <f t="shared" si="1"/>
        <v>-</v>
      </c>
    </row>
    <row r="13" spans="1:39" ht="17.100000000000001" customHeight="1">
      <c r="A13" s="243"/>
      <c r="B13" s="47"/>
      <c r="C13" s="91"/>
      <c r="D13" s="63"/>
      <c r="E13" s="61"/>
      <c r="F13" s="59"/>
      <c r="G13" s="62"/>
      <c r="H13" s="59"/>
      <c r="I13" s="59"/>
      <c r="J13" s="9"/>
      <c r="K13" s="59"/>
      <c r="L13" s="59"/>
      <c r="M13" s="59"/>
      <c r="N13" s="59"/>
      <c r="O13" s="65"/>
      <c r="P13" s="66"/>
      <c r="Q13" s="66"/>
      <c r="R13" s="9"/>
      <c r="S13" s="59"/>
      <c r="T13" s="59"/>
      <c r="U13" s="59"/>
      <c r="V13" s="57" t="e">
        <f>SUM($D$5:$D13)/(COUNTA($D$5:$D13)-COUNTA($E$5:$E13))</f>
        <v>#DIV/0!</v>
      </c>
      <c r="W13" s="76">
        <f>SUM(S5:S34)</f>
        <v>0</v>
      </c>
      <c r="X13" s="76">
        <f>SUM(T5:T34)</f>
        <v>0</v>
      </c>
      <c r="Y13" s="76">
        <f>SUM(U5:U34)</f>
        <v>0</v>
      </c>
      <c r="Z13" s="10"/>
      <c r="AK13" s="81" t="s">
        <v>43</v>
      </c>
      <c r="AL13" s="82" t="str">
        <f t="shared" si="0"/>
        <v>-</v>
      </c>
      <c r="AM13" s="90" t="str">
        <f t="shared" si="1"/>
        <v>-</v>
      </c>
    </row>
    <row r="14" spans="1:39" ht="17.100000000000001" customHeight="1">
      <c r="A14" s="243"/>
      <c r="B14" s="51"/>
      <c r="C14" s="92"/>
      <c r="D14" s="60"/>
      <c r="E14" s="61"/>
      <c r="F14" s="59"/>
      <c r="G14" s="59"/>
      <c r="H14" s="59"/>
      <c r="I14" s="59"/>
      <c r="J14" s="9"/>
      <c r="K14" s="59"/>
      <c r="L14" s="59"/>
      <c r="M14" s="59"/>
      <c r="N14" s="59"/>
      <c r="O14" s="65"/>
      <c r="P14" s="66"/>
      <c r="Q14" s="66"/>
      <c r="R14" s="9"/>
      <c r="S14" s="59"/>
      <c r="T14" s="59"/>
      <c r="U14" s="59"/>
      <c r="V14" s="58" t="e">
        <f>SUM($D$5:$D14)/(COUNTA($D$5:$D14)-COUNTA($E$5:$E14))</f>
        <v>#DIV/0!</v>
      </c>
      <c r="AK14" s="81" t="s">
        <v>42</v>
      </c>
      <c r="AL14" s="82" t="str">
        <f t="shared" si="0"/>
        <v>-</v>
      </c>
      <c r="AM14" s="90" t="str">
        <f t="shared" si="1"/>
        <v>-</v>
      </c>
    </row>
    <row r="15" spans="1:39" ht="17.100000000000001" customHeight="1">
      <c r="A15" s="243"/>
      <c r="B15" s="51"/>
      <c r="C15" s="92"/>
      <c r="D15" s="63"/>
      <c r="E15" s="61"/>
      <c r="F15" s="59"/>
      <c r="G15" s="62"/>
      <c r="H15" s="59"/>
      <c r="I15" s="59"/>
      <c r="J15" s="9"/>
      <c r="K15" s="59"/>
      <c r="L15" s="59"/>
      <c r="M15" s="59"/>
      <c r="N15" s="59"/>
      <c r="O15" s="65"/>
      <c r="P15" s="66"/>
      <c r="Q15" s="66"/>
      <c r="R15" s="9"/>
      <c r="S15" s="59"/>
      <c r="T15" s="59"/>
      <c r="U15" s="59"/>
      <c r="V15" s="58" t="e">
        <f>SUM($D$5:$D15)/(COUNTA($D$5:$D15)-COUNTA($E$5:$E15))</f>
        <v>#DIV/0!</v>
      </c>
      <c r="W15" s="289" t="s">
        <v>41</v>
      </c>
      <c r="X15" s="289"/>
      <c r="Y15" s="289"/>
      <c r="Z15" s="289"/>
      <c r="AA15" s="289"/>
      <c r="AB15" s="289"/>
    </row>
    <row r="16" spans="1:39" ht="17.100000000000001" customHeight="1">
      <c r="A16" s="243"/>
      <c r="B16" s="51"/>
      <c r="C16" s="92"/>
      <c r="D16" s="63"/>
      <c r="E16" s="61"/>
      <c r="F16" s="59"/>
      <c r="G16" s="62"/>
      <c r="H16" s="59"/>
      <c r="I16" s="59"/>
      <c r="J16" s="9"/>
      <c r="K16" s="59"/>
      <c r="L16" s="59"/>
      <c r="M16" s="59"/>
      <c r="N16" s="59"/>
      <c r="O16" s="65"/>
      <c r="P16" s="66"/>
      <c r="Q16" s="66"/>
      <c r="R16" s="9"/>
      <c r="S16" s="59"/>
      <c r="T16" s="59"/>
      <c r="U16" s="59"/>
      <c r="V16" s="57" t="e">
        <f>SUM($D$5:$D16)/(COUNTA($D$5:$D16)-COUNTA($E$5:$E16))</f>
        <v>#DIV/0!</v>
      </c>
      <c r="W16" s="293" t="s">
        <v>40</v>
      </c>
      <c r="X16" s="294"/>
      <c r="Y16" s="295"/>
      <c r="Z16" s="76">
        <f>COUNTIF($G$5:$G$34,W16)</f>
        <v>0</v>
      </c>
      <c r="AA16" s="296">
        <f>$Z16/MAX(1,$X$5)</f>
        <v>0</v>
      </c>
      <c r="AB16" s="297"/>
    </row>
    <row r="17" spans="1:34" ht="17.100000000000001" customHeight="1">
      <c r="A17" s="228"/>
      <c r="B17" s="51"/>
      <c r="C17" s="92"/>
      <c r="D17" s="63"/>
      <c r="E17" s="61"/>
      <c r="F17" s="59"/>
      <c r="G17" s="62"/>
      <c r="H17" s="59"/>
      <c r="I17" s="59"/>
      <c r="J17" s="9"/>
      <c r="K17" s="59"/>
      <c r="L17" s="59"/>
      <c r="M17" s="59"/>
      <c r="N17" s="59"/>
      <c r="O17" s="65"/>
      <c r="P17" s="66"/>
      <c r="Q17" s="66"/>
      <c r="R17" s="9"/>
      <c r="S17" s="59"/>
      <c r="T17" s="59"/>
      <c r="U17" s="59"/>
      <c r="V17" s="57" t="e">
        <f>SUM($D$5:$D17)/(COUNTA($D$5:$D17)-COUNTA($E$5:$E17))</f>
        <v>#DIV/0!</v>
      </c>
      <c r="W17" s="298" t="s">
        <v>39</v>
      </c>
      <c r="X17" s="299"/>
      <c r="Y17" s="300"/>
      <c r="Z17" s="76">
        <f>COUNTIF($G$5:$G$34,W17)</f>
        <v>0</v>
      </c>
      <c r="AA17" s="287">
        <f t="shared" ref="AA17:AA25" si="2">$Z17/MAX(1,$X$5)</f>
        <v>0</v>
      </c>
      <c r="AB17" s="288"/>
      <c r="AG17" s="1"/>
      <c r="AH17" s="1"/>
    </row>
    <row r="18" spans="1:34" ht="17.100000000000001" customHeight="1">
      <c r="A18" s="228"/>
      <c r="B18" s="51"/>
      <c r="C18" s="92"/>
      <c r="D18" s="63"/>
      <c r="E18" s="61"/>
      <c r="F18" s="59"/>
      <c r="G18" s="62"/>
      <c r="H18" s="59"/>
      <c r="I18" s="59"/>
      <c r="J18" s="9"/>
      <c r="K18" s="59"/>
      <c r="L18" s="59"/>
      <c r="M18" s="59"/>
      <c r="N18" s="59"/>
      <c r="O18" s="65"/>
      <c r="P18" s="66"/>
      <c r="Q18" s="66"/>
      <c r="R18" s="9"/>
      <c r="S18" s="59"/>
      <c r="T18" s="59"/>
      <c r="U18" s="59"/>
      <c r="V18" s="57" t="e">
        <f>SUM($D$5:$D18)/(COUNTA($D$5:$D18)-COUNTA($E$5:$E18))</f>
        <v>#DIV/0!</v>
      </c>
      <c r="W18" s="284" t="s">
        <v>90</v>
      </c>
      <c r="X18" s="285"/>
      <c r="Y18" s="286"/>
      <c r="Z18" s="76">
        <f>COUNTIF($G$5:$G$34,W18)</f>
        <v>0</v>
      </c>
      <c r="AA18" s="287">
        <f t="shared" si="2"/>
        <v>0</v>
      </c>
      <c r="AB18" s="288"/>
      <c r="AG18" s="1"/>
      <c r="AH18" s="1"/>
    </row>
    <row r="19" spans="1:34" ht="17.100000000000001" customHeight="1">
      <c r="A19" s="228"/>
      <c r="B19" s="51"/>
      <c r="C19" s="92"/>
      <c r="D19" s="60"/>
      <c r="E19" s="61"/>
      <c r="F19" s="59"/>
      <c r="G19" s="59"/>
      <c r="H19" s="59"/>
      <c r="I19" s="59"/>
      <c r="J19" s="9"/>
      <c r="K19" s="59"/>
      <c r="L19" s="59"/>
      <c r="M19" s="59"/>
      <c r="N19" s="59"/>
      <c r="O19" s="65"/>
      <c r="P19" s="66"/>
      <c r="Q19" s="66"/>
      <c r="R19" s="9"/>
      <c r="S19" s="59"/>
      <c r="T19" s="59"/>
      <c r="U19" s="59"/>
      <c r="V19" s="57" t="e">
        <f>SUM($D$5:$D19)/(COUNTA($D$5:$D19)-COUNTA($E$5:$E19))</f>
        <v>#DIV/0!</v>
      </c>
      <c r="W19" s="284" t="s">
        <v>89</v>
      </c>
      <c r="X19" s="285"/>
      <c r="Y19" s="286"/>
      <c r="Z19" s="76">
        <f t="shared" ref="Z19:Z25" si="3">COUNTIF($G$5:$G$34,W19)</f>
        <v>0</v>
      </c>
      <c r="AA19" s="287">
        <f t="shared" si="2"/>
        <v>0</v>
      </c>
      <c r="AB19" s="288"/>
      <c r="AG19" s="1"/>
      <c r="AH19" s="1"/>
    </row>
    <row r="20" spans="1:34" ht="17.100000000000001" customHeight="1">
      <c r="A20" s="228"/>
      <c r="B20" s="33"/>
      <c r="C20" s="91"/>
      <c r="D20" s="60"/>
      <c r="E20" s="61"/>
      <c r="F20" s="59"/>
      <c r="G20" s="62"/>
      <c r="H20" s="59"/>
      <c r="I20" s="59"/>
      <c r="J20" s="9"/>
      <c r="K20" s="59"/>
      <c r="L20" s="59"/>
      <c r="M20" s="59"/>
      <c r="N20" s="59"/>
      <c r="O20" s="65"/>
      <c r="P20" s="66"/>
      <c r="Q20" s="66"/>
      <c r="R20" s="9"/>
      <c r="S20" s="59"/>
      <c r="T20" s="59"/>
      <c r="U20" s="59"/>
      <c r="V20" s="57" t="e">
        <f>SUM($D$5:$D20)/(COUNTA($D$5:$D20)-COUNTA($E$5:$E20))</f>
        <v>#DIV/0!</v>
      </c>
      <c r="W20" s="284" t="s">
        <v>38</v>
      </c>
      <c r="X20" s="285"/>
      <c r="Y20" s="286"/>
      <c r="Z20" s="76">
        <f t="shared" si="3"/>
        <v>0</v>
      </c>
      <c r="AA20" s="287">
        <f t="shared" si="2"/>
        <v>0</v>
      </c>
      <c r="AB20" s="288"/>
      <c r="AG20" s="1"/>
      <c r="AH20" s="1"/>
    </row>
    <row r="21" spans="1:34" ht="17.100000000000001" customHeight="1">
      <c r="A21" s="247"/>
      <c r="B21" s="47"/>
      <c r="C21" s="91"/>
      <c r="D21" s="60"/>
      <c r="E21" s="61"/>
      <c r="F21" s="59"/>
      <c r="G21" s="62"/>
      <c r="H21" s="59"/>
      <c r="I21" s="59"/>
      <c r="J21" s="9"/>
      <c r="K21" s="64"/>
      <c r="L21" s="59"/>
      <c r="M21" s="59"/>
      <c r="N21" s="59"/>
      <c r="O21" s="65"/>
      <c r="P21" s="66"/>
      <c r="Q21" s="66"/>
      <c r="R21" s="9"/>
      <c r="S21" s="59"/>
      <c r="T21" s="59"/>
      <c r="U21" s="59"/>
      <c r="V21" s="57" t="e">
        <f>SUM($D$5:$D21)/(COUNTA($D$5:$D21)-COUNTA($E$5:$E21))</f>
        <v>#DIV/0!</v>
      </c>
      <c r="W21" s="284" t="s">
        <v>37</v>
      </c>
      <c r="X21" s="285"/>
      <c r="Y21" s="286"/>
      <c r="Z21" s="76">
        <f t="shared" si="3"/>
        <v>0</v>
      </c>
      <c r="AA21" s="287">
        <f t="shared" si="2"/>
        <v>0</v>
      </c>
      <c r="AB21" s="288"/>
      <c r="AG21" s="1"/>
      <c r="AH21" s="1"/>
    </row>
    <row r="22" spans="1:34" ht="17.100000000000001" customHeight="1">
      <c r="A22" s="247"/>
      <c r="B22" s="47"/>
      <c r="C22" s="91"/>
      <c r="D22" s="60"/>
      <c r="E22" s="61"/>
      <c r="F22" s="59"/>
      <c r="G22" s="59"/>
      <c r="H22" s="59"/>
      <c r="I22" s="59"/>
      <c r="J22" s="9"/>
      <c r="K22" s="64"/>
      <c r="L22" s="59"/>
      <c r="M22" s="59"/>
      <c r="N22" s="59"/>
      <c r="O22" s="65"/>
      <c r="P22" s="66"/>
      <c r="Q22" s="66"/>
      <c r="R22" s="9"/>
      <c r="S22" s="59"/>
      <c r="T22" s="59"/>
      <c r="U22" s="59"/>
      <c r="V22" s="57" t="e">
        <f>SUM($D$5:$D22)/(COUNTA($D$5:$D22)-COUNTA($E$5:$E22))</f>
        <v>#DIV/0!</v>
      </c>
      <c r="W22" s="284" t="s">
        <v>36</v>
      </c>
      <c r="X22" s="285"/>
      <c r="Y22" s="286"/>
      <c r="Z22" s="76">
        <f t="shared" si="3"/>
        <v>0</v>
      </c>
      <c r="AA22" s="287">
        <f t="shared" si="2"/>
        <v>0</v>
      </c>
      <c r="AB22" s="288"/>
      <c r="AG22" s="1"/>
      <c r="AH22" s="1"/>
    </row>
    <row r="23" spans="1:34" ht="17.100000000000001" customHeight="1">
      <c r="A23" s="248"/>
      <c r="B23" s="47"/>
      <c r="C23" s="91"/>
      <c r="D23" s="60"/>
      <c r="E23" s="61"/>
      <c r="F23" s="59"/>
      <c r="G23" s="62"/>
      <c r="H23" s="59"/>
      <c r="I23" s="59"/>
      <c r="J23" s="9"/>
      <c r="K23" s="64"/>
      <c r="L23" s="59"/>
      <c r="M23" s="59"/>
      <c r="N23" s="64"/>
      <c r="O23" s="67"/>
      <c r="P23" s="68"/>
      <c r="Q23" s="68"/>
      <c r="R23" s="9"/>
      <c r="S23" s="59"/>
      <c r="T23" s="59"/>
      <c r="U23" s="59"/>
      <c r="V23" s="57" t="e">
        <f>SUM($D$5:$D23)/(COUNTA($D$5:$D23)-COUNTA($E$5:$E23))</f>
        <v>#DIV/0!</v>
      </c>
      <c r="W23" s="284" t="s">
        <v>35</v>
      </c>
      <c r="X23" s="285"/>
      <c r="Y23" s="286"/>
      <c r="Z23" s="76">
        <f t="shared" si="3"/>
        <v>0</v>
      </c>
      <c r="AA23" s="287">
        <f t="shared" si="2"/>
        <v>0</v>
      </c>
      <c r="AB23" s="288"/>
      <c r="AG23" s="1"/>
      <c r="AH23" s="1"/>
    </row>
    <row r="24" spans="1:34" ht="17.100000000000001" customHeight="1">
      <c r="A24" s="248"/>
      <c r="B24" s="51"/>
      <c r="C24" s="92"/>
      <c r="D24" s="63"/>
      <c r="E24" s="61"/>
      <c r="F24" s="59"/>
      <c r="G24" s="62"/>
      <c r="H24" s="59"/>
      <c r="I24" s="59"/>
      <c r="J24" s="9"/>
      <c r="K24" s="64"/>
      <c r="L24" s="59"/>
      <c r="M24" s="59"/>
      <c r="N24" s="59"/>
      <c r="O24" s="65"/>
      <c r="P24" s="66"/>
      <c r="Q24" s="66"/>
      <c r="R24" s="25"/>
      <c r="S24" s="62"/>
      <c r="T24" s="62"/>
      <c r="U24" s="62"/>
      <c r="V24" s="57" t="e">
        <f>SUM($D$5:$D24)/(COUNTA($D$5:$D24)-COUNTA($E$5:$E24))</f>
        <v>#DIV/0!</v>
      </c>
      <c r="W24" s="284" t="s">
        <v>34</v>
      </c>
      <c r="X24" s="290"/>
      <c r="Y24" s="291"/>
      <c r="Z24" s="76">
        <f t="shared" si="3"/>
        <v>0</v>
      </c>
      <c r="AA24" s="287">
        <f t="shared" si="2"/>
        <v>0</v>
      </c>
      <c r="AB24" s="288"/>
      <c r="AG24" s="1"/>
      <c r="AH24" s="1"/>
    </row>
    <row r="25" spans="1:34" ht="17.100000000000001" customHeight="1">
      <c r="A25" s="248"/>
      <c r="B25" s="47"/>
      <c r="C25" s="91"/>
      <c r="D25" s="63"/>
      <c r="E25" s="61"/>
      <c r="F25" s="59"/>
      <c r="G25" s="62"/>
      <c r="H25" s="59"/>
      <c r="I25" s="59"/>
      <c r="J25" s="9"/>
      <c r="K25" s="64"/>
      <c r="L25" s="59"/>
      <c r="M25" s="59"/>
      <c r="N25" s="59"/>
      <c r="O25" s="65"/>
      <c r="P25" s="66"/>
      <c r="Q25" s="66"/>
      <c r="R25" s="50"/>
      <c r="S25" s="59"/>
      <c r="T25" s="59"/>
      <c r="U25" s="59"/>
      <c r="V25" s="57" t="e">
        <f>SUM($D$5:$D25)/(COUNTA($D$5:$D25)-COUNTA($E$5:$E25))</f>
        <v>#DIV/0!</v>
      </c>
      <c r="W25" s="284" t="s">
        <v>33</v>
      </c>
      <c r="X25" s="285"/>
      <c r="Y25" s="286"/>
      <c r="Z25" s="76">
        <f t="shared" si="3"/>
        <v>0</v>
      </c>
      <c r="AA25" s="287">
        <f t="shared" si="2"/>
        <v>0</v>
      </c>
      <c r="AB25" s="288"/>
      <c r="AG25" s="1"/>
      <c r="AH25" s="1"/>
    </row>
    <row r="26" spans="1:34" ht="17.100000000000001" customHeight="1">
      <c r="A26" s="200"/>
      <c r="B26" s="2"/>
      <c r="C26" s="91"/>
      <c r="D26" s="60"/>
      <c r="E26" s="61"/>
      <c r="F26" s="59"/>
      <c r="G26" s="59"/>
      <c r="H26" s="59"/>
      <c r="I26" s="59"/>
      <c r="J26" s="9"/>
      <c r="K26" s="64"/>
      <c r="L26" s="59"/>
      <c r="M26" s="59"/>
      <c r="N26" s="59"/>
      <c r="O26" s="65"/>
      <c r="P26" s="66"/>
      <c r="Q26" s="66"/>
      <c r="R26" s="50"/>
      <c r="S26" s="59"/>
      <c r="T26" s="59"/>
      <c r="U26" s="59"/>
      <c r="V26" s="58" t="e">
        <f>SUM($D$5:$D26)/(COUNTA($D$5:$D26)-COUNTA($E$5:$E26))</f>
        <v>#DIV/0!</v>
      </c>
      <c r="W26" s="88"/>
    </row>
    <row r="27" spans="1:34" ht="17.100000000000001" customHeight="1">
      <c r="A27" s="200"/>
      <c r="B27" s="2"/>
      <c r="C27" s="91"/>
      <c r="D27" s="60"/>
      <c r="E27" s="61"/>
      <c r="F27" s="59"/>
      <c r="G27" s="59"/>
      <c r="H27" s="59"/>
      <c r="I27" s="59"/>
      <c r="J27" s="9"/>
      <c r="K27" s="64"/>
      <c r="L27" s="59"/>
      <c r="M27" s="59"/>
      <c r="N27" s="59"/>
      <c r="O27" s="65"/>
      <c r="P27" s="66"/>
      <c r="Q27" s="66"/>
      <c r="R27" s="50"/>
      <c r="S27" s="59"/>
      <c r="T27" s="59"/>
      <c r="U27" s="59"/>
      <c r="V27" s="58" t="e">
        <f>SUM($D$5:$D27)/(COUNTA($D$5:$D27)-COUNTA($E$5:$E27))</f>
        <v>#DIV/0!</v>
      </c>
      <c r="W27" s="289" t="s">
        <v>32</v>
      </c>
      <c r="X27" s="289"/>
      <c r="Y27" s="289"/>
      <c r="Z27" s="289"/>
      <c r="AA27" s="289"/>
      <c r="AB27" s="289"/>
      <c r="AC27" s="8"/>
      <c r="AD27" s="8"/>
      <c r="AE27" s="8"/>
      <c r="AG27" s="1"/>
      <c r="AH27" s="1"/>
    </row>
    <row r="28" spans="1:34" ht="17.100000000000001" customHeight="1">
      <c r="A28" s="200"/>
      <c r="B28" s="2"/>
      <c r="C28" s="91"/>
      <c r="D28" s="60"/>
      <c r="E28" s="61"/>
      <c r="F28" s="59"/>
      <c r="G28" s="59"/>
      <c r="H28" s="59"/>
      <c r="I28" s="59"/>
      <c r="J28" s="9"/>
      <c r="K28" s="64"/>
      <c r="L28" s="59"/>
      <c r="M28" s="59"/>
      <c r="N28" s="59"/>
      <c r="O28" s="65"/>
      <c r="P28" s="66"/>
      <c r="Q28" s="66"/>
      <c r="R28" s="50"/>
      <c r="S28" s="59"/>
      <c r="T28" s="59"/>
      <c r="U28" s="59"/>
      <c r="V28" s="57" t="e">
        <f>SUM($D$5:$D28)/(COUNTA($D$5:$D28)-COUNTA($E$5:$E28))</f>
        <v>#DIV/0!</v>
      </c>
      <c r="W28" s="69" t="s">
        <v>31</v>
      </c>
      <c r="X28" s="70"/>
      <c r="Y28" s="70"/>
      <c r="Z28" s="71"/>
      <c r="AA28" s="282" t="str">
        <f>IF(W5=0,"-",$W$13/$W$5)</f>
        <v>-</v>
      </c>
      <c r="AB28" s="283"/>
      <c r="AG28" s="1"/>
      <c r="AH28" s="1"/>
    </row>
    <row r="29" spans="1:34" ht="17.100000000000001" customHeight="1">
      <c r="A29" s="200"/>
      <c r="B29" s="2"/>
      <c r="C29" s="91"/>
      <c r="D29" s="60"/>
      <c r="E29" s="61"/>
      <c r="F29" s="59"/>
      <c r="G29" s="59"/>
      <c r="H29" s="59"/>
      <c r="I29" s="59"/>
      <c r="J29" s="9"/>
      <c r="K29" s="64"/>
      <c r="L29" s="59"/>
      <c r="M29" s="59"/>
      <c r="N29" s="59"/>
      <c r="O29" s="65"/>
      <c r="P29" s="66"/>
      <c r="Q29" s="66"/>
      <c r="R29" s="50"/>
      <c r="S29" s="59"/>
      <c r="T29" s="59"/>
      <c r="U29" s="59"/>
      <c r="V29" s="57" t="e">
        <f>SUM($D$5:$D29)/(COUNTA($D$5:$D29)-COUNTA($E$5:$E29))</f>
        <v>#DIV/0!</v>
      </c>
      <c r="W29" s="72" t="s">
        <v>30</v>
      </c>
      <c r="X29" s="73"/>
      <c r="Y29" s="276">
        <v>20</v>
      </c>
      <c r="Z29" s="279"/>
      <c r="AA29" s="280" t="str">
        <f>IF(ISERROR(SUMIF(D5:D34,"&gt;="&amp;Y29)/SUMPRODUCT(--(D5:D34&gt;=Y29),--(E5:E34&lt;&gt;"*"))),"-",SUMIF(D5:D34,"&gt;="&amp;Y29)/SUMPRODUCT(--(D5:D34&gt;=Y29),--(E5:E34&lt;&gt;"*")))</f>
        <v>-</v>
      </c>
      <c r="AB29" s="281"/>
      <c r="AG29" s="1"/>
      <c r="AH29" s="1"/>
    </row>
    <row r="30" spans="1:34" ht="17.100000000000001" customHeight="1">
      <c r="A30" s="200"/>
      <c r="B30" s="2"/>
      <c r="C30" s="91"/>
      <c r="D30" s="60"/>
      <c r="E30" s="61"/>
      <c r="F30" s="59"/>
      <c r="G30" s="59"/>
      <c r="H30" s="59"/>
      <c r="I30" s="59"/>
      <c r="J30" s="9"/>
      <c r="K30" s="64"/>
      <c r="L30" s="59"/>
      <c r="M30" s="59"/>
      <c r="N30" s="59"/>
      <c r="O30" s="65"/>
      <c r="P30" s="66"/>
      <c r="Q30" s="66"/>
      <c r="R30" s="50"/>
      <c r="S30" s="59"/>
      <c r="T30" s="59"/>
      <c r="U30" s="59"/>
      <c r="V30" s="57" t="e">
        <f>SUM($D$5:$D30)/(COUNTA($D$5:$D30)-COUNTA($E$5:$E30))</f>
        <v>#DIV/0!</v>
      </c>
      <c r="W30" s="274" t="s">
        <v>29</v>
      </c>
      <c r="X30" s="275"/>
      <c r="Y30" s="275"/>
      <c r="Z30" s="276"/>
      <c r="AA30" s="277" t="str">
        <f>IF($Z$5="-","-",IF($Z$5=0,"-",($AF$5*4+$AG$5*6)/$Z$5))</f>
        <v>-</v>
      </c>
      <c r="AB30" s="278"/>
      <c r="AG30" s="1"/>
      <c r="AH30" s="1"/>
    </row>
    <row r="31" spans="1:34" ht="17.100000000000001" customHeight="1">
      <c r="A31" s="200"/>
      <c r="B31" s="2"/>
      <c r="C31" s="91"/>
      <c r="D31" s="60"/>
      <c r="E31" s="61"/>
      <c r="F31" s="59"/>
      <c r="G31" s="59"/>
      <c r="H31" s="59"/>
      <c r="I31" s="59"/>
      <c r="J31" s="9"/>
      <c r="K31" s="64"/>
      <c r="L31" s="59"/>
      <c r="M31" s="59"/>
      <c r="N31" s="59"/>
      <c r="O31" s="65"/>
      <c r="P31" s="66"/>
      <c r="Q31" s="66"/>
      <c r="R31" s="50"/>
      <c r="S31" s="59"/>
      <c r="T31" s="59"/>
      <c r="U31" s="59"/>
      <c r="V31" s="57" t="e">
        <f>SUM($D$5:$D31)/(COUNTA($D$5:$D31)-COUNTA($E$5:$E31))</f>
        <v>#DIV/0!</v>
      </c>
      <c r="W31" s="274" t="s">
        <v>28</v>
      </c>
      <c r="X31" s="275"/>
      <c r="Y31" s="275"/>
      <c r="Z31" s="276"/>
      <c r="AA31" s="277" t="str">
        <f>IF(SUM($AF5:$AG5),$AG5/SUM($AF5:$AG5),"-")</f>
        <v>-</v>
      </c>
      <c r="AB31" s="278"/>
      <c r="AG31" s="1"/>
      <c r="AH31" s="1"/>
    </row>
    <row r="32" spans="1:34" ht="17.100000000000001" customHeight="1">
      <c r="A32" s="200"/>
      <c r="B32" s="2"/>
      <c r="C32" s="91"/>
      <c r="D32" s="60"/>
      <c r="E32" s="61"/>
      <c r="F32" s="59"/>
      <c r="G32" s="59"/>
      <c r="H32" s="59"/>
      <c r="I32" s="59"/>
      <c r="J32" s="9"/>
      <c r="K32" s="64"/>
      <c r="L32" s="59"/>
      <c r="M32" s="59"/>
      <c r="N32" s="59"/>
      <c r="O32" s="65"/>
      <c r="P32" s="66"/>
      <c r="Q32" s="66"/>
      <c r="R32" s="50"/>
      <c r="S32" s="59"/>
      <c r="T32" s="59"/>
      <c r="U32" s="59"/>
      <c r="V32" s="57" t="e">
        <f>SUM($D$5:$D32)/(COUNTA($D$5:$D32)-COUNTA($E$5:$E32))</f>
        <v>#DIV/0!</v>
      </c>
      <c r="W32" s="274" t="s">
        <v>27</v>
      </c>
      <c r="X32" s="275"/>
      <c r="Y32" s="275"/>
      <c r="Z32" s="276"/>
      <c r="AA32" s="277" t="str">
        <f>IF(SUM($AH5:$AI5),$AI5/SUM($AH5:$AI5),"-")</f>
        <v>-</v>
      </c>
      <c r="AB32" s="278"/>
      <c r="AG32" s="1"/>
      <c r="AH32" s="1"/>
    </row>
    <row r="33" spans="1:34" ht="17.100000000000001" customHeight="1">
      <c r="A33" s="199"/>
      <c r="B33" s="2"/>
      <c r="C33" s="91"/>
      <c r="D33" s="60"/>
      <c r="E33" s="61"/>
      <c r="F33" s="59"/>
      <c r="G33" s="59"/>
      <c r="H33" s="59"/>
      <c r="I33" s="59"/>
      <c r="J33" s="50"/>
      <c r="K33" s="59"/>
      <c r="L33" s="59"/>
      <c r="M33" s="59"/>
      <c r="N33" s="59"/>
      <c r="O33" s="65"/>
      <c r="P33" s="66"/>
      <c r="Q33" s="66"/>
      <c r="R33" s="50"/>
      <c r="S33" s="59"/>
      <c r="T33" s="59"/>
      <c r="U33" s="59"/>
      <c r="V33" s="57" t="e">
        <f>SUM($D$5:$D33)/(COUNTA($D$5:$D33)-COUNTA($E$5:$E33))</f>
        <v>#DIV/0!</v>
      </c>
      <c r="W33" s="274" t="s">
        <v>64</v>
      </c>
      <c r="X33" s="275"/>
      <c r="Y33" s="275"/>
      <c r="Z33" s="276"/>
      <c r="AA33" s="74">
        <f>SUMPRODUCT((D5:D34=0)*(D5:D34&lt;&gt;"")*(E5:E34&lt;&gt;"*"))</f>
        <v>0</v>
      </c>
      <c r="AB33" s="75">
        <f>SUMPRODUCT((D5:D34=0)*(D5:D34&lt;&gt;"")*(E5:E34&lt;&gt;"*")*(F5:F34=1))</f>
        <v>0</v>
      </c>
      <c r="AG33" s="1"/>
      <c r="AH33" s="1"/>
    </row>
    <row r="34" spans="1:34" ht="17.100000000000001" customHeight="1">
      <c r="A34" s="199"/>
      <c r="B34" s="2"/>
      <c r="C34" s="91"/>
      <c r="D34" s="60"/>
      <c r="E34" s="61"/>
      <c r="F34" s="59"/>
      <c r="G34" s="59"/>
      <c r="H34" s="59"/>
      <c r="I34" s="59"/>
      <c r="J34" s="50"/>
      <c r="K34" s="59"/>
      <c r="L34" s="59"/>
      <c r="M34" s="59"/>
      <c r="N34" s="59"/>
      <c r="O34" s="65"/>
      <c r="P34" s="66"/>
      <c r="Q34" s="66"/>
      <c r="R34" s="50"/>
      <c r="S34" s="59"/>
      <c r="T34" s="59"/>
      <c r="U34" s="59"/>
      <c r="V34" s="57" t="e">
        <f>SUM($D$5:$D34)/(COUNTA($D$5:$D34)-COUNTA($E$5:$E34))</f>
        <v>#DIV/0!</v>
      </c>
      <c r="W34" s="274" t="s">
        <v>65</v>
      </c>
      <c r="X34" s="275"/>
      <c r="Y34" s="275"/>
      <c r="Z34" s="276"/>
      <c r="AA34" s="74">
        <f>SUM(P5:P34)</f>
        <v>0</v>
      </c>
      <c r="AB34" s="75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AK3:AM3"/>
    <mergeCell ref="AA4:AB4"/>
    <mergeCell ref="AC4:AD4"/>
    <mergeCell ref="AA9:AB9"/>
    <mergeCell ref="AC9:AD9"/>
    <mergeCell ref="W7:AG7"/>
    <mergeCell ref="AA8:AB8"/>
    <mergeCell ref="AC8:AD8"/>
    <mergeCell ref="C3:I3"/>
    <mergeCell ref="K3:Q3"/>
    <mergeCell ref="S3:U3"/>
    <mergeCell ref="W3:AI3"/>
    <mergeCell ref="AA5:AB5"/>
    <mergeCell ref="AC5:AD5"/>
  </mergeCells>
  <phoneticPr fontId="30" type="noConversion"/>
  <conditionalFormatting sqref="AH5:AI5 AG9">
    <cfRule type="cellIs" dxfId="9" priority="1" operator="greaterThan">
      <formula>0</formula>
    </cfRule>
  </conditionalFormatting>
  <dataValidations count="1">
    <dataValidation type="list" allowBlank="1" showInputMessage="1" showErrorMessage="1" sqref="G5:G34" xr:uid="{00000000-0002-0000-4100-000000000000}">
      <formula1>$W$16:$W$25</formula1>
    </dataValidation>
  </dataValidations>
  <hyperlinks>
    <hyperlink ref="A2" location="'Player Summary'!A1" display="Player Summary" xr:uid="{00000000-0004-0000-41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17" sqref="A17"/>
      <selection pane="topRight" activeCell="A17" sqref="A17"/>
      <selection pane="bottomLeft" activeCell="A17" sqref="A17"/>
      <selection pane="bottomRight" activeCell="A17" sqref="A17"/>
    </sheetView>
  </sheetViews>
  <sheetFormatPr defaultColWidth="8.855468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85546875" style="2" customWidth="1"/>
    <col min="8" max="8" width="2.5703125" style="2" customWidth="1"/>
    <col min="9" max="9" width="2.42578125" style="2" customWidth="1"/>
    <col min="10" max="10" width="2.85546875" style="43" customWidth="1"/>
    <col min="11" max="11" width="5" style="5" customWidth="1"/>
    <col min="12" max="14" width="5" style="2" customWidth="1"/>
    <col min="15" max="15" width="0.5703125" style="2" customWidth="1"/>
    <col min="16" max="18" width="2.85546875" style="2" customWidth="1"/>
    <col min="19" max="21" width="4.42578125" style="2" customWidth="1"/>
    <col min="22" max="22" width="2.85546875" style="1" customWidth="1"/>
    <col min="23" max="25" width="5.5703125" style="1" customWidth="1"/>
    <col min="26" max="26" width="5.570312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5703125" style="1" customWidth="1"/>
    <col min="33" max="34" width="5.5703125" style="2" customWidth="1"/>
    <col min="35" max="35" width="5.5703125" style="1" customWidth="1"/>
    <col min="36" max="36" width="2.85546875" style="1" customWidth="1"/>
    <col min="37" max="38" width="5.5703125" style="1" customWidth="1"/>
    <col min="39" max="39" width="6.85546875" style="1" customWidth="1"/>
    <col min="40" max="256" width="11.42578125" style="1" customWidth="1"/>
    <col min="257" max="16384" width="8.85546875" style="1"/>
  </cols>
  <sheetData>
    <row r="1" spans="1:39" ht="15.75">
      <c r="A1" s="46"/>
      <c r="D1" s="13" t="s">
        <v>75</v>
      </c>
      <c r="E1" s="13"/>
      <c r="F1" s="13"/>
      <c r="G1" s="203" t="s">
        <v>76</v>
      </c>
      <c r="H1" s="13"/>
      <c r="I1" s="13"/>
      <c r="J1" s="13"/>
      <c r="K1" s="202" t="s">
        <v>77</v>
      </c>
      <c r="L1" s="13"/>
      <c r="M1" s="204" t="s">
        <v>78</v>
      </c>
      <c r="N1" s="20"/>
      <c r="O1" s="43"/>
      <c r="P1" s="43"/>
      <c r="Q1" s="43"/>
      <c r="R1" s="43"/>
      <c r="S1" s="20"/>
      <c r="T1" s="20"/>
      <c r="U1" s="20"/>
      <c r="V1" s="15"/>
      <c r="W1" s="15"/>
      <c r="X1" s="15"/>
      <c r="Y1" s="15"/>
      <c r="Z1" s="43"/>
    </row>
    <row r="2" spans="1:39">
      <c r="A2" s="226" t="s">
        <v>107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3"/>
      <c r="S2" s="47"/>
      <c r="T2" s="47"/>
      <c r="U2" s="47"/>
      <c r="V2" s="15"/>
      <c r="W2" s="15"/>
      <c r="X2" s="15"/>
      <c r="Y2" s="15"/>
      <c r="Z2" s="47"/>
      <c r="AA2" s="15"/>
      <c r="AB2" s="15"/>
      <c r="AC2" s="15"/>
      <c r="AD2" s="15"/>
      <c r="AE2" s="15"/>
      <c r="AF2" s="15"/>
      <c r="AG2" s="43"/>
      <c r="AH2" s="43"/>
      <c r="AI2" s="15"/>
      <c r="AJ2" s="15"/>
    </row>
    <row r="3" spans="1:39">
      <c r="A3" s="255" t="s">
        <v>73</v>
      </c>
      <c r="B3" s="15"/>
      <c r="C3" s="257" t="s">
        <v>63</v>
      </c>
      <c r="D3" s="257"/>
      <c r="E3" s="257"/>
      <c r="F3" s="257"/>
      <c r="G3" s="257"/>
      <c r="H3" s="257"/>
      <c r="I3" s="257"/>
      <c r="J3" s="13"/>
      <c r="K3" s="257" t="s">
        <v>62</v>
      </c>
      <c r="L3" s="257"/>
      <c r="M3" s="257"/>
      <c r="N3" s="257"/>
      <c r="O3" s="301"/>
      <c r="P3" s="257"/>
      <c r="Q3" s="257"/>
      <c r="R3" s="14"/>
      <c r="S3" s="257" t="s">
        <v>61</v>
      </c>
      <c r="T3" s="257"/>
      <c r="U3" s="257"/>
      <c r="V3" s="15"/>
      <c r="W3" s="289" t="s">
        <v>60</v>
      </c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K3" s="289" t="s">
        <v>59</v>
      </c>
      <c r="AL3" s="289"/>
      <c r="AM3" s="289"/>
    </row>
    <row r="4" spans="1:39" ht="17.100000000000001" customHeight="1">
      <c r="A4" s="256"/>
      <c r="B4" s="54" t="s">
        <v>93</v>
      </c>
      <c r="C4" s="52" t="s">
        <v>54</v>
      </c>
      <c r="D4" s="53" t="s">
        <v>21</v>
      </c>
      <c r="E4" s="53" t="s">
        <v>58</v>
      </c>
      <c r="F4" s="53" t="s">
        <v>57</v>
      </c>
      <c r="G4" s="53" t="s">
        <v>71</v>
      </c>
      <c r="H4" s="53">
        <v>4</v>
      </c>
      <c r="I4" s="53">
        <v>6</v>
      </c>
      <c r="J4" s="13"/>
      <c r="K4" s="55" t="s">
        <v>16</v>
      </c>
      <c r="L4" s="53" t="s">
        <v>15</v>
      </c>
      <c r="M4" s="53" t="s">
        <v>14</v>
      </c>
      <c r="N4" s="53" t="s">
        <v>13</v>
      </c>
      <c r="O4" s="56"/>
      <c r="P4" s="52" t="s">
        <v>56</v>
      </c>
      <c r="Q4" s="52" t="s">
        <v>55</v>
      </c>
      <c r="R4" s="13"/>
      <c r="S4" s="53" t="s">
        <v>8</v>
      </c>
      <c r="T4" s="53" t="s">
        <v>7</v>
      </c>
      <c r="U4" s="53" t="s">
        <v>6</v>
      </c>
      <c r="W4" s="77" t="s">
        <v>15</v>
      </c>
      <c r="X4" s="77" t="s">
        <v>23</v>
      </c>
      <c r="Y4" s="77" t="s">
        <v>22</v>
      </c>
      <c r="Z4" s="77" t="s">
        <v>21</v>
      </c>
      <c r="AA4" s="289" t="s">
        <v>20</v>
      </c>
      <c r="AB4" s="289"/>
      <c r="AC4" s="289" t="s">
        <v>11</v>
      </c>
      <c r="AD4" s="289"/>
      <c r="AE4" s="77" t="s">
        <v>10</v>
      </c>
      <c r="AF4" s="77">
        <v>4</v>
      </c>
      <c r="AG4" s="77">
        <v>6</v>
      </c>
      <c r="AH4" s="77" t="s">
        <v>19</v>
      </c>
      <c r="AI4" s="77" t="s">
        <v>18</v>
      </c>
      <c r="AK4" s="77" t="s">
        <v>54</v>
      </c>
      <c r="AL4" s="77" t="s">
        <v>23</v>
      </c>
      <c r="AM4" s="78" t="s">
        <v>11</v>
      </c>
    </row>
    <row r="5" spans="1:39" ht="17.100000000000001" customHeight="1">
      <c r="A5" s="228"/>
      <c r="B5" s="47"/>
      <c r="C5" s="92"/>
      <c r="D5" s="63"/>
      <c r="E5" s="61"/>
      <c r="F5" s="59"/>
      <c r="G5" s="62"/>
      <c r="H5" s="59"/>
      <c r="I5" s="59"/>
      <c r="J5" s="9"/>
      <c r="K5" s="59"/>
      <c r="L5" s="59"/>
      <c r="M5" s="59"/>
      <c r="N5" s="59"/>
      <c r="O5" s="65"/>
      <c r="P5" s="66"/>
      <c r="Q5" s="66"/>
      <c r="R5" s="9"/>
      <c r="S5" s="59"/>
      <c r="T5" s="59"/>
      <c r="U5" s="59"/>
      <c r="V5" s="57" t="e">
        <f>SUM($D$5:$D5)/(COUNTA($D$5:$D5)-COUNTA($E$5:$E5))</f>
        <v>#DIV/0!</v>
      </c>
      <c r="W5" s="76">
        <f>COUNTA(A5:A34)</f>
        <v>0</v>
      </c>
      <c r="X5" s="76">
        <f>COUNTA(D5:D34)</f>
        <v>0</v>
      </c>
      <c r="Y5" s="76">
        <f>COUNTA(E5:E34)</f>
        <v>0</v>
      </c>
      <c r="Z5" s="83" t="str">
        <f>IF(X5=0,"-",SUM(D5:D34))</f>
        <v>-</v>
      </c>
      <c r="AA5" s="302">
        <f t="array" ref="AA5">IF(X5,(MAX(D5:D34)&amp;IF(SUM((D5:D34=MAX(D5:D34))*(E5:E34&lt;&gt;"")),"*","")&amp;"("&amp;MIN(IF(D5:D34&amp;E5:E34=MAX(D5:D34)&amp;IF(SUM((D5:D34=MAX(D5:D34))*(E5:E34&lt;&gt;"")),"*",""),F5:F34))&amp;")"),0)</f>
        <v>0</v>
      </c>
      <c r="AB5" s="302"/>
      <c r="AC5" s="303" t="str">
        <f>IF($X5-$Y5,$Z5/($X5-$Y5),"-")</f>
        <v>-</v>
      </c>
      <c r="AD5" s="304"/>
      <c r="AE5" s="84" t="str">
        <f>IF(SUM($F$5:$F$43),($Z5/(SUM($F$5:$F$43))*100),"-")</f>
        <v>-</v>
      </c>
      <c r="AF5" s="76">
        <f>SUM(H5:H34)</f>
        <v>0</v>
      </c>
      <c r="AG5" s="76">
        <f>SUM(I5:I34)</f>
        <v>0</v>
      </c>
      <c r="AH5" s="76">
        <f>COUNTIF($D$5:$D$34,"&gt;=50")-$AI5</f>
        <v>0</v>
      </c>
      <c r="AI5" s="76">
        <f>COUNTIF(D5:D34,"&gt;=100")</f>
        <v>0</v>
      </c>
      <c r="AK5" s="79" t="s">
        <v>53</v>
      </c>
      <c r="AL5" s="80" t="str">
        <f>IF(SUM(COUNTIF($C$5:$C$34,{1,2}))=0,"-",SUM(COUNTIF($C$5:$C$34,{1,2})))</f>
        <v>-</v>
      </c>
      <c r="AM5" s="89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.100000000000001" customHeight="1">
      <c r="A6" s="210"/>
      <c r="B6" s="47"/>
      <c r="C6" s="91"/>
      <c r="D6" s="60"/>
      <c r="E6" s="61"/>
      <c r="F6" s="59"/>
      <c r="G6" s="62"/>
      <c r="H6" s="59"/>
      <c r="I6" s="59"/>
      <c r="J6" s="9"/>
      <c r="K6" s="59"/>
      <c r="L6" s="59"/>
      <c r="M6" s="59"/>
      <c r="N6" s="59"/>
      <c r="O6" s="65"/>
      <c r="P6" s="66"/>
      <c r="Q6" s="66"/>
      <c r="R6" s="9"/>
      <c r="S6" s="59"/>
      <c r="T6" s="59"/>
      <c r="U6" s="59"/>
      <c r="V6" s="58" t="e">
        <f>SUM($D$5:$D6)/(COUNTA($D$5:$D6)-COUNTA($E$5:$E6))</f>
        <v>#DIV/0!</v>
      </c>
      <c r="Z6" s="47"/>
      <c r="AK6" s="81" t="s">
        <v>52</v>
      </c>
      <c r="AL6" s="82" t="str">
        <f>IF(COUNTIF($C$5:$C$34,$AK6)=0,"-",COUNTIF($C$5:$C$34,$AK6))</f>
        <v>-</v>
      </c>
      <c r="AM6" s="90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.100000000000001" customHeight="1">
      <c r="A7" s="242"/>
      <c r="B7" s="47"/>
      <c r="C7" s="91"/>
      <c r="D7" s="60"/>
      <c r="E7" s="61"/>
      <c r="F7" s="59"/>
      <c r="G7" s="62"/>
      <c r="H7" s="59"/>
      <c r="I7" s="59"/>
      <c r="J7" s="9"/>
      <c r="K7" s="59"/>
      <c r="L7" s="59"/>
      <c r="M7" s="59"/>
      <c r="N7" s="59"/>
      <c r="O7" s="65"/>
      <c r="P7" s="66"/>
      <c r="Q7" s="66"/>
      <c r="R7" s="9"/>
      <c r="S7" s="59"/>
      <c r="T7" s="59"/>
      <c r="U7" s="59"/>
      <c r="V7" s="58" t="e">
        <f>SUM($D$5:$D7)/(COUNTA($D$5:$D7)-COUNTA($E$5:$E7))</f>
        <v>#DIV/0!</v>
      </c>
      <c r="W7" s="289" t="s">
        <v>51</v>
      </c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11"/>
      <c r="AK7" s="81" t="s">
        <v>50</v>
      </c>
      <c r="AL7" s="82" t="str">
        <f t="shared" ref="AL7:AL14" si="0">IF(COUNTIF($C$5:$C$34,$AK7)=0,"-",COUNTIF($C$5:$C$34,$AK7))</f>
        <v>-</v>
      </c>
      <c r="AM7" s="90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.100000000000001" customHeight="1">
      <c r="A8" s="210"/>
      <c r="B8" s="47"/>
      <c r="C8" s="91"/>
      <c r="D8" s="60"/>
      <c r="E8" s="61"/>
      <c r="F8" s="59"/>
      <c r="G8" s="59"/>
      <c r="H8" s="59"/>
      <c r="I8" s="59"/>
      <c r="J8" s="9"/>
      <c r="K8" s="59"/>
      <c r="L8" s="59"/>
      <c r="M8" s="59"/>
      <c r="N8" s="59"/>
      <c r="O8" s="65"/>
      <c r="P8" s="66"/>
      <c r="Q8" s="66"/>
      <c r="R8" s="9"/>
      <c r="S8" s="59"/>
      <c r="T8" s="59"/>
      <c r="U8" s="59"/>
      <c r="V8" s="58" t="e">
        <f>SUM($D$5:$D8)/(COUNTA($D$5:$D8)-COUNTA($E$5:$E8))</f>
        <v>#DIV/0!</v>
      </c>
      <c r="W8" s="77" t="s">
        <v>16</v>
      </c>
      <c r="X8" s="77" t="s">
        <v>15</v>
      </c>
      <c r="Y8" s="77" t="s">
        <v>14</v>
      </c>
      <c r="Z8" s="77" t="s">
        <v>13</v>
      </c>
      <c r="AA8" s="289" t="s">
        <v>12</v>
      </c>
      <c r="AB8" s="289"/>
      <c r="AC8" s="289" t="s">
        <v>11</v>
      </c>
      <c r="AD8" s="289"/>
      <c r="AE8" s="77" t="s">
        <v>10</v>
      </c>
      <c r="AF8" s="77" t="s">
        <v>69</v>
      </c>
      <c r="AG8" s="77" t="s">
        <v>9</v>
      </c>
      <c r="AH8" s="13"/>
      <c r="AK8" s="81" t="s">
        <v>49</v>
      </c>
      <c r="AL8" s="82" t="str">
        <f t="shared" si="0"/>
        <v>-</v>
      </c>
      <c r="AM8" s="90" t="str">
        <f t="shared" si="1"/>
        <v>-</v>
      </c>
    </row>
    <row r="9" spans="1:39" ht="17.100000000000001" customHeight="1">
      <c r="A9" s="210"/>
      <c r="B9" s="51"/>
      <c r="C9" s="92"/>
      <c r="D9" s="63"/>
      <c r="E9" s="61"/>
      <c r="F9" s="59"/>
      <c r="G9" s="62"/>
      <c r="H9" s="59"/>
      <c r="I9" s="59"/>
      <c r="J9" s="9"/>
      <c r="K9" s="59"/>
      <c r="L9" s="59"/>
      <c r="M9" s="59"/>
      <c r="N9" s="59"/>
      <c r="O9" s="65"/>
      <c r="P9" s="66"/>
      <c r="Q9" s="66"/>
      <c r="R9" s="9"/>
      <c r="S9" s="59"/>
      <c r="T9" s="59"/>
      <c r="U9" s="59"/>
      <c r="V9" s="57" t="e">
        <f>SUM($D$5:$D9)/(COUNTA($D$5:$D9)-COUNTA($E$5:$E9))</f>
        <v>#DIV/0!</v>
      </c>
      <c r="W9" s="85" t="str">
        <f t="array" ref="W9">IF(SUM(K5:K34)=0,"-",SUM(INT(K5:K34))+INT(ROUND(SUM(K5:K34-INT(K5:K34)),1)/0.6)+MOD(ROUND(SUM(K5:K34-INT(K5:K34)),1),0.6))</f>
        <v>-</v>
      </c>
      <c r="X9" s="86" t="str">
        <f>IF($W$9="-","-",SUM(L5:L34))</f>
        <v>-</v>
      </c>
      <c r="Y9" s="86" t="str">
        <f>IF($W$9="-","-",SUM(M5:M34))</f>
        <v>-</v>
      </c>
      <c r="Z9" s="83" t="str">
        <f>IF($W$9="-","-",SUM(N5:N34))</f>
        <v>-</v>
      </c>
      <c r="AA9" s="305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306"/>
      <c r="AC9" s="303" t="str">
        <f>IF($Z$9="-","-",IF($Z$9=0,"-",$Y$9/$Z$9))</f>
        <v>-</v>
      </c>
      <c r="AD9" s="304"/>
      <c r="AE9" s="87" t="str">
        <f>IF(ISERROR(ROUND((INT(W9)*6+((W9-INT(W9))*10))/Z9,2)),"-",ROUND((INT(W9)*6+((W9-INT(W9))*10))/Z9,2))</f>
        <v>-</v>
      </c>
      <c r="AF9" s="84" t="str">
        <f>IF(ISERROR(ROUND(Y9/(INT(W9)*6+((W9-INT(W9))*10))*6,2)),"-",ROUND(Y9/(INT(W9)*6+((W9-INT(W9))*10))*6,2))</f>
        <v>-</v>
      </c>
      <c r="AG9" s="93">
        <f>COUNTIF(N5:N34,"&gt;=5")</f>
        <v>0</v>
      </c>
      <c r="AH9" s="10"/>
      <c r="AK9" s="81" t="s">
        <v>48</v>
      </c>
      <c r="AL9" s="82" t="str">
        <f t="shared" si="0"/>
        <v>-</v>
      </c>
      <c r="AM9" s="90" t="str">
        <f t="shared" si="1"/>
        <v>-</v>
      </c>
    </row>
    <row r="10" spans="1:39" ht="17.100000000000001" customHeight="1">
      <c r="A10" s="210"/>
      <c r="B10" s="47"/>
      <c r="C10" s="91"/>
      <c r="D10" s="63"/>
      <c r="E10" s="61"/>
      <c r="F10" s="59"/>
      <c r="G10" s="62"/>
      <c r="H10" s="59"/>
      <c r="I10" s="59"/>
      <c r="J10" s="9"/>
      <c r="K10" s="59"/>
      <c r="L10" s="59"/>
      <c r="M10" s="59"/>
      <c r="N10" s="59"/>
      <c r="O10" s="65"/>
      <c r="P10" s="66"/>
      <c r="Q10" s="66"/>
      <c r="R10" s="9"/>
      <c r="S10" s="59"/>
      <c r="T10" s="59"/>
      <c r="U10" s="59"/>
      <c r="V10" s="58" t="e">
        <f>SUM($D$5:$D10)/(COUNTA($D$5:$D10)-COUNTA($E$5:$E10))</f>
        <v>#DIV/0!</v>
      </c>
      <c r="W10" s="12"/>
      <c r="AK10" s="81" t="s">
        <v>47</v>
      </c>
      <c r="AL10" s="82" t="str">
        <f t="shared" si="0"/>
        <v>-</v>
      </c>
      <c r="AM10" s="90" t="str">
        <f t="shared" si="1"/>
        <v>-</v>
      </c>
    </row>
    <row r="11" spans="1:39" ht="17.100000000000001" customHeight="1">
      <c r="A11" s="210"/>
      <c r="B11" s="47"/>
      <c r="C11" s="91"/>
      <c r="D11" s="63"/>
      <c r="E11" s="61"/>
      <c r="F11" s="59"/>
      <c r="G11" s="59"/>
      <c r="H11" s="59"/>
      <c r="I11" s="59"/>
      <c r="J11" s="9"/>
      <c r="K11" s="59"/>
      <c r="L11" s="59"/>
      <c r="M11" s="59"/>
      <c r="N11" s="59"/>
      <c r="O11" s="65"/>
      <c r="P11" s="66"/>
      <c r="Q11" s="66"/>
      <c r="R11" s="9"/>
      <c r="S11" s="59"/>
      <c r="T11" s="59"/>
      <c r="U11" s="59"/>
      <c r="V11" s="58" t="e">
        <f>SUM($D$5:$D11)/(COUNTA($D$5:$D11)-COUNTA($E$5:$E11))</f>
        <v>#DIV/0!</v>
      </c>
      <c r="W11" s="292" t="s">
        <v>46</v>
      </c>
      <c r="X11" s="292"/>
      <c r="Y11" s="292"/>
      <c r="Z11" s="11"/>
      <c r="AA11" s="11"/>
      <c r="AB11" s="11"/>
      <c r="AK11" s="81" t="s">
        <v>45</v>
      </c>
      <c r="AL11" s="82" t="str">
        <f t="shared" si="0"/>
        <v>-</v>
      </c>
      <c r="AM11" s="90" t="str">
        <f t="shared" si="1"/>
        <v>-</v>
      </c>
    </row>
    <row r="12" spans="1:39" ht="17.100000000000001" customHeight="1">
      <c r="A12" s="243"/>
      <c r="B12" s="47"/>
      <c r="C12" s="91"/>
      <c r="D12" s="63"/>
      <c r="E12" s="61"/>
      <c r="F12" s="59"/>
      <c r="G12" s="62"/>
      <c r="H12" s="59"/>
      <c r="I12" s="59"/>
      <c r="J12" s="9"/>
      <c r="K12" s="59"/>
      <c r="L12" s="59"/>
      <c r="M12" s="59"/>
      <c r="N12" s="59"/>
      <c r="O12" s="65"/>
      <c r="P12" s="66"/>
      <c r="Q12" s="66"/>
      <c r="R12" s="9"/>
      <c r="S12" s="59"/>
      <c r="T12" s="59"/>
      <c r="U12" s="59"/>
      <c r="V12" s="58" t="e">
        <f>SUM($D$5:$D12)/(COUNTA($D$5:$D12)-COUNTA($E$5:$E12))</f>
        <v>#DIV/0!</v>
      </c>
      <c r="W12" s="77" t="s">
        <v>8</v>
      </c>
      <c r="X12" s="77" t="s">
        <v>7</v>
      </c>
      <c r="Y12" s="77" t="s">
        <v>6</v>
      </c>
      <c r="Z12" s="47"/>
      <c r="AK12" s="81" t="s">
        <v>44</v>
      </c>
      <c r="AL12" s="82" t="str">
        <f t="shared" si="0"/>
        <v>-</v>
      </c>
      <c r="AM12" s="90" t="str">
        <f t="shared" si="1"/>
        <v>-</v>
      </c>
    </row>
    <row r="13" spans="1:39" ht="17.100000000000001" customHeight="1">
      <c r="A13" s="243"/>
      <c r="B13" s="47"/>
      <c r="C13" s="91"/>
      <c r="D13" s="63"/>
      <c r="E13" s="61"/>
      <c r="F13" s="59"/>
      <c r="G13" s="62"/>
      <c r="H13" s="59"/>
      <c r="I13" s="59"/>
      <c r="J13" s="9"/>
      <c r="K13" s="59"/>
      <c r="L13" s="59"/>
      <c r="M13" s="59"/>
      <c r="N13" s="59"/>
      <c r="O13" s="65"/>
      <c r="P13" s="66"/>
      <c r="Q13" s="66"/>
      <c r="R13" s="9"/>
      <c r="S13" s="59"/>
      <c r="T13" s="59"/>
      <c r="U13" s="59"/>
      <c r="V13" s="57" t="e">
        <f>SUM($D$5:$D13)/(COUNTA($D$5:$D13)-COUNTA($E$5:$E13))</f>
        <v>#DIV/0!</v>
      </c>
      <c r="W13" s="76">
        <f>SUM(S5:S34)</f>
        <v>0</v>
      </c>
      <c r="X13" s="76">
        <f>SUM(T5:T34)</f>
        <v>0</v>
      </c>
      <c r="Y13" s="76">
        <f>SUM(U5:U34)</f>
        <v>0</v>
      </c>
      <c r="Z13" s="10"/>
      <c r="AK13" s="81" t="s">
        <v>43</v>
      </c>
      <c r="AL13" s="82" t="str">
        <f t="shared" si="0"/>
        <v>-</v>
      </c>
      <c r="AM13" s="90" t="str">
        <f t="shared" si="1"/>
        <v>-</v>
      </c>
    </row>
    <row r="14" spans="1:39" ht="17.100000000000001" customHeight="1">
      <c r="A14" s="243"/>
      <c r="B14" s="51"/>
      <c r="C14" s="92"/>
      <c r="D14" s="60"/>
      <c r="E14" s="61"/>
      <c r="F14" s="59"/>
      <c r="G14" s="59"/>
      <c r="H14" s="59"/>
      <c r="I14" s="59"/>
      <c r="J14" s="9"/>
      <c r="K14" s="59"/>
      <c r="L14" s="59"/>
      <c r="M14" s="59"/>
      <c r="N14" s="59"/>
      <c r="O14" s="65"/>
      <c r="P14" s="66"/>
      <c r="Q14" s="66"/>
      <c r="R14" s="9"/>
      <c r="S14" s="59"/>
      <c r="T14" s="59"/>
      <c r="U14" s="59"/>
      <c r="V14" s="58" t="e">
        <f>SUM($D$5:$D14)/(COUNTA($D$5:$D14)-COUNTA($E$5:$E14))</f>
        <v>#DIV/0!</v>
      </c>
      <c r="AK14" s="81" t="s">
        <v>42</v>
      </c>
      <c r="AL14" s="82" t="str">
        <f t="shared" si="0"/>
        <v>-</v>
      </c>
      <c r="AM14" s="90" t="str">
        <f t="shared" si="1"/>
        <v>-</v>
      </c>
    </row>
    <row r="15" spans="1:39" ht="17.100000000000001" customHeight="1">
      <c r="A15" s="243"/>
      <c r="B15" s="51"/>
      <c r="C15" s="92"/>
      <c r="D15" s="63"/>
      <c r="E15" s="61"/>
      <c r="F15" s="59"/>
      <c r="G15" s="62"/>
      <c r="H15" s="59"/>
      <c r="I15" s="59"/>
      <c r="J15" s="9"/>
      <c r="K15" s="59"/>
      <c r="L15" s="59"/>
      <c r="M15" s="59"/>
      <c r="N15" s="59"/>
      <c r="O15" s="65"/>
      <c r="P15" s="66"/>
      <c r="Q15" s="66"/>
      <c r="R15" s="9"/>
      <c r="S15" s="59"/>
      <c r="T15" s="59"/>
      <c r="U15" s="59"/>
      <c r="V15" s="58" t="e">
        <f>SUM($D$5:$D15)/(COUNTA($D$5:$D15)-COUNTA($E$5:$E15))</f>
        <v>#DIV/0!</v>
      </c>
      <c r="W15" s="289" t="s">
        <v>41</v>
      </c>
      <c r="X15" s="289"/>
      <c r="Y15" s="289"/>
      <c r="Z15" s="289"/>
      <c r="AA15" s="289"/>
      <c r="AB15" s="289"/>
    </row>
    <row r="16" spans="1:39" ht="17.100000000000001" customHeight="1">
      <c r="A16" s="243"/>
      <c r="B16" s="51"/>
      <c r="C16" s="92"/>
      <c r="D16" s="63"/>
      <c r="E16" s="61"/>
      <c r="F16" s="59"/>
      <c r="G16" s="62"/>
      <c r="H16" s="59"/>
      <c r="I16" s="59"/>
      <c r="J16" s="9"/>
      <c r="K16" s="59"/>
      <c r="L16" s="59"/>
      <c r="M16" s="59"/>
      <c r="N16" s="59"/>
      <c r="O16" s="65"/>
      <c r="P16" s="66"/>
      <c r="Q16" s="66"/>
      <c r="R16" s="9"/>
      <c r="S16" s="59"/>
      <c r="T16" s="59"/>
      <c r="U16" s="59"/>
      <c r="V16" s="57" t="e">
        <f>SUM($D$5:$D16)/(COUNTA($D$5:$D16)-COUNTA($E$5:$E16))</f>
        <v>#DIV/0!</v>
      </c>
      <c r="W16" s="293" t="s">
        <v>40</v>
      </c>
      <c r="X16" s="294"/>
      <c r="Y16" s="295"/>
      <c r="Z16" s="76">
        <f>COUNTIF($G$5:$G$34,W16)</f>
        <v>0</v>
      </c>
      <c r="AA16" s="296">
        <f>$Z16/MAX(1,$X$5)</f>
        <v>0</v>
      </c>
      <c r="AB16" s="297"/>
    </row>
    <row r="17" spans="1:34" ht="17.100000000000001" customHeight="1">
      <c r="A17" s="228"/>
      <c r="B17" s="51"/>
      <c r="C17" s="92"/>
      <c r="D17" s="63"/>
      <c r="E17" s="61"/>
      <c r="F17" s="59"/>
      <c r="G17" s="62"/>
      <c r="H17" s="59"/>
      <c r="I17" s="59"/>
      <c r="J17" s="9"/>
      <c r="K17" s="59"/>
      <c r="L17" s="59"/>
      <c r="M17" s="59"/>
      <c r="N17" s="59"/>
      <c r="O17" s="65"/>
      <c r="P17" s="66"/>
      <c r="Q17" s="66"/>
      <c r="R17" s="9"/>
      <c r="S17" s="59"/>
      <c r="T17" s="59"/>
      <c r="U17" s="59"/>
      <c r="V17" s="57" t="e">
        <f>SUM($D$5:$D17)/(COUNTA($D$5:$D17)-COUNTA($E$5:$E17))</f>
        <v>#DIV/0!</v>
      </c>
      <c r="W17" s="298" t="s">
        <v>39</v>
      </c>
      <c r="X17" s="299"/>
      <c r="Y17" s="300"/>
      <c r="Z17" s="76">
        <f>COUNTIF($G$5:$G$34,W17)</f>
        <v>0</v>
      </c>
      <c r="AA17" s="287">
        <f t="shared" ref="AA17:AA25" si="2">$Z17/MAX(1,$X$5)</f>
        <v>0</v>
      </c>
      <c r="AB17" s="288"/>
      <c r="AG17" s="1"/>
      <c r="AH17" s="1"/>
    </row>
    <row r="18" spans="1:34" ht="17.100000000000001" customHeight="1">
      <c r="A18" s="228"/>
      <c r="B18" s="51"/>
      <c r="C18" s="92"/>
      <c r="D18" s="63"/>
      <c r="E18" s="61"/>
      <c r="F18" s="59"/>
      <c r="G18" s="62"/>
      <c r="H18" s="59"/>
      <c r="I18" s="59"/>
      <c r="J18" s="9"/>
      <c r="K18" s="59"/>
      <c r="L18" s="59"/>
      <c r="M18" s="59"/>
      <c r="N18" s="59"/>
      <c r="O18" s="65"/>
      <c r="P18" s="66"/>
      <c r="Q18" s="66"/>
      <c r="R18" s="9"/>
      <c r="S18" s="59"/>
      <c r="T18" s="59"/>
      <c r="U18" s="59"/>
      <c r="V18" s="57" t="e">
        <f>SUM($D$5:$D18)/(COUNTA($D$5:$D18)-COUNTA($E$5:$E18))</f>
        <v>#DIV/0!</v>
      </c>
      <c r="W18" s="284" t="s">
        <v>90</v>
      </c>
      <c r="X18" s="285"/>
      <c r="Y18" s="286"/>
      <c r="Z18" s="76">
        <f>COUNTIF($G$5:$G$34,W18)</f>
        <v>0</v>
      </c>
      <c r="AA18" s="287">
        <f t="shared" si="2"/>
        <v>0</v>
      </c>
      <c r="AB18" s="288"/>
      <c r="AG18" s="1"/>
      <c r="AH18" s="1"/>
    </row>
    <row r="19" spans="1:34" ht="17.100000000000001" customHeight="1">
      <c r="A19" s="228"/>
      <c r="B19" s="51"/>
      <c r="C19" s="92"/>
      <c r="D19" s="60"/>
      <c r="E19" s="61"/>
      <c r="F19" s="59"/>
      <c r="G19" s="59"/>
      <c r="H19" s="59"/>
      <c r="I19" s="59"/>
      <c r="J19" s="9"/>
      <c r="K19" s="59"/>
      <c r="L19" s="59"/>
      <c r="M19" s="59"/>
      <c r="N19" s="59"/>
      <c r="O19" s="65"/>
      <c r="P19" s="66"/>
      <c r="Q19" s="66"/>
      <c r="R19" s="9"/>
      <c r="S19" s="59"/>
      <c r="T19" s="59"/>
      <c r="U19" s="59"/>
      <c r="V19" s="57" t="e">
        <f>SUM($D$5:$D19)/(COUNTA($D$5:$D19)-COUNTA($E$5:$E19))</f>
        <v>#DIV/0!</v>
      </c>
      <c r="W19" s="284" t="s">
        <v>89</v>
      </c>
      <c r="X19" s="285"/>
      <c r="Y19" s="286"/>
      <c r="Z19" s="76">
        <f t="shared" ref="Z19:Z25" si="3">COUNTIF($G$5:$G$34,W19)</f>
        <v>0</v>
      </c>
      <c r="AA19" s="287">
        <f t="shared" si="2"/>
        <v>0</v>
      </c>
      <c r="AB19" s="288"/>
      <c r="AG19" s="1"/>
      <c r="AH19" s="1"/>
    </row>
    <row r="20" spans="1:34" ht="17.100000000000001" customHeight="1">
      <c r="A20" s="228"/>
      <c r="B20" s="43"/>
      <c r="C20" s="91"/>
      <c r="D20" s="60"/>
      <c r="E20" s="61"/>
      <c r="F20" s="59"/>
      <c r="G20" s="62"/>
      <c r="H20" s="59"/>
      <c r="I20" s="59"/>
      <c r="J20" s="9"/>
      <c r="K20" s="59"/>
      <c r="L20" s="59"/>
      <c r="M20" s="59"/>
      <c r="N20" s="59"/>
      <c r="O20" s="65"/>
      <c r="P20" s="66"/>
      <c r="Q20" s="66"/>
      <c r="R20" s="9"/>
      <c r="S20" s="59"/>
      <c r="T20" s="59"/>
      <c r="U20" s="59"/>
      <c r="V20" s="57" t="e">
        <f>SUM($D$5:$D20)/(COUNTA($D$5:$D20)-COUNTA($E$5:$E20))</f>
        <v>#DIV/0!</v>
      </c>
      <c r="W20" s="284" t="s">
        <v>38</v>
      </c>
      <c r="X20" s="285"/>
      <c r="Y20" s="286"/>
      <c r="Z20" s="76">
        <f t="shared" si="3"/>
        <v>0</v>
      </c>
      <c r="AA20" s="287">
        <f t="shared" si="2"/>
        <v>0</v>
      </c>
      <c r="AB20" s="288"/>
      <c r="AG20" s="1"/>
      <c r="AH20" s="1"/>
    </row>
    <row r="21" spans="1:34" ht="17.100000000000001" customHeight="1">
      <c r="A21" s="228"/>
      <c r="B21" s="47"/>
      <c r="C21" s="91"/>
      <c r="D21" s="60"/>
      <c r="E21" s="61"/>
      <c r="F21" s="59"/>
      <c r="G21" s="62"/>
      <c r="H21" s="59"/>
      <c r="I21" s="59"/>
      <c r="J21" s="9"/>
      <c r="K21" s="64"/>
      <c r="L21" s="59"/>
      <c r="M21" s="59"/>
      <c r="N21" s="59"/>
      <c r="O21" s="65"/>
      <c r="P21" s="66"/>
      <c r="Q21" s="66"/>
      <c r="R21" s="9"/>
      <c r="S21" s="59"/>
      <c r="T21" s="59"/>
      <c r="U21" s="59"/>
      <c r="V21" s="57" t="e">
        <f>SUM($D$5:$D21)/(COUNTA($D$5:$D21)-COUNTA($E$5:$E21))</f>
        <v>#DIV/0!</v>
      </c>
      <c r="W21" s="284" t="s">
        <v>37</v>
      </c>
      <c r="X21" s="285"/>
      <c r="Y21" s="286"/>
      <c r="Z21" s="76">
        <f t="shared" si="3"/>
        <v>0</v>
      </c>
      <c r="AA21" s="287">
        <f t="shared" si="2"/>
        <v>0</v>
      </c>
      <c r="AB21" s="288"/>
      <c r="AG21" s="1"/>
      <c r="AH21" s="1"/>
    </row>
    <row r="22" spans="1:34" ht="17.100000000000001" customHeight="1">
      <c r="A22" s="247"/>
      <c r="B22" s="47"/>
      <c r="C22" s="91"/>
      <c r="D22" s="60"/>
      <c r="E22" s="61"/>
      <c r="F22" s="59"/>
      <c r="G22" s="59"/>
      <c r="H22" s="59"/>
      <c r="I22" s="59"/>
      <c r="J22" s="9"/>
      <c r="K22" s="64"/>
      <c r="L22" s="59"/>
      <c r="M22" s="59"/>
      <c r="N22" s="59"/>
      <c r="O22" s="65"/>
      <c r="P22" s="66"/>
      <c r="Q22" s="66"/>
      <c r="R22" s="9"/>
      <c r="S22" s="59"/>
      <c r="T22" s="59"/>
      <c r="U22" s="59"/>
      <c r="V22" s="57" t="e">
        <f>SUM($D$5:$D22)/(COUNTA($D$5:$D22)-COUNTA($E$5:$E22))</f>
        <v>#DIV/0!</v>
      </c>
      <c r="W22" s="284" t="s">
        <v>36</v>
      </c>
      <c r="X22" s="285"/>
      <c r="Y22" s="286"/>
      <c r="Z22" s="76">
        <f t="shared" si="3"/>
        <v>0</v>
      </c>
      <c r="AA22" s="287">
        <f t="shared" si="2"/>
        <v>0</v>
      </c>
      <c r="AB22" s="288"/>
      <c r="AG22" s="1"/>
      <c r="AH22" s="1"/>
    </row>
    <row r="23" spans="1:34" ht="17.100000000000001" customHeight="1">
      <c r="A23" s="248"/>
      <c r="B23" s="47"/>
      <c r="C23" s="91"/>
      <c r="D23" s="60"/>
      <c r="E23" s="61"/>
      <c r="F23" s="59"/>
      <c r="G23" s="62"/>
      <c r="H23" s="59"/>
      <c r="I23" s="59"/>
      <c r="J23" s="9"/>
      <c r="K23" s="64"/>
      <c r="L23" s="59"/>
      <c r="M23" s="59"/>
      <c r="N23" s="64"/>
      <c r="O23" s="67"/>
      <c r="P23" s="68"/>
      <c r="Q23" s="68"/>
      <c r="R23" s="9"/>
      <c r="S23" s="59"/>
      <c r="T23" s="59"/>
      <c r="U23" s="59"/>
      <c r="V23" s="57" t="e">
        <f>SUM($D$5:$D23)/(COUNTA($D$5:$D23)-COUNTA($E$5:$E23))</f>
        <v>#DIV/0!</v>
      </c>
      <c r="W23" s="284" t="s">
        <v>35</v>
      </c>
      <c r="X23" s="285"/>
      <c r="Y23" s="286"/>
      <c r="Z23" s="76">
        <f t="shared" si="3"/>
        <v>0</v>
      </c>
      <c r="AA23" s="287">
        <f t="shared" si="2"/>
        <v>0</v>
      </c>
      <c r="AB23" s="288"/>
      <c r="AG23" s="1"/>
      <c r="AH23" s="1"/>
    </row>
    <row r="24" spans="1:34" ht="17.100000000000001" customHeight="1">
      <c r="A24" s="248"/>
      <c r="B24" s="51"/>
      <c r="C24" s="92"/>
      <c r="D24" s="63"/>
      <c r="E24" s="61"/>
      <c r="F24" s="59"/>
      <c r="G24" s="62"/>
      <c r="H24" s="59"/>
      <c r="I24" s="59"/>
      <c r="J24" s="9"/>
      <c r="K24" s="64"/>
      <c r="L24" s="59"/>
      <c r="M24" s="59"/>
      <c r="N24" s="59"/>
      <c r="O24" s="65"/>
      <c r="P24" s="66"/>
      <c r="Q24" s="66"/>
      <c r="R24" s="25"/>
      <c r="S24" s="62"/>
      <c r="T24" s="62"/>
      <c r="U24" s="62"/>
      <c r="V24" s="57" t="e">
        <f>SUM($D$5:$D24)/(COUNTA($D$5:$D24)-COUNTA($E$5:$E24))</f>
        <v>#DIV/0!</v>
      </c>
      <c r="W24" s="284" t="s">
        <v>34</v>
      </c>
      <c r="X24" s="290"/>
      <c r="Y24" s="291"/>
      <c r="Z24" s="76">
        <f t="shared" si="3"/>
        <v>0</v>
      </c>
      <c r="AA24" s="287">
        <f t="shared" si="2"/>
        <v>0</v>
      </c>
      <c r="AB24" s="288"/>
      <c r="AG24" s="1"/>
      <c r="AH24" s="1"/>
    </row>
    <row r="25" spans="1:34" ht="17.100000000000001" customHeight="1">
      <c r="A25" s="248"/>
      <c r="B25" s="47"/>
      <c r="C25" s="91"/>
      <c r="D25" s="63"/>
      <c r="E25" s="61"/>
      <c r="F25" s="59"/>
      <c r="G25" s="62"/>
      <c r="H25" s="59"/>
      <c r="I25" s="59"/>
      <c r="J25" s="9"/>
      <c r="K25" s="64"/>
      <c r="L25" s="59"/>
      <c r="M25" s="59"/>
      <c r="N25" s="59"/>
      <c r="O25" s="65"/>
      <c r="P25" s="66"/>
      <c r="Q25" s="66"/>
      <c r="R25" s="50"/>
      <c r="S25" s="59"/>
      <c r="T25" s="59"/>
      <c r="U25" s="59"/>
      <c r="V25" s="57" t="e">
        <f>SUM($D$5:$D25)/(COUNTA($D$5:$D25)-COUNTA($E$5:$E25))</f>
        <v>#DIV/0!</v>
      </c>
      <c r="W25" s="284" t="s">
        <v>33</v>
      </c>
      <c r="X25" s="285"/>
      <c r="Y25" s="286"/>
      <c r="Z25" s="76">
        <f t="shared" si="3"/>
        <v>0</v>
      </c>
      <c r="AA25" s="287">
        <f t="shared" si="2"/>
        <v>0</v>
      </c>
      <c r="AB25" s="288"/>
      <c r="AG25" s="1"/>
      <c r="AH25" s="1"/>
    </row>
    <row r="26" spans="1:34" ht="17.100000000000001" customHeight="1">
      <c r="A26" s="200"/>
      <c r="B26" s="2"/>
      <c r="C26" s="91"/>
      <c r="D26" s="60"/>
      <c r="E26" s="61"/>
      <c r="F26" s="59"/>
      <c r="G26" s="59"/>
      <c r="H26" s="59"/>
      <c r="I26" s="59"/>
      <c r="J26" s="9"/>
      <c r="K26" s="64"/>
      <c r="L26" s="59"/>
      <c r="M26" s="59"/>
      <c r="N26" s="59"/>
      <c r="O26" s="65"/>
      <c r="P26" s="66"/>
      <c r="Q26" s="66"/>
      <c r="R26" s="50"/>
      <c r="S26" s="59"/>
      <c r="T26" s="59"/>
      <c r="U26" s="59"/>
      <c r="V26" s="58" t="e">
        <f>SUM($D$5:$D26)/(COUNTA($D$5:$D26)-COUNTA($E$5:$E26))</f>
        <v>#DIV/0!</v>
      </c>
      <c r="W26" s="88"/>
    </row>
    <row r="27" spans="1:34" ht="17.100000000000001" customHeight="1">
      <c r="A27" s="200"/>
      <c r="B27" s="2"/>
      <c r="C27" s="91"/>
      <c r="D27" s="60"/>
      <c r="E27" s="61"/>
      <c r="F27" s="59"/>
      <c r="G27" s="59"/>
      <c r="H27" s="59"/>
      <c r="I27" s="59"/>
      <c r="J27" s="9"/>
      <c r="K27" s="64"/>
      <c r="L27" s="59"/>
      <c r="M27" s="59"/>
      <c r="N27" s="59"/>
      <c r="O27" s="65"/>
      <c r="P27" s="66"/>
      <c r="Q27" s="66"/>
      <c r="R27" s="50"/>
      <c r="S27" s="59"/>
      <c r="T27" s="59"/>
      <c r="U27" s="59"/>
      <c r="V27" s="58" t="e">
        <f>SUM($D$5:$D27)/(COUNTA($D$5:$D27)-COUNTA($E$5:$E27))</f>
        <v>#DIV/0!</v>
      </c>
      <c r="W27" s="289" t="s">
        <v>32</v>
      </c>
      <c r="X27" s="289"/>
      <c r="Y27" s="289"/>
      <c r="Z27" s="289"/>
      <c r="AA27" s="289"/>
      <c r="AB27" s="289"/>
      <c r="AC27" s="8"/>
      <c r="AD27" s="8"/>
      <c r="AE27" s="8"/>
      <c r="AG27" s="1"/>
      <c r="AH27" s="1"/>
    </row>
    <row r="28" spans="1:34" ht="17.100000000000001" customHeight="1">
      <c r="A28" s="200"/>
      <c r="B28" s="2"/>
      <c r="C28" s="91"/>
      <c r="D28" s="60"/>
      <c r="E28" s="61"/>
      <c r="F28" s="59"/>
      <c r="G28" s="59"/>
      <c r="H28" s="59"/>
      <c r="I28" s="59"/>
      <c r="J28" s="9"/>
      <c r="K28" s="64"/>
      <c r="L28" s="59"/>
      <c r="M28" s="59"/>
      <c r="N28" s="59"/>
      <c r="O28" s="65"/>
      <c r="P28" s="66"/>
      <c r="Q28" s="66"/>
      <c r="R28" s="50"/>
      <c r="S28" s="59"/>
      <c r="T28" s="59"/>
      <c r="U28" s="59"/>
      <c r="V28" s="57" t="e">
        <f>SUM($D$5:$D28)/(COUNTA($D$5:$D28)-COUNTA($E$5:$E28))</f>
        <v>#DIV/0!</v>
      </c>
      <c r="W28" s="69" t="s">
        <v>31</v>
      </c>
      <c r="X28" s="70"/>
      <c r="Y28" s="70"/>
      <c r="Z28" s="71"/>
      <c r="AA28" s="282" t="str">
        <f>IF(W5=0,"-",$W$13/$W$5)</f>
        <v>-</v>
      </c>
      <c r="AB28" s="283"/>
      <c r="AG28" s="1"/>
      <c r="AH28" s="1"/>
    </row>
    <row r="29" spans="1:34" ht="17.100000000000001" customHeight="1">
      <c r="A29" s="200"/>
      <c r="B29" s="2"/>
      <c r="C29" s="91"/>
      <c r="D29" s="60"/>
      <c r="E29" s="61"/>
      <c r="F29" s="59"/>
      <c r="G29" s="59"/>
      <c r="H29" s="59"/>
      <c r="I29" s="59"/>
      <c r="J29" s="9"/>
      <c r="K29" s="64"/>
      <c r="L29" s="59"/>
      <c r="M29" s="59"/>
      <c r="N29" s="59"/>
      <c r="O29" s="65"/>
      <c r="P29" s="66"/>
      <c r="Q29" s="66"/>
      <c r="R29" s="50"/>
      <c r="S29" s="59"/>
      <c r="T29" s="59"/>
      <c r="U29" s="59"/>
      <c r="V29" s="57" t="e">
        <f>SUM($D$5:$D29)/(COUNTA($D$5:$D29)-COUNTA($E$5:$E29))</f>
        <v>#DIV/0!</v>
      </c>
      <c r="W29" s="72" t="s">
        <v>30</v>
      </c>
      <c r="X29" s="73"/>
      <c r="Y29" s="276">
        <v>20</v>
      </c>
      <c r="Z29" s="279"/>
      <c r="AA29" s="280" t="str">
        <f>IF(ISERROR(SUMIF(D5:D34,"&gt;="&amp;Y29)/SUMPRODUCT(--(D5:D34&gt;=Y29),--(E5:E34&lt;&gt;"*"))),"-",SUMIF(D5:D34,"&gt;="&amp;Y29)/SUMPRODUCT(--(D5:D34&gt;=Y29),--(E5:E34&lt;&gt;"*")))</f>
        <v>-</v>
      </c>
      <c r="AB29" s="281"/>
      <c r="AG29" s="1"/>
      <c r="AH29" s="1"/>
    </row>
    <row r="30" spans="1:34" ht="17.100000000000001" customHeight="1">
      <c r="A30" s="200"/>
      <c r="B30" s="2"/>
      <c r="C30" s="91"/>
      <c r="D30" s="60"/>
      <c r="E30" s="61"/>
      <c r="F30" s="59"/>
      <c r="G30" s="59"/>
      <c r="H30" s="59"/>
      <c r="I30" s="59"/>
      <c r="J30" s="9"/>
      <c r="K30" s="64"/>
      <c r="L30" s="59"/>
      <c r="M30" s="59"/>
      <c r="N30" s="59"/>
      <c r="O30" s="65"/>
      <c r="P30" s="66"/>
      <c r="Q30" s="66"/>
      <c r="R30" s="50"/>
      <c r="S30" s="59"/>
      <c r="T30" s="59"/>
      <c r="U30" s="59"/>
      <c r="V30" s="57" t="e">
        <f>SUM($D$5:$D30)/(COUNTA($D$5:$D30)-COUNTA($E$5:$E30))</f>
        <v>#DIV/0!</v>
      </c>
      <c r="W30" s="274" t="s">
        <v>29</v>
      </c>
      <c r="X30" s="275"/>
      <c r="Y30" s="275"/>
      <c r="Z30" s="276"/>
      <c r="AA30" s="277" t="str">
        <f>IF($Z$5="-","-",IF($Z$5=0,"-",($AF$5*4+$AG$5*6)/$Z$5))</f>
        <v>-</v>
      </c>
      <c r="AB30" s="278"/>
      <c r="AG30" s="1"/>
      <c r="AH30" s="1"/>
    </row>
    <row r="31" spans="1:34" ht="17.100000000000001" customHeight="1">
      <c r="A31" s="200"/>
      <c r="B31" s="2"/>
      <c r="C31" s="91"/>
      <c r="D31" s="60"/>
      <c r="E31" s="61"/>
      <c r="F31" s="59"/>
      <c r="G31" s="59"/>
      <c r="H31" s="59"/>
      <c r="I31" s="59"/>
      <c r="J31" s="9"/>
      <c r="K31" s="64"/>
      <c r="L31" s="59"/>
      <c r="M31" s="59"/>
      <c r="N31" s="59"/>
      <c r="O31" s="65"/>
      <c r="P31" s="66"/>
      <c r="Q31" s="66"/>
      <c r="R31" s="50"/>
      <c r="S31" s="59"/>
      <c r="T31" s="59"/>
      <c r="U31" s="59"/>
      <c r="V31" s="57" t="e">
        <f>SUM($D$5:$D31)/(COUNTA($D$5:$D31)-COUNTA($E$5:$E31))</f>
        <v>#DIV/0!</v>
      </c>
      <c r="W31" s="274" t="s">
        <v>28</v>
      </c>
      <c r="X31" s="275"/>
      <c r="Y31" s="275"/>
      <c r="Z31" s="276"/>
      <c r="AA31" s="277" t="str">
        <f>IF(SUM($AF5:$AG5),$AG5/SUM($AF5:$AG5),"-")</f>
        <v>-</v>
      </c>
      <c r="AB31" s="278"/>
      <c r="AG31" s="1"/>
      <c r="AH31" s="1"/>
    </row>
    <row r="32" spans="1:34" ht="17.100000000000001" customHeight="1">
      <c r="A32" s="200"/>
      <c r="B32" s="2"/>
      <c r="C32" s="91"/>
      <c r="D32" s="60"/>
      <c r="E32" s="61"/>
      <c r="F32" s="59"/>
      <c r="G32" s="59"/>
      <c r="H32" s="59"/>
      <c r="I32" s="59"/>
      <c r="J32" s="9"/>
      <c r="K32" s="64"/>
      <c r="L32" s="59"/>
      <c r="M32" s="59"/>
      <c r="N32" s="59"/>
      <c r="O32" s="65"/>
      <c r="P32" s="66"/>
      <c r="Q32" s="66"/>
      <c r="R32" s="50"/>
      <c r="S32" s="59"/>
      <c r="T32" s="59"/>
      <c r="U32" s="59"/>
      <c r="V32" s="57" t="e">
        <f>SUM($D$5:$D32)/(COUNTA($D$5:$D32)-COUNTA($E$5:$E32))</f>
        <v>#DIV/0!</v>
      </c>
      <c r="W32" s="274" t="s">
        <v>27</v>
      </c>
      <c r="X32" s="275"/>
      <c r="Y32" s="275"/>
      <c r="Z32" s="276"/>
      <c r="AA32" s="277" t="str">
        <f>IF(SUM($AH5:$AI5),$AI5/SUM($AH5:$AI5),"-")</f>
        <v>-</v>
      </c>
      <c r="AB32" s="278"/>
      <c r="AG32" s="1"/>
      <c r="AH32" s="1"/>
    </row>
    <row r="33" spans="1:34" ht="17.100000000000001" customHeight="1">
      <c r="A33" s="199"/>
      <c r="B33" s="2"/>
      <c r="C33" s="91"/>
      <c r="D33" s="60"/>
      <c r="E33" s="61"/>
      <c r="F33" s="59"/>
      <c r="G33" s="59"/>
      <c r="H33" s="59"/>
      <c r="I33" s="59"/>
      <c r="J33" s="50"/>
      <c r="K33" s="59"/>
      <c r="L33" s="59"/>
      <c r="M33" s="59"/>
      <c r="N33" s="59"/>
      <c r="O33" s="65"/>
      <c r="P33" s="66"/>
      <c r="Q33" s="66"/>
      <c r="R33" s="50"/>
      <c r="S33" s="59"/>
      <c r="T33" s="59"/>
      <c r="U33" s="59"/>
      <c r="V33" s="57" t="e">
        <f>SUM($D$5:$D33)/(COUNTA($D$5:$D33)-COUNTA($E$5:$E33))</f>
        <v>#DIV/0!</v>
      </c>
      <c r="W33" s="274" t="s">
        <v>64</v>
      </c>
      <c r="X33" s="275"/>
      <c r="Y33" s="275"/>
      <c r="Z33" s="276"/>
      <c r="AA33" s="74">
        <f>SUMPRODUCT((D5:D34=0)*(D5:D34&lt;&gt;"")*(E5:E34&lt;&gt;"*"))</f>
        <v>0</v>
      </c>
      <c r="AB33" s="75">
        <f>SUMPRODUCT((D5:D34=0)*(D5:D34&lt;&gt;"")*(E5:E34&lt;&gt;"*")*(F5:F34=1))</f>
        <v>0</v>
      </c>
      <c r="AG33" s="1"/>
      <c r="AH33" s="1"/>
    </row>
    <row r="34" spans="1:34" ht="17.100000000000001" customHeight="1">
      <c r="A34" s="199"/>
      <c r="B34" s="2"/>
      <c r="C34" s="91"/>
      <c r="D34" s="60"/>
      <c r="E34" s="61"/>
      <c r="F34" s="59"/>
      <c r="G34" s="59"/>
      <c r="H34" s="59"/>
      <c r="I34" s="59"/>
      <c r="J34" s="50"/>
      <c r="K34" s="59"/>
      <c r="L34" s="59"/>
      <c r="M34" s="59"/>
      <c r="N34" s="59"/>
      <c r="O34" s="65"/>
      <c r="P34" s="66"/>
      <c r="Q34" s="66"/>
      <c r="R34" s="50"/>
      <c r="S34" s="59"/>
      <c r="T34" s="59"/>
      <c r="U34" s="59"/>
      <c r="V34" s="57" t="e">
        <f>SUM($D$5:$D34)/(COUNTA($D$5:$D34)-COUNTA($E$5:$E34))</f>
        <v>#DIV/0!</v>
      </c>
      <c r="W34" s="274" t="s">
        <v>65</v>
      </c>
      <c r="X34" s="275"/>
      <c r="Y34" s="275"/>
      <c r="Z34" s="276"/>
      <c r="AA34" s="74">
        <f>SUM(P5:P34)</f>
        <v>0</v>
      </c>
      <c r="AB34" s="75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AK3:AM3"/>
    <mergeCell ref="AA4:AB4"/>
    <mergeCell ref="AC4:AD4"/>
    <mergeCell ref="AA9:AB9"/>
    <mergeCell ref="AC9:AD9"/>
    <mergeCell ref="W7:AG7"/>
    <mergeCell ref="AA8:AB8"/>
    <mergeCell ref="AC8:AD8"/>
    <mergeCell ref="C3:I3"/>
    <mergeCell ref="K3:Q3"/>
    <mergeCell ref="S3:U3"/>
    <mergeCell ref="W3:AI3"/>
    <mergeCell ref="AA5:AB5"/>
    <mergeCell ref="AC5:AD5"/>
    <mergeCell ref="W11:Y11"/>
    <mergeCell ref="W15:AB15"/>
    <mergeCell ref="W16:Y16"/>
    <mergeCell ref="AA16:AB16"/>
    <mergeCell ref="W17:Y17"/>
    <mergeCell ref="AA17:AB17"/>
    <mergeCell ref="W27:AB27"/>
    <mergeCell ref="W18:Y18"/>
    <mergeCell ref="AA18:AB18"/>
    <mergeCell ref="W19:Y19"/>
    <mergeCell ref="AA19:AB19"/>
    <mergeCell ref="W20:Y20"/>
    <mergeCell ref="AA20:AB20"/>
    <mergeCell ref="W23:Y23"/>
    <mergeCell ref="AA23:AB23"/>
    <mergeCell ref="W24:Y24"/>
    <mergeCell ref="AA24:AB24"/>
    <mergeCell ref="W25:Y25"/>
    <mergeCell ref="AA25:AB25"/>
    <mergeCell ref="A3:A4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</mergeCells>
  <phoneticPr fontId="30" type="noConversion"/>
  <conditionalFormatting sqref="AH5:AI5 AG9">
    <cfRule type="cellIs" dxfId="8" priority="1" operator="greaterThan">
      <formula>0</formula>
    </cfRule>
  </conditionalFormatting>
  <dataValidations count="1">
    <dataValidation type="list" allowBlank="1" showInputMessage="1" showErrorMessage="1" sqref="G5:G34" xr:uid="{00000000-0002-0000-4200-000000000000}">
      <formula1>$W$16:$W$25</formula1>
    </dataValidation>
  </dataValidations>
  <hyperlinks>
    <hyperlink ref="A2" location="'Player Summary'!A1" display="Player Summary" xr:uid="{00000000-0004-0000-42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17" sqref="A17"/>
      <selection pane="topRight" activeCell="A17" sqref="A17"/>
      <selection pane="bottomLeft" activeCell="A17" sqref="A17"/>
      <selection pane="bottomRight" activeCell="A17" sqref="A17"/>
    </sheetView>
  </sheetViews>
  <sheetFormatPr defaultColWidth="8.855468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85546875" style="2" customWidth="1"/>
    <col min="8" max="8" width="2.5703125" style="2" customWidth="1"/>
    <col min="9" max="9" width="2.42578125" style="2" customWidth="1"/>
    <col min="10" max="10" width="2.85546875" style="47" customWidth="1"/>
    <col min="11" max="11" width="5" style="5" customWidth="1"/>
    <col min="12" max="14" width="5" style="2" customWidth="1"/>
    <col min="15" max="15" width="0.5703125" style="2" customWidth="1"/>
    <col min="16" max="18" width="2.85546875" style="2" customWidth="1"/>
    <col min="19" max="21" width="4.42578125" style="2" customWidth="1"/>
    <col min="22" max="22" width="2.85546875" style="1" customWidth="1"/>
    <col min="23" max="25" width="5.5703125" style="1" customWidth="1"/>
    <col min="26" max="26" width="5.570312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5703125" style="1" customWidth="1"/>
    <col min="33" max="34" width="5.5703125" style="2" customWidth="1"/>
    <col min="35" max="35" width="5.5703125" style="1" customWidth="1"/>
    <col min="36" max="36" width="2.85546875" style="1" customWidth="1"/>
    <col min="37" max="38" width="5.5703125" style="1" customWidth="1"/>
    <col min="39" max="39" width="6.85546875" style="1" customWidth="1"/>
    <col min="40" max="256" width="11.42578125" style="1" customWidth="1"/>
    <col min="257" max="16384" width="8.85546875" style="1"/>
  </cols>
  <sheetData>
    <row r="1" spans="1:39" ht="15.75">
      <c r="A1" s="46"/>
      <c r="D1" s="13" t="s">
        <v>75</v>
      </c>
      <c r="E1" s="13"/>
      <c r="F1" s="13"/>
      <c r="G1" s="203" t="s">
        <v>76</v>
      </c>
      <c r="H1" s="13"/>
      <c r="I1" s="13"/>
      <c r="J1" s="13"/>
      <c r="K1" s="202" t="s">
        <v>77</v>
      </c>
      <c r="L1" s="13"/>
      <c r="M1" s="204" t="s">
        <v>78</v>
      </c>
      <c r="N1" s="20"/>
      <c r="O1" s="47"/>
      <c r="P1" s="47"/>
      <c r="Q1" s="47"/>
      <c r="R1" s="47"/>
      <c r="S1" s="20"/>
      <c r="T1" s="20"/>
      <c r="U1" s="20"/>
      <c r="V1" s="15"/>
      <c r="W1" s="15"/>
      <c r="X1" s="15"/>
      <c r="Y1" s="15"/>
      <c r="Z1" s="47"/>
    </row>
    <row r="2" spans="1:39">
      <c r="A2" s="226" t="s">
        <v>107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7"/>
      <c r="S2" s="47"/>
      <c r="T2" s="47"/>
      <c r="U2" s="47"/>
      <c r="V2" s="15"/>
      <c r="W2" s="15"/>
      <c r="X2" s="15"/>
      <c r="Y2" s="15"/>
      <c r="Z2" s="47"/>
      <c r="AA2" s="15"/>
      <c r="AB2" s="15"/>
      <c r="AC2" s="15"/>
      <c r="AD2" s="15"/>
      <c r="AE2" s="15"/>
      <c r="AF2" s="15"/>
      <c r="AG2" s="47"/>
      <c r="AH2" s="47"/>
      <c r="AI2" s="15"/>
      <c r="AJ2" s="15"/>
    </row>
    <row r="3" spans="1:39">
      <c r="A3" s="255" t="s">
        <v>73</v>
      </c>
      <c r="B3" s="15"/>
      <c r="C3" s="257" t="s">
        <v>63</v>
      </c>
      <c r="D3" s="257"/>
      <c r="E3" s="257"/>
      <c r="F3" s="257"/>
      <c r="G3" s="257"/>
      <c r="H3" s="257"/>
      <c r="I3" s="257"/>
      <c r="J3" s="13"/>
      <c r="K3" s="257" t="s">
        <v>62</v>
      </c>
      <c r="L3" s="257"/>
      <c r="M3" s="257"/>
      <c r="N3" s="257"/>
      <c r="O3" s="301"/>
      <c r="P3" s="257"/>
      <c r="Q3" s="257"/>
      <c r="R3" s="14"/>
      <c r="S3" s="257" t="s">
        <v>61</v>
      </c>
      <c r="T3" s="257"/>
      <c r="U3" s="257"/>
      <c r="V3" s="15"/>
      <c r="W3" s="289" t="s">
        <v>60</v>
      </c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K3" s="289" t="s">
        <v>59</v>
      </c>
      <c r="AL3" s="289"/>
      <c r="AM3" s="289"/>
    </row>
    <row r="4" spans="1:39" ht="17.100000000000001" customHeight="1">
      <c r="A4" s="256"/>
      <c r="B4" s="54" t="s">
        <v>93</v>
      </c>
      <c r="C4" s="52" t="s">
        <v>54</v>
      </c>
      <c r="D4" s="53" t="s">
        <v>21</v>
      </c>
      <c r="E4" s="53" t="s">
        <v>58</v>
      </c>
      <c r="F4" s="53" t="s">
        <v>57</v>
      </c>
      <c r="G4" s="53" t="s">
        <v>71</v>
      </c>
      <c r="H4" s="53">
        <v>4</v>
      </c>
      <c r="I4" s="53">
        <v>6</v>
      </c>
      <c r="J4" s="13"/>
      <c r="K4" s="55" t="s">
        <v>16</v>
      </c>
      <c r="L4" s="53" t="s">
        <v>15</v>
      </c>
      <c r="M4" s="53" t="s">
        <v>14</v>
      </c>
      <c r="N4" s="53" t="s">
        <v>13</v>
      </c>
      <c r="O4" s="56"/>
      <c r="P4" s="52" t="s">
        <v>56</v>
      </c>
      <c r="Q4" s="52" t="s">
        <v>55</v>
      </c>
      <c r="R4" s="13"/>
      <c r="S4" s="53" t="s">
        <v>8</v>
      </c>
      <c r="T4" s="53" t="s">
        <v>7</v>
      </c>
      <c r="U4" s="53" t="s">
        <v>6</v>
      </c>
      <c r="W4" s="77" t="s">
        <v>15</v>
      </c>
      <c r="X4" s="77" t="s">
        <v>23</v>
      </c>
      <c r="Y4" s="77" t="s">
        <v>22</v>
      </c>
      <c r="Z4" s="77" t="s">
        <v>21</v>
      </c>
      <c r="AA4" s="289" t="s">
        <v>20</v>
      </c>
      <c r="AB4" s="289"/>
      <c r="AC4" s="289" t="s">
        <v>11</v>
      </c>
      <c r="AD4" s="289"/>
      <c r="AE4" s="77" t="s">
        <v>10</v>
      </c>
      <c r="AF4" s="77">
        <v>4</v>
      </c>
      <c r="AG4" s="77">
        <v>6</v>
      </c>
      <c r="AH4" s="77" t="s">
        <v>19</v>
      </c>
      <c r="AI4" s="77" t="s">
        <v>18</v>
      </c>
      <c r="AK4" s="77" t="s">
        <v>54</v>
      </c>
      <c r="AL4" s="77" t="s">
        <v>23</v>
      </c>
      <c r="AM4" s="78" t="s">
        <v>11</v>
      </c>
    </row>
    <row r="5" spans="1:39" ht="17.100000000000001" customHeight="1">
      <c r="A5" s="228"/>
      <c r="B5" s="47"/>
      <c r="C5" s="92"/>
      <c r="D5" s="63"/>
      <c r="E5" s="61"/>
      <c r="F5" s="59"/>
      <c r="G5" s="62"/>
      <c r="H5" s="59"/>
      <c r="I5" s="59"/>
      <c r="J5" s="9"/>
      <c r="K5" s="59"/>
      <c r="L5" s="59"/>
      <c r="M5" s="59"/>
      <c r="N5" s="59"/>
      <c r="O5" s="65"/>
      <c r="P5" s="66"/>
      <c r="Q5" s="66"/>
      <c r="R5" s="9"/>
      <c r="S5" s="59"/>
      <c r="T5" s="59"/>
      <c r="U5" s="59"/>
      <c r="V5" s="57" t="e">
        <f>SUM($D$5:$D5)/(COUNTA($D$5:$D5)-COUNTA($E$5:$E5))</f>
        <v>#DIV/0!</v>
      </c>
      <c r="W5" s="76">
        <f>COUNTA(A5:A34)</f>
        <v>0</v>
      </c>
      <c r="X5" s="76">
        <f>COUNTA(D5:D34)</f>
        <v>0</v>
      </c>
      <c r="Y5" s="76">
        <f>COUNTA(E5:E34)</f>
        <v>0</v>
      </c>
      <c r="Z5" s="83" t="str">
        <f>IF(X5=0,"-",SUM(D5:D34))</f>
        <v>-</v>
      </c>
      <c r="AA5" s="302">
        <f t="array" ref="AA5">IF(X5,(MAX(D5:D34)&amp;IF(SUM((D5:D34=MAX(D5:D34))*(E5:E34&lt;&gt;"")),"*","")&amp;"("&amp;MIN(IF(D5:D34&amp;E5:E34=MAX(D5:D34)&amp;IF(SUM((D5:D34=MAX(D5:D34))*(E5:E34&lt;&gt;"")),"*",""),F5:F34))&amp;")"),0)</f>
        <v>0</v>
      </c>
      <c r="AB5" s="302"/>
      <c r="AC5" s="303" t="str">
        <f>IF($X5-$Y5,$Z5/($X5-$Y5),"-")</f>
        <v>-</v>
      </c>
      <c r="AD5" s="304"/>
      <c r="AE5" s="84" t="str">
        <f>IF(SUM($F$5:$F$43),($Z5/(SUM($F$5:$F$43))*100),"-")</f>
        <v>-</v>
      </c>
      <c r="AF5" s="76">
        <f>SUM(H5:H34)</f>
        <v>0</v>
      </c>
      <c r="AG5" s="76">
        <f>SUM(I5:I34)</f>
        <v>0</v>
      </c>
      <c r="AH5" s="76">
        <f>COUNTIF($D$5:$D$34,"&gt;=50")-$AI5</f>
        <v>0</v>
      </c>
      <c r="AI5" s="76">
        <f>COUNTIF(D5:D34,"&gt;=100")</f>
        <v>0</v>
      </c>
      <c r="AK5" s="79" t="s">
        <v>53</v>
      </c>
      <c r="AL5" s="80" t="str">
        <f>IF(SUM(COUNTIF($C$5:$C$34,{1,2}))=0,"-",SUM(COUNTIF($C$5:$C$34,{1,2})))</f>
        <v>-</v>
      </c>
      <c r="AM5" s="89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.100000000000001" customHeight="1">
      <c r="A6" s="210"/>
      <c r="B6" s="47"/>
      <c r="C6" s="91"/>
      <c r="D6" s="60"/>
      <c r="E6" s="61"/>
      <c r="F6" s="59"/>
      <c r="G6" s="62"/>
      <c r="H6" s="59"/>
      <c r="I6" s="59"/>
      <c r="J6" s="9"/>
      <c r="K6" s="59"/>
      <c r="L6" s="59"/>
      <c r="M6" s="59"/>
      <c r="N6" s="59"/>
      <c r="O6" s="65"/>
      <c r="P6" s="66"/>
      <c r="Q6" s="66"/>
      <c r="R6" s="9"/>
      <c r="S6" s="59"/>
      <c r="T6" s="59"/>
      <c r="U6" s="59"/>
      <c r="V6" s="58" t="e">
        <f>SUM($D$5:$D6)/(COUNTA($D$5:$D6)-COUNTA($E$5:$E6))</f>
        <v>#DIV/0!</v>
      </c>
      <c r="Z6" s="47"/>
      <c r="AK6" s="81" t="s">
        <v>52</v>
      </c>
      <c r="AL6" s="82" t="str">
        <f>IF(COUNTIF($C$5:$C$34,$AK6)=0,"-",COUNTIF($C$5:$C$34,$AK6))</f>
        <v>-</v>
      </c>
      <c r="AM6" s="90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.100000000000001" customHeight="1">
      <c r="A7" s="210"/>
      <c r="B7" s="47"/>
      <c r="C7" s="91"/>
      <c r="D7" s="60"/>
      <c r="E7" s="61"/>
      <c r="F7" s="59"/>
      <c r="G7" s="59"/>
      <c r="H7" s="59"/>
      <c r="I7" s="59"/>
      <c r="J7" s="9"/>
      <c r="K7" s="59"/>
      <c r="L7" s="59"/>
      <c r="M7" s="59"/>
      <c r="N7" s="59"/>
      <c r="O7" s="65"/>
      <c r="P7" s="66"/>
      <c r="Q7" s="66"/>
      <c r="R7" s="9"/>
      <c r="S7" s="59"/>
      <c r="T7" s="59"/>
      <c r="U7" s="59"/>
      <c r="V7" s="58" t="e">
        <f>SUM($D$5:$D7)/(COUNTA($D$5:$D7)-COUNTA($E$5:$E7))</f>
        <v>#DIV/0!</v>
      </c>
      <c r="W7" s="289" t="s">
        <v>51</v>
      </c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11"/>
      <c r="AK7" s="81" t="s">
        <v>50</v>
      </c>
      <c r="AL7" s="82" t="str">
        <f t="shared" ref="AL7:AL14" si="0">IF(COUNTIF($C$5:$C$34,$AK7)=0,"-",COUNTIF($C$5:$C$34,$AK7))</f>
        <v>-</v>
      </c>
      <c r="AM7" s="90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.100000000000001" customHeight="1">
      <c r="A8" s="210"/>
      <c r="B8" s="47"/>
      <c r="C8" s="91"/>
      <c r="D8" s="60"/>
      <c r="E8" s="61"/>
      <c r="F8" s="59"/>
      <c r="G8" s="62"/>
      <c r="H8" s="59"/>
      <c r="I8" s="59"/>
      <c r="J8" s="9"/>
      <c r="K8" s="59"/>
      <c r="L8" s="59"/>
      <c r="M8" s="59"/>
      <c r="N8" s="59"/>
      <c r="O8" s="65"/>
      <c r="P8" s="66"/>
      <c r="Q8" s="66"/>
      <c r="R8" s="9"/>
      <c r="S8" s="59"/>
      <c r="T8" s="59"/>
      <c r="U8" s="59"/>
      <c r="V8" s="58" t="e">
        <f>SUM($D$5:$D8)/(COUNTA($D$5:$D8)-COUNTA($E$5:$E8))</f>
        <v>#DIV/0!</v>
      </c>
      <c r="W8" s="77" t="s">
        <v>16</v>
      </c>
      <c r="X8" s="77" t="s">
        <v>15</v>
      </c>
      <c r="Y8" s="77" t="s">
        <v>14</v>
      </c>
      <c r="Z8" s="77" t="s">
        <v>13</v>
      </c>
      <c r="AA8" s="289" t="s">
        <v>12</v>
      </c>
      <c r="AB8" s="289"/>
      <c r="AC8" s="289" t="s">
        <v>11</v>
      </c>
      <c r="AD8" s="289"/>
      <c r="AE8" s="77" t="s">
        <v>10</v>
      </c>
      <c r="AF8" s="77" t="s">
        <v>69</v>
      </c>
      <c r="AG8" s="77" t="s">
        <v>9</v>
      </c>
      <c r="AH8" s="13"/>
      <c r="AK8" s="81" t="s">
        <v>49</v>
      </c>
      <c r="AL8" s="82" t="str">
        <f t="shared" si="0"/>
        <v>-</v>
      </c>
      <c r="AM8" s="90" t="str">
        <f t="shared" si="1"/>
        <v>-</v>
      </c>
    </row>
    <row r="9" spans="1:39" ht="17.100000000000001" customHeight="1">
      <c r="A9" s="210"/>
      <c r="B9" s="51"/>
      <c r="C9" s="92"/>
      <c r="D9" s="63"/>
      <c r="E9" s="61"/>
      <c r="F9" s="59"/>
      <c r="G9" s="62"/>
      <c r="H9" s="59"/>
      <c r="I9" s="59"/>
      <c r="J9" s="9"/>
      <c r="K9" s="59"/>
      <c r="L9" s="59"/>
      <c r="M9" s="59"/>
      <c r="N9" s="59"/>
      <c r="O9" s="65"/>
      <c r="P9" s="66"/>
      <c r="Q9" s="66"/>
      <c r="R9" s="9"/>
      <c r="S9" s="59"/>
      <c r="T9" s="59"/>
      <c r="U9" s="59"/>
      <c r="V9" s="57" t="e">
        <f>SUM($D$5:$D9)/(COUNTA($D$5:$D9)-COUNTA($E$5:$E9))</f>
        <v>#DIV/0!</v>
      </c>
      <c r="W9" s="85" t="str">
        <f t="array" ref="W9">IF(SUM(K5:K34)=0,"-",SUM(INT(K5:K34))+INT(ROUND(SUM(K5:K34-INT(K5:K34)),1)/0.6)+MOD(ROUND(SUM(K5:K34-INT(K5:K34)),1),0.6))</f>
        <v>-</v>
      </c>
      <c r="X9" s="86" t="str">
        <f>IF($W$9="-","-",SUM(L5:L34))</f>
        <v>-</v>
      </c>
      <c r="Y9" s="86" t="str">
        <f>IF($W$9="-","-",SUM(M5:M34))</f>
        <v>-</v>
      </c>
      <c r="Z9" s="83" t="str">
        <f>IF($W$9="-","-",SUM(N5:N34))</f>
        <v>-</v>
      </c>
      <c r="AA9" s="305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306"/>
      <c r="AC9" s="303" t="str">
        <f>IF($Z$9="-","-",IF($Z$9=0,"-",$Y$9/$Z$9))</f>
        <v>-</v>
      </c>
      <c r="AD9" s="304"/>
      <c r="AE9" s="87" t="str">
        <f>IF(ISERROR(ROUND((INT(W9)*6+((W9-INT(W9))*10))/Z9,2)),"-",ROUND((INT(W9)*6+((W9-INT(W9))*10))/Z9,2))</f>
        <v>-</v>
      </c>
      <c r="AF9" s="84" t="str">
        <f>IF(ISERROR(ROUND(Y9/(INT(W9)*6+((W9-INT(W9))*10))*6,2)),"-",ROUND(Y9/(INT(W9)*6+((W9-INT(W9))*10))*6,2))</f>
        <v>-</v>
      </c>
      <c r="AG9" s="93">
        <f>COUNTIF(N5:N34,"&gt;=5")</f>
        <v>0</v>
      </c>
      <c r="AH9" s="10"/>
      <c r="AK9" s="81" t="s">
        <v>48</v>
      </c>
      <c r="AL9" s="82" t="str">
        <f t="shared" si="0"/>
        <v>-</v>
      </c>
      <c r="AM9" s="90" t="str">
        <f t="shared" si="1"/>
        <v>-</v>
      </c>
    </row>
    <row r="10" spans="1:39" ht="17.100000000000001" customHeight="1">
      <c r="A10" s="210"/>
      <c r="B10" s="47"/>
      <c r="C10" s="91"/>
      <c r="D10" s="63"/>
      <c r="E10" s="61"/>
      <c r="F10" s="59"/>
      <c r="G10" s="62"/>
      <c r="H10" s="59"/>
      <c r="I10" s="59"/>
      <c r="J10" s="9"/>
      <c r="K10" s="59"/>
      <c r="L10" s="59"/>
      <c r="M10" s="59"/>
      <c r="N10" s="59"/>
      <c r="O10" s="65"/>
      <c r="P10" s="66"/>
      <c r="Q10" s="66"/>
      <c r="R10" s="9"/>
      <c r="S10" s="59"/>
      <c r="T10" s="59"/>
      <c r="U10" s="59"/>
      <c r="V10" s="58" t="e">
        <f>SUM($D$5:$D10)/(COUNTA($D$5:$D10)-COUNTA($E$5:$E10))</f>
        <v>#DIV/0!</v>
      </c>
      <c r="W10" s="12"/>
      <c r="AK10" s="81" t="s">
        <v>47</v>
      </c>
      <c r="AL10" s="82" t="str">
        <f t="shared" si="0"/>
        <v>-</v>
      </c>
      <c r="AM10" s="90" t="str">
        <f t="shared" si="1"/>
        <v>-</v>
      </c>
    </row>
    <row r="11" spans="1:39" ht="17.100000000000001" customHeight="1">
      <c r="A11" s="210"/>
      <c r="B11" s="47"/>
      <c r="C11" s="91"/>
      <c r="D11" s="63"/>
      <c r="E11" s="61"/>
      <c r="F11" s="59"/>
      <c r="G11" s="59"/>
      <c r="H11" s="59"/>
      <c r="I11" s="59"/>
      <c r="J11" s="9"/>
      <c r="K11" s="59"/>
      <c r="L11" s="59"/>
      <c r="M11" s="59"/>
      <c r="N11" s="59"/>
      <c r="O11" s="65"/>
      <c r="P11" s="66"/>
      <c r="Q11" s="66"/>
      <c r="R11" s="9"/>
      <c r="S11" s="59"/>
      <c r="T11" s="59"/>
      <c r="U11" s="59"/>
      <c r="V11" s="58" t="e">
        <f>SUM($D$5:$D11)/(COUNTA($D$5:$D11)-COUNTA($E$5:$E11))</f>
        <v>#DIV/0!</v>
      </c>
      <c r="W11" s="292" t="s">
        <v>46</v>
      </c>
      <c r="X11" s="292"/>
      <c r="Y11" s="292"/>
      <c r="Z11" s="11"/>
      <c r="AA11" s="11"/>
      <c r="AB11" s="11"/>
      <c r="AK11" s="81" t="s">
        <v>45</v>
      </c>
      <c r="AL11" s="82" t="str">
        <f t="shared" si="0"/>
        <v>-</v>
      </c>
      <c r="AM11" s="90" t="str">
        <f t="shared" si="1"/>
        <v>-</v>
      </c>
    </row>
    <row r="12" spans="1:39" ht="17.100000000000001" customHeight="1">
      <c r="A12" s="243"/>
      <c r="B12" s="47"/>
      <c r="C12" s="91"/>
      <c r="D12" s="63"/>
      <c r="E12" s="61"/>
      <c r="F12" s="59"/>
      <c r="G12" s="62"/>
      <c r="H12" s="59"/>
      <c r="I12" s="59"/>
      <c r="J12" s="9"/>
      <c r="K12" s="59"/>
      <c r="L12" s="59"/>
      <c r="M12" s="59"/>
      <c r="N12" s="59"/>
      <c r="O12" s="65"/>
      <c r="P12" s="66"/>
      <c r="Q12" s="66"/>
      <c r="R12" s="9"/>
      <c r="S12" s="59"/>
      <c r="T12" s="59"/>
      <c r="U12" s="59"/>
      <c r="V12" s="58" t="e">
        <f>SUM($D$5:$D12)/(COUNTA($D$5:$D12)-COUNTA($E$5:$E12))</f>
        <v>#DIV/0!</v>
      </c>
      <c r="W12" s="77" t="s">
        <v>8</v>
      </c>
      <c r="X12" s="77" t="s">
        <v>7</v>
      </c>
      <c r="Y12" s="77" t="s">
        <v>6</v>
      </c>
      <c r="Z12" s="47"/>
      <c r="AK12" s="81" t="s">
        <v>44</v>
      </c>
      <c r="AL12" s="82" t="str">
        <f t="shared" si="0"/>
        <v>-</v>
      </c>
      <c r="AM12" s="90" t="str">
        <f t="shared" si="1"/>
        <v>-</v>
      </c>
    </row>
    <row r="13" spans="1:39" ht="17.100000000000001" customHeight="1">
      <c r="A13" s="243"/>
      <c r="B13" s="47"/>
      <c r="C13" s="91"/>
      <c r="D13" s="63"/>
      <c r="E13" s="61"/>
      <c r="F13" s="59"/>
      <c r="G13" s="62"/>
      <c r="H13" s="59"/>
      <c r="I13" s="59"/>
      <c r="J13" s="9"/>
      <c r="K13" s="59"/>
      <c r="L13" s="59"/>
      <c r="M13" s="59"/>
      <c r="N13" s="59"/>
      <c r="O13" s="65"/>
      <c r="P13" s="66"/>
      <c r="Q13" s="66"/>
      <c r="R13" s="9"/>
      <c r="S13" s="59"/>
      <c r="T13" s="59"/>
      <c r="U13" s="59"/>
      <c r="V13" s="57" t="e">
        <f>SUM($D$5:$D13)/(COUNTA($D$5:$D13)-COUNTA($E$5:$E13))</f>
        <v>#DIV/0!</v>
      </c>
      <c r="W13" s="76">
        <f>SUM(S5:S34)</f>
        <v>0</v>
      </c>
      <c r="X13" s="76">
        <f>SUM(T5:T34)</f>
        <v>0</v>
      </c>
      <c r="Y13" s="76">
        <f>SUM(U5:U34)</f>
        <v>0</v>
      </c>
      <c r="Z13" s="10"/>
      <c r="AK13" s="81" t="s">
        <v>43</v>
      </c>
      <c r="AL13" s="82" t="str">
        <f t="shared" si="0"/>
        <v>-</v>
      </c>
      <c r="AM13" s="90" t="str">
        <f t="shared" si="1"/>
        <v>-</v>
      </c>
    </row>
    <row r="14" spans="1:39" ht="17.100000000000001" customHeight="1">
      <c r="A14" s="243"/>
      <c r="B14" s="51"/>
      <c r="C14" s="92"/>
      <c r="D14" s="60"/>
      <c r="E14" s="61"/>
      <c r="F14" s="59"/>
      <c r="G14" s="59"/>
      <c r="H14" s="59"/>
      <c r="I14" s="59"/>
      <c r="J14" s="9"/>
      <c r="K14" s="59"/>
      <c r="L14" s="59"/>
      <c r="M14" s="59"/>
      <c r="N14" s="59"/>
      <c r="O14" s="65"/>
      <c r="P14" s="66"/>
      <c r="Q14" s="66"/>
      <c r="R14" s="9"/>
      <c r="S14" s="59"/>
      <c r="T14" s="59"/>
      <c r="U14" s="59"/>
      <c r="V14" s="58" t="e">
        <f>SUM($D$5:$D14)/(COUNTA($D$5:$D14)-COUNTA($E$5:$E14))</f>
        <v>#DIV/0!</v>
      </c>
      <c r="AK14" s="81" t="s">
        <v>42</v>
      </c>
      <c r="AL14" s="82" t="str">
        <f t="shared" si="0"/>
        <v>-</v>
      </c>
      <c r="AM14" s="90" t="str">
        <f t="shared" si="1"/>
        <v>-</v>
      </c>
    </row>
    <row r="15" spans="1:39" ht="17.100000000000001" customHeight="1">
      <c r="A15" s="243"/>
      <c r="B15" s="51"/>
      <c r="C15" s="92"/>
      <c r="D15" s="63"/>
      <c r="E15" s="61"/>
      <c r="F15" s="59"/>
      <c r="G15" s="62"/>
      <c r="H15" s="59"/>
      <c r="I15" s="59"/>
      <c r="J15" s="9"/>
      <c r="K15" s="59"/>
      <c r="L15" s="59"/>
      <c r="M15" s="59"/>
      <c r="N15" s="59"/>
      <c r="O15" s="65"/>
      <c r="P15" s="66"/>
      <c r="Q15" s="66"/>
      <c r="R15" s="9"/>
      <c r="S15" s="59"/>
      <c r="T15" s="59"/>
      <c r="U15" s="59"/>
      <c r="V15" s="58" t="e">
        <f>SUM($D$5:$D15)/(COUNTA($D$5:$D15)-COUNTA($E$5:$E15))</f>
        <v>#DIV/0!</v>
      </c>
      <c r="W15" s="289" t="s">
        <v>41</v>
      </c>
      <c r="X15" s="289"/>
      <c r="Y15" s="289"/>
      <c r="Z15" s="289"/>
      <c r="AA15" s="289"/>
      <c r="AB15" s="289"/>
    </row>
    <row r="16" spans="1:39" ht="17.100000000000001" customHeight="1">
      <c r="A16" s="243"/>
      <c r="B16" s="51"/>
      <c r="C16" s="92"/>
      <c r="D16" s="63"/>
      <c r="E16" s="61"/>
      <c r="F16" s="59"/>
      <c r="G16" s="62"/>
      <c r="H16" s="59"/>
      <c r="I16" s="59"/>
      <c r="J16" s="9"/>
      <c r="K16" s="59"/>
      <c r="L16" s="59"/>
      <c r="M16" s="59"/>
      <c r="N16" s="59"/>
      <c r="O16" s="65"/>
      <c r="P16" s="66"/>
      <c r="Q16" s="66"/>
      <c r="R16" s="9"/>
      <c r="S16" s="59"/>
      <c r="T16" s="59"/>
      <c r="U16" s="59"/>
      <c r="V16" s="57" t="e">
        <f>SUM($D$5:$D16)/(COUNTA($D$5:$D16)-COUNTA($E$5:$E16))</f>
        <v>#DIV/0!</v>
      </c>
      <c r="W16" s="293" t="s">
        <v>40</v>
      </c>
      <c r="X16" s="294"/>
      <c r="Y16" s="295"/>
      <c r="Z16" s="76">
        <f>COUNTIF($G$5:$G$34,W16)</f>
        <v>0</v>
      </c>
      <c r="AA16" s="296">
        <f>$Z16/MAX(1,$X$5)</f>
        <v>0</v>
      </c>
      <c r="AB16" s="297"/>
    </row>
    <row r="17" spans="1:34" ht="17.100000000000001" customHeight="1">
      <c r="A17" s="228"/>
      <c r="B17" s="51"/>
      <c r="C17" s="92"/>
      <c r="D17" s="63"/>
      <c r="E17" s="61"/>
      <c r="F17" s="59"/>
      <c r="G17" s="62"/>
      <c r="H17" s="59"/>
      <c r="I17" s="59"/>
      <c r="J17" s="9"/>
      <c r="K17" s="59"/>
      <c r="L17" s="59"/>
      <c r="M17" s="59"/>
      <c r="N17" s="59"/>
      <c r="O17" s="65"/>
      <c r="P17" s="66"/>
      <c r="Q17" s="66"/>
      <c r="R17" s="9"/>
      <c r="S17" s="59"/>
      <c r="T17" s="59"/>
      <c r="U17" s="59"/>
      <c r="V17" s="57" t="e">
        <f>SUM($D$5:$D17)/(COUNTA($D$5:$D17)-COUNTA($E$5:$E17))</f>
        <v>#DIV/0!</v>
      </c>
      <c r="W17" s="298" t="s">
        <v>39</v>
      </c>
      <c r="X17" s="299"/>
      <c r="Y17" s="300"/>
      <c r="Z17" s="76">
        <f>COUNTIF($G$5:$G$34,W17)</f>
        <v>0</v>
      </c>
      <c r="AA17" s="287">
        <f t="shared" ref="AA17:AA25" si="2">$Z17/MAX(1,$X$5)</f>
        <v>0</v>
      </c>
      <c r="AB17" s="288"/>
      <c r="AG17" s="1"/>
      <c r="AH17" s="1"/>
    </row>
    <row r="18" spans="1:34" ht="17.100000000000001" customHeight="1">
      <c r="A18" s="228"/>
      <c r="B18" s="51"/>
      <c r="C18" s="92"/>
      <c r="D18" s="63"/>
      <c r="E18" s="61"/>
      <c r="F18" s="59"/>
      <c r="G18" s="62"/>
      <c r="H18" s="59"/>
      <c r="I18" s="59"/>
      <c r="J18" s="9"/>
      <c r="K18" s="59"/>
      <c r="L18" s="59"/>
      <c r="M18" s="59"/>
      <c r="N18" s="59"/>
      <c r="O18" s="65"/>
      <c r="P18" s="66"/>
      <c r="Q18" s="66"/>
      <c r="R18" s="9"/>
      <c r="S18" s="59"/>
      <c r="T18" s="59"/>
      <c r="U18" s="59"/>
      <c r="V18" s="57" t="e">
        <f>SUM($D$5:$D18)/(COUNTA($D$5:$D18)-COUNTA($E$5:$E18))</f>
        <v>#DIV/0!</v>
      </c>
      <c r="W18" s="284" t="s">
        <v>90</v>
      </c>
      <c r="X18" s="285"/>
      <c r="Y18" s="286"/>
      <c r="Z18" s="76">
        <f>COUNTIF($G$5:$G$34,W18)</f>
        <v>0</v>
      </c>
      <c r="AA18" s="287">
        <f t="shared" si="2"/>
        <v>0</v>
      </c>
      <c r="AB18" s="288"/>
      <c r="AG18" s="1"/>
      <c r="AH18" s="1"/>
    </row>
    <row r="19" spans="1:34" ht="17.100000000000001" customHeight="1">
      <c r="A19" s="228"/>
      <c r="B19" s="51"/>
      <c r="C19" s="92"/>
      <c r="D19" s="60"/>
      <c r="E19" s="61"/>
      <c r="F19" s="59"/>
      <c r="G19" s="59"/>
      <c r="H19" s="59"/>
      <c r="I19" s="59"/>
      <c r="J19" s="9"/>
      <c r="K19" s="59"/>
      <c r="L19" s="59"/>
      <c r="M19" s="59"/>
      <c r="N19" s="59"/>
      <c r="O19" s="65"/>
      <c r="P19" s="66"/>
      <c r="Q19" s="66"/>
      <c r="R19" s="9"/>
      <c r="S19" s="59"/>
      <c r="T19" s="59"/>
      <c r="U19" s="59"/>
      <c r="V19" s="57" t="e">
        <f>SUM($D$5:$D19)/(COUNTA($D$5:$D19)-COUNTA($E$5:$E19))</f>
        <v>#DIV/0!</v>
      </c>
      <c r="W19" s="284" t="s">
        <v>89</v>
      </c>
      <c r="X19" s="285"/>
      <c r="Y19" s="286"/>
      <c r="Z19" s="76">
        <f t="shared" ref="Z19:Z25" si="3">COUNTIF($G$5:$G$34,W19)</f>
        <v>0</v>
      </c>
      <c r="AA19" s="287">
        <f t="shared" si="2"/>
        <v>0</v>
      </c>
      <c r="AB19" s="288"/>
      <c r="AG19" s="1"/>
      <c r="AH19" s="1"/>
    </row>
    <row r="20" spans="1:34" ht="17.100000000000001" customHeight="1">
      <c r="A20" s="228"/>
      <c r="B20" s="47"/>
      <c r="C20" s="91"/>
      <c r="D20" s="60"/>
      <c r="E20" s="61"/>
      <c r="F20" s="59"/>
      <c r="G20" s="62"/>
      <c r="H20" s="59"/>
      <c r="I20" s="59"/>
      <c r="J20" s="9"/>
      <c r="K20" s="59"/>
      <c r="L20" s="59"/>
      <c r="M20" s="59"/>
      <c r="N20" s="59"/>
      <c r="O20" s="65"/>
      <c r="P20" s="66"/>
      <c r="Q20" s="66"/>
      <c r="R20" s="9"/>
      <c r="S20" s="59"/>
      <c r="T20" s="59"/>
      <c r="U20" s="59"/>
      <c r="V20" s="57" t="e">
        <f>SUM($D$5:$D20)/(COUNTA($D$5:$D20)-COUNTA($E$5:$E20))</f>
        <v>#DIV/0!</v>
      </c>
      <c r="W20" s="284" t="s">
        <v>38</v>
      </c>
      <c r="X20" s="285"/>
      <c r="Y20" s="286"/>
      <c r="Z20" s="76">
        <f t="shared" si="3"/>
        <v>0</v>
      </c>
      <c r="AA20" s="287">
        <f t="shared" si="2"/>
        <v>0</v>
      </c>
      <c r="AB20" s="288"/>
      <c r="AG20" s="1"/>
      <c r="AH20" s="1"/>
    </row>
    <row r="21" spans="1:34" ht="17.100000000000001" customHeight="1">
      <c r="A21" s="228"/>
      <c r="B21" s="47"/>
      <c r="C21" s="91"/>
      <c r="D21" s="60"/>
      <c r="E21" s="61"/>
      <c r="F21" s="59"/>
      <c r="G21" s="62"/>
      <c r="H21" s="59"/>
      <c r="I21" s="59"/>
      <c r="J21" s="9"/>
      <c r="K21" s="64"/>
      <c r="L21" s="59"/>
      <c r="M21" s="59"/>
      <c r="N21" s="59"/>
      <c r="O21" s="65"/>
      <c r="P21" s="66"/>
      <c r="Q21" s="66"/>
      <c r="R21" s="9"/>
      <c r="S21" s="59"/>
      <c r="T21" s="59"/>
      <c r="U21" s="59"/>
      <c r="V21" s="57" t="e">
        <f>SUM($D$5:$D21)/(COUNTA($D$5:$D21)-COUNTA($E$5:$E21))</f>
        <v>#DIV/0!</v>
      </c>
      <c r="W21" s="284" t="s">
        <v>37</v>
      </c>
      <c r="X21" s="285"/>
      <c r="Y21" s="286"/>
      <c r="Z21" s="76">
        <f t="shared" si="3"/>
        <v>0</v>
      </c>
      <c r="AA21" s="287">
        <f t="shared" si="2"/>
        <v>0</v>
      </c>
      <c r="AB21" s="288"/>
      <c r="AG21" s="1"/>
      <c r="AH21" s="1"/>
    </row>
    <row r="22" spans="1:34" ht="17.100000000000001" customHeight="1">
      <c r="A22" s="228"/>
      <c r="B22" s="47"/>
      <c r="C22" s="91"/>
      <c r="D22" s="60"/>
      <c r="E22" s="61"/>
      <c r="F22" s="59"/>
      <c r="G22" s="59"/>
      <c r="H22" s="59"/>
      <c r="I22" s="59"/>
      <c r="J22" s="9"/>
      <c r="K22" s="64"/>
      <c r="L22" s="59"/>
      <c r="M22" s="59"/>
      <c r="N22" s="59"/>
      <c r="O22" s="65"/>
      <c r="P22" s="66"/>
      <c r="Q22" s="66"/>
      <c r="R22" s="9"/>
      <c r="S22" s="59"/>
      <c r="T22" s="59"/>
      <c r="U22" s="59"/>
      <c r="V22" s="57" t="e">
        <f>SUM($D$5:$D22)/(COUNTA($D$5:$D22)-COUNTA($E$5:$E22))</f>
        <v>#DIV/0!</v>
      </c>
      <c r="W22" s="284" t="s">
        <v>36</v>
      </c>
      <c r="X22" s="285"/>
      <c r="Y22" s="286"/>
      <c r="Z22" s="76">
        <f t="shared" si="3"/>
        <v>0</v>
      </c>
      <c r="AA22" s="287">
        <f t="shared" si="2"/>
        <v>0</v>
      </c>
      <c r="AB22" s="288"/>
      <c r="AG22" s="1"/>
      <c r="AH22" s="1"/>
    </row>
    <row r="23" spans="1:34" ht="17.100000000000001" customHeight="1">
      <c r="A23" s="229"/>
      <c r="B23" s="47"/>
      <c r="C23" s="91"/>
      <c r="D23" s="60"/>
      <c r="E23" s="61"/>
      <c r="F23" s="59"/>
      <c r="G23" s="62"/>
      <c r="H23" s="59"/>
      <c r="I23" s="59"/>
      <c r="J23" s="9"/>
      <c r="K23" s="64"/>
      <c r="L23" s="59"/>
      <c r="M23" s="59"/>
      <c r="N23" s="64"/>
      <c r="O23" s="67"/>
      <c r="P23" s="68"/>
      <c r="Q23" s="68"/>
      <c r="R23" s="9"/>
      <c r="S23" s="59"/>
      <c r="T23" s="59"/>
      <c r="U23" s="59"/>
      <c r="V23" s="57" t="e">
        <f>SUM($D$5:$D23)/(COUNTA($D$5:$D23)-COUNTA($E$5:$E23))</f>
        <v>#DIV/0!</v>
      </c>
      <c r="W23" s="284" t="s">
        <v>35</v>
      </c>
      <c r="X23" s="285"/>
      <c r="Y23" s="286"/>
      <c r="Z23" s="76">
        <f t="shared" si="3"/>
        <v>0</v>
      </c>
      <c r="AA23" s="287">
        <f t="shared" si="2"/>
        <v>0</v>
      </c>
      <c r="AB23" s="288"/>
      <c r="AG23" s="1"/>
      <c r="AH23" s="1"/>
    </row>
    <row r="24" spans="1:34" ht="17.100000000000001" customHeight="1">
      <c r="A24" s="229"/>
      <c r="B24" s="51"/>
      <c r="C24" s="92"/>
      <c r="D24" s="63"/>
      <c r="E24" s="61"/>
      <c r="F24" s="59"/>
      <c r="G24" s="62"/>
      <c r="H24" s="59"/>
      <c r="I24" s="59"/>
      <c r="J24" s="9"/>
      <c r="K24" s="64"/>
      <c r="L24" s="59"/>
      <c r="M24" s="59"/>
      <c r="N24" s="59"/>
      <c r="O24" s="65"/>
      <c r="P24" s="66"/>
      <c r="Q24" s="66"/>
      <c r="R24" s="25"/>
      <c r="S24" s="62"/>
      <c r="T24" s="62"/>
      <c r="U24" s="62"/>
      <c r="V24" s="57" t="e">
        <f>SUM($D$5:$D24)/(COUNTA($D$5:$D24)-COUNTA($E$5:$E24))</f>
        <v>#DIV/0!</v>
      </c>
      <c r="W24" s="284" t="s">
        <v>34</v>
      </c>
      <c r="X24" s="290"/>
      <c r="Y24" s="291"/>
      <c r="Z24" s="76">
        <f t="shared" si="3"/>
        <v>0</v>
      </c>
      <c r="AA24" s="287">
        <f t="shared" si="2"/>
        <v>0</v>
      </c>
      <c r="AB24" s="288"/>
      <c r="AG24" s="1"/>
      <c r="AH24" s="1"/>
    </row>
    <row r="25" spans="1:34" ht="17.100000000000001" customHeight="1">
      <c r="A25" s="229"/>
      <c r="B25" s="47"/>
      <c r="C25" s="91"/>
      <c r="D25" s="63"/>
      <c r="E25" s="61"/>
      <c r="F25" s="59"/>
      <c r="G25" s="62"/>
      <c r="H25" s="59"/>
      <c r="I25" s="59"/>
      <c r="J25" s="9"/>
      <c r="K25" s="64"/>
      <c r="L25" s="59"/>
      <c r="M25" s="59"/>
      <c r="N25" s="59"/>
      <c r="O25" s="65"/>
      <c r="P25" s="66"/>
      <c r="Q25" s="66"/>
      <c r="R25" s="50"/>
      <c r="S25" s="59"/>
      <c r="T25" s="59"/>
      <c r="U25" s="59"/>
      <c r="V25" s="57" t="e">
        <f>SUM($D$5:$D25)/(COUNTA($D$5:$D25)-COUNTA($E$5:$E25))</f>
        <v>#DIV/0!</v>
      </c>
      <c r="W25" s="284" t="s">
        <v>33</v>
      </c>
      <c r="X25" s="285"/>
      <c r="Y25" s="286"/>
      <c r="Z25" s="76">
        <f t="shared" si="3"/>
        <v>0</v>
      </c>
      <c r="AA25" s="287">
        <f t="shared" si="2"/>
        <v>0</v>
      </c>
      <c r="AB25" s="288"/>
      <c r="AG25" s="1"/>
      <c r="AH25" s="1"/>
    </row>
    <row r="26" spans="1:34" ht="17.100000000000001" customHeight="1">
      <c r="A26" s="199"/>
      <c r="B26" s="2"/>
      <c r="C26" s="91"/>
      <c r="D26" s="60"/>
      <c r="E26" s="61"/>
      <c r="F26" s="59"/>
      <c r="G26" s="59"/>
      <c r="H26" s="59"/>
      <c r="I26" s="59"/>
      <c r="J26" s="9"/>
      <c r="K26" s="64"/>
      <c r="L26" s="59"/>
      <c r="M26" s="59"/>
      <c r="N26" s="59"/>
      <c r="O26" s="65"/>
      <c r="P26" s="66"/>
      <c r="Q26" s="66"/>
      <c r="R26" s="50"/>
      <c r="S26" s="59"/>
      <c r="T26" s="59"/>
      <c r="U26" s="59"/>
      <c r="V26" s="58" t="e">
        <f>SUM($D$5:$D26)/(COUNTA($D$5:$D26)-COUNTA($E$5:$E26))</f>
        <v>#DIV/0!</v>
      </c>
      <c r="W26" s="88"/>
    </row>
    <row r="27" spans="1:34" ht="17.100000000000001" customHeight="1">
      <c r="A27" s="199"/>
      <c r="B27" s="2"/>
      <c r="C27" s="91"/>
      <c r="D27" s="60"/>
      <c r="E27" s="61"/>
      <c r="F27" s="59"/>
      <c r="G27" s="59"/>
      <c r="H27" s="59"/>
      <c r="I27" s="59"/>
      <c r="J27" s="9"/>
      <c r="K27" s="64"/>
      <c r="L27" s="59"/>
      <c r="M27" s="59"/>
      <c r="N27" s="59"/>
      <c r="O27" s="65"/>
      <c r="P27" s="66"/>
      <c r="Q27" s="66"/>
      <c r="R27" s="50"/>
      <c r="S27" s="59"/>
      <c r="T27" s="59"/>
      <c r="U27" s="59"/>
      <c r="V27" s="58" t="e">
        <f>SUM($D$5:$D27)/(COUNTA($D$5:$D27)-COUNTA($E$5:$E27))</f>
        <v>#DIV/0!</v>
      </c>
      <c r="W27" s="289" t="s">
        <v>32</v>
      </c>
      <c r="X27" s="289"/>
      <c r="Y27" s="289"/>
      <c r="Z27" s="289"/>
      <c r="AA27" s="289"/>
      <c r="AB27" s="289"/>
      <c r="AC27" s="8"/>
      <c r="AD27" s="8"/>
      <c r="AE27" s="8"/>
      <c r="AG27" s="1"/>
      <c r="AH27" s="1"/>
    </row>
    <row r="28" spans="1:34" ht="17.100000000000001" customHeight="1">
      <c r="A28" s="200"/>
      <c r="B28" s="2"/>
      <c r="C28" s="91"/>
      <c r="D28" s="60"/>
      <c r="E28" s="61"/>
      <c r="F28" s="59"/>
      <c r="G28" s="59"/>
      <c r="H28" s="59"/>
      <c r="I28" s="59"/>
      <c r="J28" s="9"/>
      <c r="K28" s="64"/>
      <c r="L28" s="59"/>
      <c r="M28" s="59"/>
      <c r="N28" s="59"/>
      <c r="O28" s="65"/>
      <c r="P28" s="66"/>
      <c r="Q28" s="66"/>
      <c r="R28" s="50"/>
      <c r="S28" s="59"/>
      <c r="T28" s="59"/>
      <c r="U28" s="59"/>
      <c r="V28" s="57" t="e">
        <f>SUM($D$5:$D28)/(COUNTA($D$5:$D28)-COUNTA($E$5:$E28))</f>
        <v>#DIV/0!</v>
      </c>
      <c r="W28" s="69" t="s">
        <v>31</v>
      </c>
      <c r="X28" s="70"/>
      <c r="Y28" s="70"/>
      <c r="Z28" s="71"/>
      <c r="AA28" s="282" t="str">
        <f>IF(W5=0,"-",$W$13/$W$5)</f>
        <v>-</v>
      </c>
      <c r="AB28" s="283"/>
      <c r="AG28" s="1"/>
      <c r="AH28" s="1"/>
    </row>
    <row r="29" spans="1:34" ht="17.100000000000001" customHeight="1">
      <c r="A29" s="199"/>
      <c r="B29" s="2"/>
      <c r="C29" s="91"/>
      <c r="D29" s="60"/>
      <c r="E29" s="61"/>
      <c r="F29" s="59"/>
      <c r="G29" s="59"/>
      <c r="H29" s="59"/>
      <c r="I29" s="59"/>
      <c r="J29" s="9"/>
      <c r="K29" s="64"/>
      <c r="L29" s="59"/>
      <c r="M29" s="59"/>
      <c r="N29" s="59"/>
      <c r="O29" s="65"/>
      <c r="P29" s="66"/>
      <c r="Q29" s="66"/>
      <c r="R29" s="50"/>
      <c r="S29" s="59"/>
      <c r="T29" s="59"/>
      <c r="U29" s="59"/>
      <c r="V29" s="57" t="e">
        <f>SUM($D$5:$D29)/(COUNTA($D$5:$D29)-COUNTA($E$5:$E29))</f>
        <v>#DIV/0!</v>
      </c>
      <c r="W29" s="72" t="s">
        <v>30</v>
      </c>
      <c r="X29" s="73"/>
      <c r="Y29" s="276">
        <v>20</v>
      </c>
      <c r="Z29" s="279"/>
      <c r="AA29" s="280" t="str">
        <f>IF(ISERROR(SUMIF(D5:D34,"&gt;="&amp;Y29)/SUMPRODUCT(--(D5:D34&gt;=Y29),--(E5:E34&lt;&gt;"*"))),"-",SUMIF(D5:D34,"&gt;="&amp;Y29)/SUMPRODUCT(--(D5:D34&gt;=Y29),--(E5:E34&lt;&gt;"*")))</f>
        <v>-</v>
      </c>
      <c r="AB29" s="281"/>
      <c r="AG29" s="1"/>
      <c r="AH29" s="1"/>
    </row>
    <row r="30" spans="1:34" ht="17.100000000000001" customHeight="1">
      <c r="A30" s="200"/>
      <c r="B30" s="2"/>
      <c r="C30" s="91"/>
      <c r="D30" s="60"/>
      <c r="E30" s="61"/>
      <c r="F30" s="59"/>
      <c r="G30" s="59"/>
      <c r="H30" s="59"/>
      <c r="I30" s="59"/>
      <c r="J30" s="9"/>
      <c r="K30" s="64"/>
      <c r="L30" s="59"/>
      <c r="M30" s="59"/>
      <c r="N30" s="59"/>
      <c r="O30" s="65"/>
      <c r="P30" s="66"/>
      <c r="Q30" s="66"/>
      <c r="R30" s="50"/>
      <c r="S30" s="59"/>
      <c r="T30" s="59"/>
      <c r="U30" s="59"/>
      <c r="V30" s="57" t="e">
        <f>SUM($D$5:$D30)/(COUNTA($D$5:$D30)-COUNTA($E$5:$E30))</f>
        <v>#DIV/0!</v>
      </c>
      <c r="W30" s="274" t="s">
        <v>29</v>
      </c>
      <c r="X30" s="275"/>
      <c r="Y30" s="275"/>
      <c r="Z30" s="276"/>
      <c r="AA30" s="277" t="str">
        <f>IF($Z$5="-","-",IF($Z$5=0,"-",($AF$5*4+$AG$5*6)/$Z$5))</f>
        <v>-</v>
      </c>
      <c r="AB30" s="278"/>
      <c r="AG30" s="1"/>
      <c r="AH30" s="1"/>
    </row>
    <row r="31" spans="1:34" ht="17.100000000000001" customHeight="1">
      <c r="A31" s="200"/>
      <c r="B31" s="2"/>
      <c r="C31" s="91"/>
      <c r="D31" s="60"/>
      <c r="E31" s="61"/>
      <c r="F31" s="59"/>
      <c r="G31" s="59"/>
      <c r="H31" s="59"/>
      <c r="I31" s="59"/>
      <c r="J31" s="9"/>
      <c r="K31" s="64"/>
      <c r="L31" s="59"/>
      <c r="M31" s="59"/>
      <c r="N31" s="59"/>
      <c r="O31" s="65"/>
      <c r="P31" s="66"/>
      <c r="Q31" s="66"/>
      <c r="R31" s="50"/>
      <c r="S31" s="59"/>
      <c r="T31" s="59"/>
      <c r="U31" s="59"/>
      <c r="V31" s="57" t="e">
        <f>SUM($D$5:$D31)/(COUNTA($D$5:$D31)-COUNTA($E$5:$E31))</f>
        <v>#DIV/0!</v>
      </c>
      <c r="W31" s="274" t="s">
        <v>28</v>
      </c>
      <c r="X31" s="275"/>
      <c r="Y31" s="275"/>
      <c r="Z31" s="276"/>
      <c r="AA31" s="277" t="str">
        <f>IF(SUM($AF5:$AG5),$AG5/SUM($AF5:$AG5),"-")</f>
        <v>-</v>
      </c>
      <c r="AB31" s="278"/>
      <c r="AG31" s="1"/>
      <c r="AH31" s="1"/>
    </row>
    <row r="32" spans="1:34" ht="17.100000000000001" customHeight="1">
      <c r="A32" s="200"/>
      <c r="B32" s="2"/>
      <c r="C32" s="91"/>
      <c r="D32" s="60"/>
      <c r="E32" s="61"/>
      <c r="F32" s="59"/>
      <c r="G32" s="59"/>
      <c r="H32" s="59"/>
      <c r="I32" s="59"/>
      <c r="J32" s="9"/>
      <c r="K32" s="64"/>
      <c r="L32" s="59"/>
      <c r="M32" s="59"/>
      <c r="N32" s="59"/>
      <c r="O32" s="65"/>
      <c r="P32" s="66"/>
      <c r="Q32" s="66"/>
      <c r="R32" s="50"/>
      <c r="S32" s="59"/>
      <c r="T32" s="59"/>
      <c r="U32" s="59"/>
      <c r="V32" s="57" t="e">
        <f>SUM($D$5:$D32)/(COUNTA($D$5:$D32)-COUNTA($E$5:$E32))</f>
        <v>#DIV/0!</v>
      </c>
      <c r="W32" s="274" t="s">
        <v>27</v>
      </c>
      <c r="X32" s="275"/>
      <c r="Y32" s="275"/>
      <c r="Z32" s="276"/>
      <c r="AA32" s="277" t="str">
        <f>IF(SUM($AH5:$AI5),$AI5/SUM($AH5:$AI5),"-")</f>
        <v>-</v>
      </c>
      <c r="AB32" s="278"/>
      <c r="AG32" s="1"/>
      <c r="AH32" s="1"/>
    </row>
    <row r="33" spans="1:34" ht="17.100000000000001" customHeight="1">
      <c r="A33" s="199"/>
      <c r="B33" s="2"/>
      <c r="C33" s="91"/>
      <c r="D33" s="60"/>
      <c r="E33" s="61"/>
      <c r="F33" s="59"/>
      <c r="G33" s="59"/>
      <c r="H33" s="59"/>
      <c r="I33" s="59"/>
      <c r="J33" s="50"/>
      <c r="K33" s="59"/>
      <c r="L33" s="59"/>
      <c r="M33" s="59"/>
      <c r="N33" s="59"/>
      <c r="O33" s="65"/>
      <c r="P33" s="66"/>
      <c r="Q33" s="66"/>
      <c r="R33" s="50"/>
      <c r="S33" s="59"/>
      <c r="T33" s="59"/>
      <c r="U33" s="59"/>
      <c r="V33" s="57" t="e">
        <f>SUM($D$5:$D33)/(COUNTA($D$5:$D33)-COUNTA($E$5:$E33))</f>
        <v>#DIV/0!</v>
      </c>
      <c r="W33" s="274" t="s">
        <v>64</v>
      </c>
      <c r="X33" s="275"/>
      <c r="Y33" s="275"/>
      <c r="Z33" s="276"/>
      <c r="AA33" s="74">
        <f>SUMPRODUCT((D5:D34=0)*(D5:D34&lt;&gt;"")*(E5:E34&lt;&gt;"*"))</f>
        <v>0</v>
      </c>
      <c r="AB33" s="75">
        <f>SUMPRODUCT((D5:D34=0)*(D5:D34&lt;&gt;"")*(E5:E34&lt;&gt;"*")*(F5:F34=1))</f>
        <v>0</v>
      </c>
      <c r="AG33" s="1"/>
      <c r="AH33" s="1"/>
    </row>
    <row r="34" spans="1:34" ht="17.100000000000001" customHeight="1">
      <c r="A34" s="199"/>
      <c r="B34" s="2"/>
      <c r="C34" s="91"/>
      <c r="D34" s="60"/>
      <c r="E34" s="61"/>
      <c r="F34" s="59"/>
      <c r="G34" s="59"/>
      <c r="H34" s="59"/>
      <c r="I34" s="59"/>
      <c r="J34" s="50"/>
      <c r="K34" s="59"/>
      <c r="L34" s="59"/>
      <c r="M34" s="59"/>
      <c r="N34" s="59"/>
      <c r="O34" s="65"/>
      <c r="P34" s="66"/>
      <c r="Q34" s="66"/>
      <c r="R34" s="50"/>
      <c r="S34" s="59"/>
      <c r="T34" s="59"/>
      <c r="U34" s="59"/>
      <c r="V34" s="57" t="e">
        <f>SUM($D$5:$D34)/(COUNTA($D$5:$D34)-COUNTA($E$5:$E34))</f>
        <v>#DIV/0!</v>
      </c>
      <c r="W34" s="274" t="s">
        <v>65</v>
      </c>
      <c r="X34" s="275"/>
      <c r="Y34" s="275"/>
      <c r="Z34" s="276"/>
      <c r="AA34" s="74">
        <f>SUM(P5:P34)</f>
        <v>0</v>
      </c>
      <c r="AB34" s="75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AK3:AM3"/>
    <mergeCell ref="AA4:AB4"/>
    <mergeCell ref="AC4:AD4"/>
    <mergeCell ref="AA9:AB9"/>
    <mergeCell ref="AC9:AD9"/>
    <mergeCell ref="W7:AG7"/>
    <mergeCell ref="AA8:AB8"/>
    <mergeCell ref="AC8:AD8"/>
    <mergeCell ref="C3:I3"/>
    <mergeCell ref="K3:Q3"/>
    <mergeCell ref="S3:U3"/>
    <mergeCell ref="W3:AI3"/>
    <mergeCell ref="AA5:AB5"/>
    <mergeCell ref="AC5:AD5"/>
  </mergeCells>
  <phoneticPr fontId="30" type="noConversion"/>
  <conditionalFormatting sqref="AH5:AI5 AG9">
    <cfRule type="cellIs" dxfId="7" priority="1" operator="greaterThan">
      <formula>0</formula>
    </cfRule>
  </conditionalFormatting>
  <dataValidations count="1">
    <dataValidation type="list" allowBlank="1" showInputMessage="1" showErrorMessage="1" sqref="G5:G34" xr:uid="{00000000-0002-0000-4300-000000000000}">
      <formula1>$W$16:$W$25</formula1>
    </dataValidation>
  </dataValidations>
  <hyperlinks>
    <hyperlink ref="A2" location="'Player Summary'!A1" display="Player Summary" xr:uid="{00000000-0004-0000-43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17" sqref="A17"/>
      <selection pane="topRight" activeCell="A17" sqref="A17"/>
      <selection pane="bottomLeft" activeCell="A17" sqref="A17"/>
      <selection pane="bottomRight" activeCell="A17" sqref="A17"/>
    </sheetView>
  </sheetViews>
  <sheetFormatPr defaultColWidth="8.855468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85546875" style="2" customWidth="1"/>
    <col min="8" max="8" width="2.5703125" style="2" customWidth="1"/>
    <col min="9" max="9" width="2.42578125" style="2" customWidth="1"/>
    <col min="10" max="10" width="2.85546875" style="47" customWidth="1"/>
    <col min="11" max="11" width="5" style="5" customWidth="1"/>
    <col min="12" max="14" width="5" style="2" customWidth="1"/>
    <col min="15" max="15" width="0.5703125" style="2" customWidth="1"/>
    <col min="16" max="18" width="2.85546875" style="2" customWidth="1"/>
    <col min="19" max="21" width="4.42578125" style="2" customWidth="1"/>
    <col min="22" max="22" width="2.85546875" style="1" customWidth="1"/>
    <col min="23" max="25" width="5.5703125" style="1" customWidth="1"/>
    <col min="26" max="26" width="5.570312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5703125" style="1" customWidth="1"/>
    <col min="33" max="34" width="5.5703125" style="2" customWidth="1"/>
    <col min="35" max="35" width="5.5703125" style="1" customWidth="1"/>
    <col min="36" max="36" width="2.85546875" style="1" customWidth="1"/>
    <col min="37" max="38" width="5.5703125" style="1" customWidth="1"/>
    <col min="39" max="39" width="6.85546875" style="1" customWidth="1"/>
    <col min="40" max="256" width="11.42578125" style="1" customWidth="1"/>
    <col min="257" max="16384" width="8.85546875" style="1"/>
  </cols>
  <sheetData>
    <row r="1" spans="1:39" ht="15.75">
      <c r="A1" s="46"/>
      <c r="D1" s="13" t="s">
        <v>75</v>
      </c>
      <c r="E1" s="13"/>
      <c r="F1" s="13"/>
      <c r="G1" s="203" t="s">
        <v>76</v>
      </c>
      <c r="H1" s="13"/>
      <c r="I1" s="13"/>
      <c r="J1" s="13"/>
      <c r="K1" s="202" t="s">
        <v>77</v>
      </c>
      <c r="L1" s="13"/>
      <c r="M1" s="204" t="s">
        <v>78</v>
      </c>
      <c r="N1" s="20"/>
      <c r="O1" s="47"/>
      <c r="P1" s="47"/>
      <c r="Q1" s="47"/>
      <c r="R1" s="47"/>
      <c r="S1" s="20"/>
      <c r="T1" s="20"/>
      <c r="U1" s="20"/>
      <c r="V1" s="15"/>
      <c r="W1" s="15"/>
      <c r="X1" s="15"/>
      <c r="Y1" s="15"/>
      <c r="Z1" s="47"/>
    </row>
    <row r="2" spans="1:39">
      <c r="A2" s="226" t="s">
        <v>107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7"/>
      <c r="S2" s="47"/>
      <c r="T2" s="47"/>
      <c r="U2" s="47"/>
      <c r="V2" s="15"/>
      <c r="W2" s="15"/>
      <c r="X2" s="15"/>
      <c r="Y2" s="15"/>
      <c r="Z2" s="47"/>
      <c r="AA2" s="15"/>
      <c r="AB2" s="15"/>
      <c r="AC2" s="15"/>
      <c r="AD2" s="15"/>
      <c r="AE2" s="15"/>
      <c r="AF2" s="15"/>
      <c r="AG2" s="47"/>
      <c r="AH2" s="47"/>
      <c r="AI2" s="15"/>
      <c r="AJ2" s="15"/>
    </row>
    <row r="3" spans="1:39">
      <c r="A3" s="255" t="s">
        <v>73</v>
      </c>
      <c r="B3" s="15"/>
      <c r="C3" s="257" t="s">
        <v>63</v>
      </c>
      <c r="D3" s="257"/>
      <c r="E3" s="257"/>
      <c r="F3" s="257"/>
      <c r="G3" s="257"/>
      <c r="H3" s="257"/>
      <c r="I3" s="257"/>
      <c r="J3" s="13"/>
      <c r="K3" s="257" t="s">
        <v>62</v>
      </c>
      <c r="L3" s="257"/>
      <c r="M3" s="257"/>
      <c r="N3" s="257"/>
      <c r="O3" s="301"/>
      <c r="P3" s="257"/>
      <c r="Q3" s="257"/>
      <c r="R3" s="14"/>
      <c r="S3" s="257" t="s">
        <v>61</v>
      </c>
      <c r="T3" s="257"/>
      <c r="U3" s="257"/>
      <c r="V3" s="15"/>
      <c r="W3" s="289" t="s">
        <v>60</v>
      </c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K3" s="289" t="s">
        <v>59</v>
      </c>
      <c r="AL3" s="289"/>
      <c r="AM3" s="289"/>
    </row>
    <row r="4" spans="1:39" ht="17.100000000000001" customHeight="1">
      <c r="A4" s="256"/>
      <c r="B4" s="54" t="s">
        <v>93</v>
      </c>
      <c r="C4" s="52" t="s">
        <v>54</v>
      </c>
      <c r="D4" s="53" t="s">
        <v>21</v>
      </c>
      <c r="E4" s="53" t="s">
        <v>58</v>
      </c>
      <c r="F4" s="53" t="s">
        <v>57</v>
      </c>
      <c r="G4" s="53" t="s">
        <v>71</v>
      </c>
      <c r="H4" s="53">
        <v>4</v>
      </c>
      <c r="I4" s="53">
        <v>6</v>
      </c>
      <c r="J4" s="13"/>
      <c r="K4" s="55" t="s">
        <v>16</v>
      </c>
      <c r="L4" s="53" t="s">
        <v>15</v>
      </c>
      <c r="M4" s="53" t="s">
        <v>14</v>
      </c>
      <c r="N4" s="53" t="s">
        <v>13</v>
      </c>
      <c r="O4" s="56"/>
      <c r="P4" s="52" t="s">
        <v>56</v>
      </c>
      <c r="Q4" s="52" t="s">
        <v>55</v>
      </c>
      <c r="R4" s="13"/>
      <c r="S4" s="53" t="s">
        <v>8</v>
      </c>
      <c r="T4" s="53" t="s">
        <v>7</v>
      </c>
      <c r="U4" s="53" t="s">
        <v>6</v>
      </c>
      <c r="W4" s="77" t="s">
        <v>15</v>
      </c>
      <c r="X4" s="77" t="s">
        <v>23</v>
      </c>
      <c r="Y4" s="77" t="s">
        <v>22</v>
      </c>
      <c r="Z4" s="77" t="s">
        <v>21</v>
      </c>
      <c r="AA4" s="289" t="s">
        <v>20</v>
      </c>
      <c r="AB4" s="289"/>
      <c r="AC4" s="289" t="s">
        <v>11</v>
      </c>
      <c r="AD4" s="289"/>
      <c r="AE4" s="77" t="s">
        <v>10</v>
      </c>
      <c r="AF4" s="77">
        <v>4</v>
      </c>
      <c r="AG4" s="77">
        <v>6</v>
      </c>
      <c r="AH4" s="77" t="s">
        <v>19</v>
      </c>
      <c r="AI4" s="77" t="s">
        <v>18</v>
      </c>
      <c r="AK4" s="77" t="s">
        <v>54</v>
      </c>
      <c r="AL4" s="77" t="s">
        <v>23</v>
      </c>
      <c r="AM4" s="78" t="s">
        <v>11</v>
      </c>
    </row>
    <row r="5" spans="1:39" ht="17.100000000000001" customHeight="1">
      <c r="A5" s="228"/>
      <c r="B5" s="47"/>
      <c r="C5" s="92"/>
      <c r="D5" s="63"/>
      <c r="E5" s="61"/>
      <c r="F5" s="59"/>
      <c r="G5" s="62"/>
      <c r="H5" s="59"/>
      <c r="I5" s="59"/>
      <c r="J5" s="9"/>
      <c r="K5" s="59"/>
      <c r="L5" s="59"/>
      <c r="M5" s="59"/>
      <c r="N5" s="59"/>
      <c r="O5" s="65"/>
      <c r="P5" s="66"/>
      <c r="Q5" s="66"/>
      <c r="R5" s="9"/>
      <c r="S5" s="59"/>
      <c r="T5" s="59"/>
      <c r="U5" s="59"/>
      <c r="V5" s="57" t="e">
        <f>SUM($D$5:$D5)/(COUNTA($D$5:$D5)-COUNTA($E$5:$E5))</f>
        <v>#DIV/0!</v>
      </c>
      <c r="W5" s="76">
        <f>COUNTA(A5:A34)</f>
        <v>0</v>
      </c>
      <c r="X5" s="76">
        <f>COUNTA(D5:D34)</f>
        <v>0</v>
      </c>
      <c r="Y5" s="76">
        <f>COUNTA(E5:E34)</f>
        <v>0</v>
      </c>
      <c r="Z5" s="83" t="str">
        <f>IF(X5=0,"-",SUM(D5:D34))</f>
        <v>-</v>
      </c>
      <c r="AA5" s="302">
        <f t="array" ref="AA5">IF(X5,(MAX(D5:D34)&amp;IF(SUM((D5:D34=MAX(D5:D34))*(E5:E34&lt;&gt;"")),"*","")&amp;"("&amp;MIN(IF(D5:D34&amp;E5:E34=MAX(D5:D34)&amp;IF(SUM((D5:D34=MAX(D5:D34))*(E5:E34&lt;&gt;"")),"*",""),F5:F34))&amp;")"),0)</f>
        <v>0</v>
      </c>
      <c r="AB5" s="302"/>
      <c r="AC5" s="303" t="str">
        <f>IF($X5-$Y5,$Z5/($X5-$Y5),"-")</f>
        <v>-</v>
      </c>
      <c r="AD5" s="304"/>
      <c r="AE5" s="84" t="str">
        <f>IF(SUM($F$5:$F$43),($Z5/(SUM($F$5:$F$43))*100),"-")</f>
        <v>-</v>
      </c>
      <c r="AF5" s="76">
        <f>SUM(H5:H34)</f>
        <v>0</v>
      </c>
      <c r="AG5" s="76">
        <f>SUM(I5:I34)</f>
        <v>0</v>
      </c>
      <c r="AH5" s="76">
        <f>COUNTIF($D$5:$D$34,"&gt;=50")-$AI5</f>
        <v>0</v>
      </c>
      <c r="AI5" s="76">
        <f>COUNTIF(D5:D34,"&gt;=100")</f>
        <v>0</v>
      </c>
      <c r="AK5" s="79" t="s">
        <v>53</v>
      </c>
      <c r="AL5" s="80" t="str">
        <f>IF(SUM(COUNTIF($C$5:$C$34,{1,2}))=0,"-",SUM(COUNTIF($C$5:$C$34,{1,2})))</f>
        <v>-</v>
      </c>
      <c r="AM5" s="89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.100000000000001" customHeight="1">
      <c r="A6" s="242"/>
      <c r="B6" s="47"/>
      <c r="C6" s="91"/>
      <c r="D6" s="60"/>
      <c r="E6" s="61"/>
      <c r="F6" s="59"/>
      <c r="G6" s="62"/>
      <c r="H6" s="59"/>
      <c r="I6" s="59"/>
      <c r="J6" s="9"/>
      <c r="K6" s="59"/>
      <c r="L6" s="59"/>
      <c r="M6" s="59"/>
      <c r="N6" s="59"/>
      <c r="O6" s="65"/>
      <c r="P6" s="66"/>
      <c r="Q6" s="66"/>
      <c r="R6" s="9"/>
      <c r="S6" s="59"/>
      <c r="T6" s="59"/>
      <c r="U6" s="59"/>
      <c r="V6" s="58" t="e">
        <f>SUM($D$5:$D6)/(COUNTA($D$5:$D6)-COUNTA($E$5:$E6))</f>
        <v>#DIV/0!</v>
      </c>
      <c r="Z6" s="47"/>
      <c r="AK6" s="81" t="s">
        <v>52</v>
      </c>
      <c r="AL6" s="82" t="str">
        <f>IF(COUNTIF($C$5:$C$34,$AK6)=0,"-",COUNTIF($C$5:$C$34,$AK6))</f>
        <v>-</v>
      </c>
      <c r="AM6" s="90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.100000000000001" customHeight="1">
      <c r="A7" s="210"/>
      <c r="B7" s="47"/>
      <c r="C7" s="91"/>
      <c r="D7" s="60"/>
      <c r="E7" s="61"/>
      <c r="F7" s="59"/>
      <c r="G7" s="59"/>
      <c r="H7" s="59"/>
      <c r="I7" s="59"/>
      <c r="J7" s="9"/>
      <c r="K7" s="59"/>
      <c r="L7" s="59"/>
      <c r="M7" s="59"/>
      <c r="N7" s="59"/>
      <c r="O7" s="65"/>
      <c r="P7" s="66"/>
      <c r="Q7" s="66"/>
      <c r="R7" s="9"/>
      <c r="S7" s="59"/>
      <c r="T7" s="59"/>
      <c r="U7" s="59"/>
      <c r="V7" s="58" t="e">
        <f>SUM($D$5:$D7)/(COUNTA($D$5:$D7)-COUNTA($E$5:$E7))</f>
        <v>#DIV/0!</v>
      </c>
      <c r="W7" s="289" t="s">
        <v>51</v>
      </c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11"/>
      <c r="AK7" s="81" t="s">
        <v>50</v>
      </c>
      <c r="AL7" s="82" t="str">
        <f t="shared" ref="AL7:AL14" si="0">IF(COUNTIF($C$5:$C$34,$AK7)=0,"-",COUNTIF($C$5:$C$34,$AK7))</f>
        <v>-</v>
      </c>
      <c r="AM7" s="90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.100000000000001" customHeight="1">
      <c r="A8" s="210"/>
      <c r="B8" s="47"/>
      <c r="C8" s="91"/>
      <c r="D8" s="60"/>
      <c r="E8" s="61"/>
      <c r="F8" s="59"/>
      <c r="G8" s="62"/>
      <c r="H8" s="59"/>
      <c r="I8" s="59"/>
      <c r="J8" s="9"/>
      <c r="K8" s="59"/>
      <c r="L8" s="59"/>
      <c r="M8" s="59"/>
      <c r="N8" s="59"/>
      <c r="O8" s="65"/>
      <c r="P8" s="66"/>
      <c r="Q8" s="66"/>
      <c r="R8" s="9"/>
      <c r="S8" s="59"/>
      <c r="T8" s="59"/>
      <c r="U8" s="59"/>
      <c r="V8" s="58" t="e">
        <f>SUM($D$5:$D8)/(COUNTA($D$5:$D8)-COUNTA($E$5:$E8))</f>
        <v>#DIV/0!</v>
      </c>
      <c r="W8" s="77" t="s">
        <v>16</v>
      </c>
      <c r="X8" s="77" t="s">
        <v>15</v>
      </c>
      <c r="Y8" s="77" t="s">
        <v>14</v>
      </c>
      <c r="Z8" s="77" t="s">
        <v>13</v>
      </c>
      <c r="AA8" s="289" t="s">
        <v>12</v>
      </c>
      <c r="AB8" s="289"/>
      <c r="AC8" s="289" t="s">
        <v>11</v>
      </c>
      <c r="AD8" s="289"/>
      <c r="AE8" s="77" t="s">
        <v>10</v>
      </c>
      <c r="AF8" s="77" t="s">
        <v>69</v>
      </c>
      <c r="AG8" s="77" t="s">
        <v>9</v>
      </c>
      <c r="AH8" s="13"/>
      <c r="AK8" s="81" t="s">
        <v>49</v>
      </c>
      <c r="AL8" s="82" t="str">
        <f t="shared" si="0"/>
        <v>-</v>
      </c>
      <c r="AM8" s="90" t="str">
        <f t="shared" si="1"/>
        <v>-</v>
      </c>
    </row>
    <row r="9" spans="1:39" ht="17.100000000000001" customHeight="1">
      <c r="A9" s="210"/>
      <c r="B9" s="51"/>
      <c r="C9" s="92"/>
      <c r="D9" s="63"/>
      <c r="E9" s="61"/>
      <c r="F9" s="59"/>
      <c r="G9" s="62"/>
      <c r="H9" s="59"/>
      <c r="I9" s="59"/>
      <c r="J9" s="9"/>
      <c r="K9" s="59"/>
      <c r="L9" s="59"/>
      <c r="M9" s="59"/>
      <c r="N9" s="59"/>
      <c r="O9" s="65"/>
      <c r="P9" s="66"/>
      <c r="Q9" s="66"/>
      <c r="R9" s="9"/>
      <c r="S9" s="59"/>
      <c r="T9" s="59"/>
      <c r="U9" s="59"/>
      <c r="V9" s="57" t="e">
        <f>SUM($D$5:$D9)/(COUNTA($D$5:$D9)-COUNTA($E$5:$E9))</f>
        <v>#DIV/0!</v>
      </c>
      <c r="W9" s="85" t="str">
        <f t="array" ref="W9">IF(SUM(K5:K34)=0,"-",SUM(INT(K5:K34))+INT(ROUND(SUM(K5:K34-INT(K5:K34)),1)/0.6)+MOD(ROUND(SUM(K5:K34-INT(K5:K34)),1),0.6))</f>
        <v>-</v>
      </c>
      <c r="X9" s="86" t="str">
        <f>IF($W$9="-","-",SUM(L5:L34))</f>
        <v>-</v>
      </c>
      <c r="Y9" s="86" t="str">
        <f>IF($W$9="-","-",SUM(M5:M34))</f>
        <v>-</v>
      </c>
      <c r="Z9" s="83" t="str">
        <f>IF($W$9="-","-",SUM(N5:N34))</f>
        <v>-</v>
      </c>
      <c r="AA9" s="305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306"/>
      <c r="AC9" s="303" t="str">
        <f>IF($Z$9="-","-",IF($Z$9=0,"-",$Y$9/$Z$9))</f>
        <v>-</v>
      </c>
      <c r="AD9" s="304"/>
      <c r="AE9" s="87" t="str">
        <f>IF(ISERROR(ROUND((INT(W9)*6+((W9-INT(W9))*10))/Z9,2)),"-",ROUND((INT(W9)*6+((W9-INT(W9))*10))/Z9,2))</f>
        <v>-</v>
      </c>
      <c r="AF9" s="84" t="str">
        <f>IF(ISERROR(ROUND(Y9/(INT(W9)*6+((W9-INT(W9))*10))*6,2)),"-",ROUND(Y9/(INT(W9)*6+((W9-INT(W9))*10))*6,2))</f>
        <v>-</v>
      </c>
      <c r="AG9" s="93">
        <f>COUNTIF(N5:N34,"&gt;=5")</f>
        <v>0</v>
      </c>
      <c r="AH9" s="10"/>
      <c r="AK9" s="81" t="s">
        <v>48</v>
      </c>
      <c r="AL9" s="82" t="str">
        <f t="shared" si="0"/>
        <v>-</v>
      </c>
      <c r="AM9" s="90" t="str">
        <f t="shared" si="1"/>
        <v>-</v>
      </c>
    </row>
    <row r="10" spans="1:39" ht="17.100000000000001" customHeight="1">
      <c r="A10" s="210"/>
      <c r="B10" s="47"/>
      <c r="C10" s="91"/>
      <c r="D10" s="63"/>
      <c r="E10" s="61"/>
      <c r="F10" s="59"/>
      <c r="G10" s="62"/>
      <c r="H10" s="59"/>
      <c r="I10" s="59"/>
      <c r="J10" s="9"/>
      <c r="K10" s="59"/>
      <c r="L10" s="59"/>
      <c r="M10" s="59"/>
      <c r="N10" s="59"/>
      <c r="O10" s="65"/>
      <c r="P10" s="66"/>
      <c r="Q10" s="66"/>
      <c r="R10" s="9"/>
      <c r="S10" s="59"/>
      <c r="T10" s="59"/>
      <c r="U10" s="59"/>
      <c r="V10" s="58" t="e">
        <f>SUM($D$5:$D10)/(COUNTA($D$5:$D10)-COUNTA($E$5:$E10))</f>
        <v>#DIV/0!</v>
      </c>
      <c r="W10" s="12"/>
      <c r="AK10" s="81" t="s">
        <v>47</v>
      </c>
      <c r="AL10" s="82" t="str">
        <f t="shared" si="0"/>
        <v>-</v>
      </c>
      <c r="AM10" s="90" t="str">
        <f t="shared" si="1"/>
        <v>-</v>
      </c>
    </row>
    <row r="11" spans="1:39" ht="17.100000000000001" customHeight="1">
      <c r="A11" s="210"/>
      <c r="B11" s="47"/>
      <c r="C11" s="91"/>
      <c r="D11" s="63"/>
      <c r="E11" s="61"/>
      <c r="F11" s="59"/>
      <c r="G11" s="59"/>
      <c r="H11" s="59"/>
      <c r="I11" s="59"/>
      <c r="J11" s="9"/>
      <c r="K11" s="59"/>
      <c r="L11" s="59"/>
      <c r="M11" s="59"/>
      <c r="N11" s="59"/>
      <c r="O11" s="65"/>
      <c r="P11" s="66"/>
      <c r="Q11" s="66"/>
      <c r="R11" s="9"/>
      <c r="S11" s="59"/>
      <c r="T11" s="59"/>
      <c r="U11" s="59"/>
      <c r="V11" s="58" t="e">
        <f>SUM($D$5:$D11)/(COUNTA($D$5:$D11)-COUNTA($E$5:$E11))</f>
        <v>#DIV/0!</v>
      </c>
      <c r="W11" s="292" t="s">
        <v>46</v>
      </c>
      <c r="X11" s="292"/>
      <c r="Y11" s="292"/>
      <c r="Z11" s="11"/>
      <c r="AA11" s="11"/>
      <c r="AB11" s="11"/>
      <c r="AK11" s="81" t="s">
        <v>45</v>
      </c>
      <c r="AL11" s="82" t="str">
        <f t="shared" si="0"/>
        <v>-</v>
      </c>
      <c r="AM11" s="90" t="str">
        <f t="shared" si="1"/>
        <v>-</v>
      </c>
    </row>
    <row r="12" spans="1:39" ht="17.100000000000001" customHeight="1">
      <c r="A12" s="243"/>
      <c r="B12" s="47"/>
      <c r="C12" s="91"/>
      <c r="D12" s="63"/>
      <c r="E12" s="61"/>
      <c r="F12" s="59"/>
      <c r="G12" s="62"/>
      <c r="H12" s="59"/>
      <c r="I12" s="59"/>
      <c r="J12" s="9"/>
      <c r="K12" s="59"/>
      <c r="L12" s="59"/>
      <c r="M12" s="59"/>
      <c r="N12" s="59"/>
      <c r="O12" s="65"/>
      <c r="P12" s="66"/>
      <c r="Q12" s="66"/>
      <c r="R12" s="9"/>
      <c r="S12" s="59"/>
      <c r="T12" s="59"/>
      <c r="U12" s="59"/>
      <c r="V12" s="58" t="e">
        <f>SUM($D$5:$D12)/(COUNTA($D$5:$D12)-COUNTA($E$5:$E12))</f>
        <v>#DIV/0!</v>
      </c>
      <c r="W12" s="77" t="s">
        <v>8</v>
      </c>
      <c r="X12" s="77" t="s">
        <v>7</v>
      </c>
      <c r="Y12" s="77" t="s">
        <v>6</v>
      </c>
      <c r="Z12" s="47"/>
      <c r="AK12" s="81" t="s">
        <v>44</v>
      </c>
      <c r="AL12" s="82" t="str">
        <f t="shared" si="0"/>
        <v>-</v>
      </c>
      <c r="AM12" s="90" t="str">
        <f t="shared" si="1"/>
        <v>-</v>
      </c>
    </row>
    <row r="13" spans="1:39" ht="17.100000000000001" customHeight="1">
      <c r="A13" s="243"/>
      <c r="B13" s="47"/>
      <c r="C13" s="91"/>
      <c r="D13" s="63"/>
      <c r="E13" s="61"/>
      <c r="F13" s="59"/>
      <c r="G13" s="62"/>
      <c r="H13" s="59"/>
      <c r="I13" s="59"/>
      <c r="J13" s="9"/>
      <c r="K13" s="59"/>
      <c r="L13" s="59"/>
      <c r="M13" s="59"/>
      <c r="N13" s="59"/>
      <c r="O13" s="65"/>
      <c r="P13" s="66"/>
      <c r="Q13" s="66"/>
      <c r="R13" s="9"/>
      <c r="S13" s="59"/>
      <c r="T13" s="59"/>
      <c r="U13" s="59"/>
      <c r="V13" s="57" t="e">
        <f>SUM($D$5:$D13)/(COUNTA($D$5:$D13)-COUNTA($E$5:$E13))</f>
        <v>#DIV/0!</v>
      </c>
      <c r="W13" s="76">
        <f>SUM(S5:S34)</f>
        <v>0</v>
      </c>
      <c r="X13" s="76">
        <f>SUM(T5:T34)</f>
        <v>0</v>
      </c>
      <c r="Y13" s="76">
        <f>SUM(U5:U34)</f>
        <v>0</v>
      </c>
      <c r="Z13" s="10"/>
      <c r="AK13" s="81" t="s">
        <v>43</v>
      </c>
      <c r="AL13" s="82" t="str">
        <f t="shared" si="0"/>
        <v>-</v>
      </c>
      <c r="AM13" s="90" t="str">
        <f t="shared" si="1"/>
        <v>-</v>
      </c>
    </row>
    <row r="14" spans="1:39" ht="17.100000000000001" customHeight="1">
      <c r="A14" s="243"/>
      <c r="B14" s="51"/>
      <c r="C14" s="92"/>
      <c r="D14" s="60"/>
      <c r="E14" s="61"/>
      <c r="F14" s="59"/>
      <c r="G14" s="59"/>
      <c r="H14" s="59"/>
      <c r="I14" s="59"/>
      <c r="J14" s="9"/>
      <c r="K14" s="59"/>
      <c r="L14" s="59"/>
      <c r="M14" s="59"/>
      <c r="N14" s="59"/>
      <c r="O14" s="65"/>
      <c r="P14" s="66"/>
      <c r="Q14" s="66"/>
      <c r="R14" s="9"/>
      <c r="S14" s="59"/>
      <c r="T14" s="59"/>
      <c r="U14" s="59"/>
      <c r="V14" s="58" t="e">
        <f>SUM($D$5:$D14)/(COUNTA($D$5:$D14)-COUNTA($E$5:$E14))</f>
        <v>#DIV/0!</v>
      </c>
      <c r="AK14" s="81" t="s">
        <v>42</v>
      </c>
      <c r="AL14" s="82" t="str">
        <f t="shared" si="0"/>
        <v>-</v>
      </c>
      <c r="AM14" s="90" t="str">
        <f t="shared" si="1"/>
        <v>-</v>
      </c>
    </row>
    <row r="15" spans="1:39" ht="17.100000000000001" customHeight="1">
      <c r="A15" s="244"/>
      <c r="B15" s="51"/>
      <c r="C15" s="92"/>
      <c r="D15" s="63"/>
      <c r="E15" s="61"/>
      <c r="F15" s="59"/>
      <c r="G15" s="62"/>
      <c r="H15" s="59"/>
      <c r="I15" s="59"/>
      <c r="J15" s="9"/>
      <c r="K15" s="59"/>
      <c r="L15" s="59"/>
      <c r="M15" s="59"/>
      <c r="N15" s="59"/>
      <c r="O15" s="65"/>
      <c r="P15" s="66"/>
      <c r="Q15" s="66"/>
      <c r="R15" s="9"/>
      <c r="S15" s="59"/>
      <c r="T15" s="59"/>
      <c r="U15" s="59"/>
      <c r="V15" s="58" t="e">
        <f>SUM($D$5:$D15)/(COUNTA($D$5:$D15)-COUNTA($E$5:$E15))</f>
        <v>#DIV/0!</v>
      </c>
      <c r="W15" s="289" t="s">
        <v>41</v>
      </c>
      <c r="X15" s="289"/>
      <c r="Y15" s="289"/>
      <c r="Z15" s="289"/>
      <c r="AA15" s="289"/>
      <c r="AB15" s="289"/>
    </row>
    <row r="16" spans="1:39" ht="17.100000000000001" customHeight="1">
      <c r="A16" s="243"/>
      <c r="B16" s="51"/>
      <c r="C16" s="92"/>
      <c r="D16" s="63"/>
      <c r="E16" s="61"/>
      <c r="F16" s="59"/>
      <c r="G16" s="62"/>
      <c r="H16" s="59"/>
      <c r="I16" s="59"/>
      <c r="J16" s="9"/>
      <c r="K16" s="59"/>
      <c r="L16" s="59"/>
      <c r="M16" s="59"/>
      <c r="N16" s="59"/>
      <c r="O16" s="65"/>
      <c r="P16" s="66"/>
      <c r="Q16" s="66"/>
      <c r="R16" s="9"/>
      <c r="S16" s="59"/>
      <c r="T16" s="59"/>
      <c r="U16" s="59"/>
      <c r="V16" s="57" t="e">
        <f>SUM($D$5:$D16)/(COUNTA($D$5:$D16)-COUNTA($E$5:$E16))</f>
        <v>#DIV/0!</v>
      </c>
      <c r="W16" s="293" t="s">
        <v>40</v>
      </c>
      <c r="X16" s="294"/>
      <c r="Y16" s="295"/>
      <c r="Z16" s="76">
        <f>COUNTIF($G$5:$G$34,W16)</f>
        <v>0</v>
      </c>
      <c r="AA16" s="296">
        <f>$Z16/MAX(1,$X$5)</f>
        <v>0</v>
      </c>
      <c r="AB16" s="297"/>
    </row>
    <row r="17" spans="1:34" ht="17.100000000000001" customHeight="1">
      <c r="A17" s="228"/>
      <c r="B17" s="51"/>
      <c r="C17" s="92"/>
      <c r="D17" s="63"/>
      <c r="E17" s="61"/>
      <c r="F17" s="59"/>
      <c r="G17" s="62"/>
      <c r="H17" s="59"/>
      <c r="I17" s="59"/>
      <c r="J17" s="9"/>
      <c r="K17" s="59"/>
      <c r="L17" s="59"/>
      <c r="M17" s="59"/>
      <c r="N17" s="59"/>
      <c r="O17" s="65"/>
      <c r="P17" s="66"/>
      <c r="Q17" s="66"/>
      <c r="R17" s="9"/>
      <c r="S17" s="59"/>
      <c r="T17" s="59"/>
      <c r="U17" s="59"/>
      <c r="V17" s="57" t="e">
        <f>SUM($D$5:$D17)/(COUNTA($D$5:$D17)-COUNTA($E$5:$E17))</f>
        <v>#DIV/0!</v>
      </c>
      <c r="W17" s="298" t="s">
        <v>39</v>
      </c>
      <c r="X17" s="299"/>
      <c r="Y17" s="300"/>
      <c r="Z17" s="76">
        <f>COUNTIF($G$5:$G$34,W17)</f>
        <v>0</v>
      </c>
      <c r="AA17" s="287">
        <f t="shared" ref="AA17:AA25" si="2">$Z17/MAX(1,$X$5)</f>
        <v>0</v>
      </c>
      <c r="AB17" s="288"/>
      <c r="AG17" s="1"/>
      <c r="AH17" s="1"/>
    </row>
    <row r="18" spans="1:34" ht="17.100000000000001" customHeight="1">
      <c r="A18" s="228"/>
      <c r="B18" s="51"/>
      <c r="C18" s="92"/>
      <c r="D18" s="63"/>
      <c r="E18" s="61"/>
      <c r="F18" s="59"/>
      <c r="G18" s="62"/>
      <c r="H18" s="59"/>
      <c r="I18" s="59"/>
      <c r="J18" s="9"/>
      <c r="K18" s="59"/>
      <c r="L18" s="59"/>
      <c r="M18" s="59"/>
      <c r="N18" s="59"/>
      <c r="O18" s="65"/>
      <c r="P18" s="66"/>
      <c r="Q18" s="66"/>
      <c r="R18" s="9"/>
      <c r="S18" s="59"/>
      <c r="T18" s="59"/>
      <c r="U18" s="59"/>
      <c r="V18" s="57" t="e">
        <f>SUM($D$5:$D18)/(COUNTA($D$5:$D18)-COUNTA($E$5:$E18))</f>
        <v>#DIV/0!</v>
      </c>
      <c r="W18" s="284" t="s">
        <v>90</v>
      </c>
      <c r="X18" s="285"/>
      <c r="Y18" s="286"/>
      <c r="Z18" s="76">
        <f>COUNTIF($G$5:$G$34,W18)</f>
        <v>0</v>
      </c>
      <c r="AA18" s="287">
        <f t="shared" si="2"/>
        <v>0</v>
      </c>
      <c r="AB18" s="288"/>
      <c r="AG18" s="1"/>
      <c r="AH18" s="1"/>
    </row>
    <row r="19" spans="1:34" ht="17.100000000000001" customHeight="1">
      <c r="A19" s="228"/>
      <c r="B19" s="51"/>
      <c r="C19" s="92"/>
      <c r="D19" s="60"/>
      <c r="E19" s="61"/>
      <c r="F19" s="59"/>
      <c r="G19" s="59"/>
      <c r="H19" s="59"/>
      <c r="I19" s="59"/>
      <c r="J19" s="9"/>
      <c r="K19" s="59"/>
      <c r="L19" s="59"/>
      <c r="M19" s="59"/>
      <c r="N19" s="59"/>
      <c r="O19" s="65"/>
      <c r="P19" s="66"/>
      <c r="Q19" s="66"/>
      <c r="R19" s="9"/>
      <c r="S19" s="59"/>
      <c r="T19" s="59"/>
      <c r="U19" s="59"/>
      <c r="V19" s="57" t="e">
        <f>SUM($D$5:$D19)/(COUNTA($D$5:$D19)-COUNTA($E$5:$E19))</f>
        <v>#DIV/0!</v>
      </c>
      <c r="W19" s="284" t="s">
        <v>89</v>
      </c>
      <c r="X19" s="285"/>
      <c r="Y19" s="286"/>
      <c r="Z19" s="76">
        <f t="shared" ref="Z19:Z25" si="3">COUNTIF($G$5:$G$34,W19)</f>
        <v>0</v>
      </c>
      <c r="AA19" s="287">
        <f t="shared" si="2"/>
        <v>0</v>
      </c>
      <c r="AB19" s="288"/>
      <c r="AG19" s="1"/>
      <c r="AH19" s="1"/>
    </row>
    <row r="20" spans="1:34" ht="17.100000000000001" customHeight="1">
      <c r="A20" s="228"/>
      <c r="B20" s="47"/>
      <c r="C20" s="91"/>
      <c r="D20" s="60"/>
      <c r="E20" s="61"/>
      <c r="F20" s="59"/>
      <c r="G20" s="62"/>
      <c r="H20" s="59"/>
      <c r="I20" s="59"/>
      <c r="J20" s="9"/>
      <c r="K20" s="59"/>
      <c r="L20" s="59"/>
      <c r="M20" s="59"/>
      <c r="N20" s="59"/>
      <c r="O20" s="65"/>
      <c r="P20" s="66"/>
      <c r="Q20" s="66"/>
      <c r="R20" s="9"/>
      <c r="S20" s="59"/>
      <c r="T20" s="59"/>
      <c r="U20" s="59"/>
      <c r="V20" s="57" t="e">
        <f>SUM($D$5:$D20)/(COUNTA($D$5:$D20)-COUNTA($E$5:$E20))</f>
        <v>#DIV/0!</v>
      </c>
      <c r="W20" s="284" t="s">
        <v>38</v>
      </c>
      <c r="X20" s="285"/>
      <c r="Y20" s="286"/>
      <c r="Z20" s="76">
        <f t="shared" si="3"/>
        <v>0</v>
      </c>
      <c r="AA20" s="287">
        <f t="shared" si="2"/>
        <v>0</v>
      </c>
      <c r="AB20" s="288"/>
      <c r="AG20" s="1"/>
      <c r="AH20" s="1"/>
    </row>
    <row r="21" spans="1:34" ht="17.100000000000001" customHeight="1">
      <c r="A21" s="247"/>
      <c r="B21" s="47"/>
      <c r="C21" s="91"/>
      <c r="D21" s="60"/>
      <c r="E21" s="61"/>
      <c r="F21" s="59"/>
      <c r="G21" s="62"/>
      <c r="H21" s="59"/>
      <c r="I21" s="59"/>
      <c r="J21" s="9"/>
      <c r="K21" s="64"/>
      <c r="L21" s="59"/>
      <c r="M21" s="59"/>
      <c r="N21" s="59"/>
      <c r="O21" s="65"/>
      <c r="P21" s="66"/>
      <c r="Q21" s="66"/>
      <c r="R21" s="9"/>
      <c r="S21" s="59"/>
      <c r="T21" s="59"/>
      <c r="U21" s="59"/>
      <c r="V21" s="57" t="e">
        <f>SUM($D$5:$D21)/(COUNTA($D$5:$D21)-COUNTA($E$5:$E21))</f>
        <v>#DIV/0!</v>
      </c>
      <c r="W21" s="284" t="s">
        <v>37</v>
      </c>
      <c r="X21" s="285"/>
      <c r="Y21" s="286"/>
      <c r="Z21" s="76">
        <f t="shared" si="3"/>
        <v>0</v>
      </c>
      <c r="AA21" s="287">
        <f t="shared" si="2"/>
        <v>0</v>
      </c>
      <c r="AB21" s="288"/>
      <c r="AG21" s="1"/>
      <c r="AH21" s="1"/>
    </row>
    <row r="22" spans="1:34" ht="17.100000000000001" customHeight="1">
      <c r="A22" s="247"/>
      <c r="B22" s="47"/>
      <c r="C22" s="91"/>
      <c r="D22" s="60"/>
      <c r="E22" s="61"/>
      <c r="F22" s="59"/>
      <c r="G22" s="59"/>
      <c r="H22" s="59"/>
      <c r="I22" s="59"/>
      <c r="J22" s="9"/>
      <c r="K22" s="64"/>
      <c r="L22" s="59"/>
      <c r="M22" s="59"/>
      <c r="N22" s="59"/>
      <c r="O22" s="65"/>
      <c r="P22" s="66"/>
      <c r="Q22" s="66"/>
      <c r="R22" s="9"/>
      <c r="S22" s="59"/>
      <c r="T22" s="59"/>
      <c r="U22" s="59"/>
      <c r="V22" s="57" t="e">
        <f>SUM($D$5:$D22)/(COUNTA($D$5:$D22)-COUNTA($E$5:$E22))</f>
        <v>#DIV/0!</v>
      </c>
      <c r="W22" s="284" t="s">
        <v>36</v>
      </c>
      <c r="X22" s="285"/>
      <c r="Y22" s="286"/>
      <c r="Z22" s="76">
        <f t="shared" si="3"/>
        <v>0</v>
      </c>
      <c r="AA22" s="287">
        <f t="shared" si="2"/>
        <v>0</v>
      </c>
      <c r="AB22" s="288"/>
      <c r="AG22" s="1"/>
      <c r="AH22" s="1"/>
    </row>
    <row r="23" spans="1:34" ht="17.100000000000001" customHeight="1">
      <c r="A23" s="248"/>
      <c r="B23" s="47"/>
      <c r="C23" s="91"/>
      <c r="D23" s="60"/>
      <c r="E23" s="61"/>
      <c r="F23" s="59"/>
      <c r="G23" s="62"/>
      <c r="H23" s="59"/>
      <c r="I23" s="59"/>
      <c r="J23" s="9"/>
      <c r="K23" s="64"/>
      <c r="L23" s="59"/>
      <c r="M23" s="59"/>
      <c r="N23" s="64"/>
      <c r="O23" s="67"/>
      <c r="P23" s="68"/>
      <c r="Q23" s="68"/>
      <c r="R23" s="9"/>
      <c r="S23" s="59"/>
      <c r="T23" s="59"/>
      <c r="U23" s="59"/>
      <c r="V23" s="57" t="e">
        <f>SUM($D$5:$D23)/(COUNTA($D$5:$D23)-COUNTA($E$5:$E23))</f>
        <v>#DIV/0!</v>
      </c>
      <c r="W23" s="284" t="s">
        <v>35</v>
      </c>
      <c r="X23" s="285"/>
      <c r="Y23" s="286"/>
      <c r="Z23" s="76">
        <f t="shared" si="3"/>
        <v>0</v>
      </c>
      <c r="AA23" s="287">
        <f t="shared" si="2"/>
        <v>0</v>
      </c>
      <c r="AB23" s="288"/>
      <c r="AG23" s="1"/>
      <c r="AH23" s="1"/>
    </row>
    <row r="24" spans="1:34" ht="17.100000000000001" customHeight="1">
      <c r="A24" s="248"/>
      <c r="B24" s="51"/>
      <c r="C24" s="92"/>
      <c r="D24" s="63"/>
      <c r="E24" s="61"/>
      <c r="F24" s="59"/>
      <c r="G24" s="62"/>
      <c r="H24" s="59"/>
      <c r="I24" s="59"/>
      <c r="J24" s="9"/>
      <c r="K24" s="64"/>
      <c r="L24" s="59"/>
      <c r="M24" s="59"/>
      <c r="N24" s="59"/>
      <c r="O24" s="65"/>
      <c r="P24" s="66"/>
      <c r="Q24" s="66"/>
      <c r="R24" s="25"/>
      <c r="S24" s="62"/>
      <c r="T24" s="62"/>
      <c r="U24" s="62"/>
      <c r="V24" s="57" t="e">
        <f>SUM($D$5:$D24)/(COUNTA($D$5:$D24)-COUNTA($E$5:$E24))</f>
        <v>#DIV/0!</v>
      </c>
      <c r="W24" s="284" t="s">
        <v>34</v>
      </c>
      <c r="X24" s="290"/>
      <c r="Y24" s="291"/>
      <c r="Z24" s="76">
        <f t="shared" si="3"/>
        <v>0</v>
      </c>
      <c r="AA24" s="287">
        <f t="shared" si="2"/>
        <v>0</v>
      </c>
      <c r="AB24" s="288"/>
      <c r="AG24" s="1"/>
      <c r="AH24" s="1"/>
    </row>
    <row r="25" spans="1:34" ht="17.100000000000001" customHeight="1">
      <c r="A25" s="248"/>
      <c r="B25" s="47"/>
      <c r="C25" s="91"/>
      <c r="D25" s="63"/>
      <c r="E25" s="61"/>
      <c r="F25" s="59"/>
      <c r="G25" s="62"/>
      <c r="H25" s="59"/>
      <c r="I25" s="59"/>
      <c r="J25" s="9"/>
      <c r="K25" s="64"/>
      <c r="L25" s="59"/>
      <c r="M25" s="59"/>
      <c r="N25" s="59"/>
      <c r="O25" s="65"/>
      <c r="P25" s="66"/>
      <c r="Q25" s="66"/>
      <c r="R25" s="50"/>
      <c r="S25" s="59"/>
      <c r="T25" s="59"/>
      <c r="U25" s="59"/>
      <c r="V25" s="57" t="e">
        <f>SUM($D$5:$D25)/(COUNTA($D$5:$D25)-COUNTA($E$5:$E25))</f>
        <v>#DIV/0!</v>
      </c>
      <c r="W25" s="284" t="s">
        <v>33</v>
      </c>
      <c r="X25" s="285"/>
      <c r="Y25" s="286"/>
      <c r="Z25" s="76">
        <f t="shared" si="3"/>
        <v>0</v>
      </c>
      <c r="AA25" s="287">
        <f t="shared" si="2"/>
        <v>0</v>
      </c>
      <c r="AB25" s="288"/>
      <c r="AG25" s="1"/>
      <c r="AH25" s="1"/>
    </row>
    <row r="26" spans="1:34" ht="17.100000000000001" customHeight="1">
      <c r="A26" s="200"/>
      <c r="B26" s="2"/>
      <c r="C26" s="91"/>
      <c r="D26" s="60"/>
      <c r="E26" s="61"/>
      <c r="F26" s="59"/>
      <c r="G26" s="59"/>
      <c r="H26" s="59"/>
      <c r="I26" s="59"/>
      <c r="J26" s="9"/>
      <c r="K26" s="64"/>
      <c r="L26" s="59"/>
      <c r="M26" s="59"/>
      <c r="N26" s="59"/>
      <c r="O26" s="65"/>
      <c r="P26" s="66"/>
      <c r="Q26" s="66"/>
      <c r="R26" s="50"/>
      <c r="S26" s="59"/>
      <c r="T26" s="59"/>
      <c r="U26" s="59"/>
      <c r="V26" s="58" t="e">
        <f>SUM($D$5:$D26)/(COUNTA($D$5:$D26)-COUNTA($E$5:$E26))</f>
        <v>#DIV/0!</v>
      </c>
      <c r="W26" s="88"/>
    </row>
    <row r="27" spans="1:34" ht="17.100000000000001" customHeight="1">
      <c r="A27" s="200"/>
      <c r="B27" s="2"/>
      <c r="C27" s="91"/>
      <c r="D27" s="60"/>
      <c r="E27" s="61"/>
      <c r="F27" s="59"/>
      <c r="G27" s="59"/>
      <c r="H27" s="59"/>
      <c r="I27" s="59"/>
      <c r="J27" s="9"/>
      <c r="K27" s="64"/>
      <c r="L27" s="59"/>
      <c r="M27" s="59"/>
      <c r="N27" s="59"/>
      <c r="O27" s="65"/>
      <c r="P27" s="66"/>
      <c r="Q27" s="66"/>
      <c r="R27" s="50"/>
      <c r="S27" s="59"/>
      <c r="T27" s="59"/>
      <c r="U27" s="59"/>
      <c r="V27" s="58" t="e">
        <f>SUM($D$5:$D27)/(COUNTA($D$5:$D27)-COUNTA($E$5:$E27))</f>
        <v>#DIV/0!</v>
      </c>
      <c r="W27" s="289" t="s">
        <v>32</v>
      </c>
      <c r="X27" s="289"/>
      <c r="Y27" s="289"/>
      <c r="Z27" s="289"/>
      <c r="AA27" s="289"/>
      <c r="AB27" s="289"/>
      <c r="AC27" s="8"/>
      <c r="AD27" s="8"/>
      <c r="AE27" s="8"/>
      <c r="AG27" s="1"/>
      <c r="AH27" s="1"/>
    </row>
    <row r="28" spans="1:34" ht="17.100000000000001" customHeight="1">
      <c r="A28" s="200"/>
      <c r="B28" s="2"/>
      <c r="C28" s="91"/>
      <c r="D28" s="60"/>
      <c r="E28" s="61"/>
      <c r="F28" s="59"/>
      <c r="G28" s="59"/>
      <c r="H28" s="59"/>
      <c r="I28" s="59"/>
      <c r="J28" s="9"/>
      <c r="K28" s="64"/>
      <c r="L28" s="59"/>
      <c r="M28" s="59"/>
      <c r="N28" s="59"/>
      <c r="O28" s="65"/>
      <c r="P28" s="66"/>
      <c r="Q28" s="66"/>
      <c r="R28" s="50"/>
      <c r="S28" s="59"/>
      <c r="T28" s="59"/>
      <c r="U28" s="59"/>
      <c r="V28" s="57" t="e">
        <f>SUM($D$5:$D28)/(COUNTA($D$5:$D28)-COUNTA($E$5:$E28))</f>
        <v>#DIV/0!</v>
      </c>
      <c r="W28" s="69" t="s">
        <v>31</v>
      </c>
      <c r="X28" s="70"/>
      <c r="Y28" s="70"/>
      <c r="Z28" s="71"/>
      <c r="AA28" s="282" t="str">
        <f>IF(W5=0,"-",$W$13/$W$5)</f>
        <v>-</v>
      </c>
      <c r="AB28" s="283"/>
      <c r="AG28" s="1"/>
      <c r="AH28" s="1"/>
    </row>
    <row r="29" spans="1:34" ht="17.100000000000001" customHeight="1">
      <c r="A29" s="200"/>
      <c r="B29" s="2"/>
      <c r="C29" s="91"/>
      <c r="D29" s="60"/>
      <c r="E29" s="61"/>
      <c r="F29" s="59"/>
      <c r="G29" s="59"/>
      <c r="H29" s="59"/>
      <c r="I29" s="59"/>
      <c r="J29" s="9"/>
      <c r="K29" s="64"/>
      <c r="L29" s="59"/>
      <c r="M29" s="59"/>
      <c r="N29" s="59"/>
      <c r="O29" s="65"/>
      <c r="P29" s="66"/>
      <c r="Q29" s="66"/>
      <c r="R29" s="50"/>
      <c r="S29" s="59"/>
      <c r="T29" s="59"/>
      <c r="U29" s="59"/>
      <c r="V29" s="57" t="e">
        <f>SUM($D$5:$D29)/(COUNTA($D$5:$D29)-COUNTA($E$5:$E29))</f>
        <v>#DIV/0!</v>
      </c>
      <c r="W29" s="72" t="s">
        <v>30</v>
      </c>
      <c r="X29" s="73"/>
      <c r="Y29" s="276">
        <v>20</v>
      </c>
      <c r="Z29" s="279"/>
      <c r="AA29" s="280" t="str">
        <f>IF(ISERROR(SUMIF(D5:D34,"&gt;="&amp;Y29)/SUMPRODUCT(--(D5:D34&gt;=Y29),--(E5:E34&lt;&gt;"*"))),"-",SUMIF(D5:D34,"&gt;="&amp;Y29)/SUMPRODUCT(--(D5:D34&gt;=Y29),--(E5:E34&lt;&gt;"*")))</f>
        <v>-</v>
      </c>
      <c r="AB29" s="281"/>
      <c r="AG29" s="1"/>
      <c r="AH29" s="1"/>
    </row>
    <row r="30" spans="1:34" ht="17.100000000000001" customHeight="1">
      <c r="A30" s="200"/>
      <c r="B30" s="2"/>
      <c r="C30" s="91"/>
      <c r="D30" s="60"/>
      <c r="E30" s="61"/>
      <c r="F30" s="59"/>
      <c r="G30" s="59"/>
      <c r="H30" s="59"/>
      <c r="I30" s="59"/>
      <c r="J30" s="9"/>
      <c r="K30" s="64"/>
      <c r="L30" s="59"/>
      <c r="M30" s="59"/>
      <c r="N30" s="59"/>
      <c r="O30" s="65"/>
      <c r="P30" s="66"/>
      <c r="Q30" s="66"/>
      <c r="R30" s="50"/>
      <c r="S30" s="59"/>
      <c r="T30" s="59"/>
      <c r="U30" s="59"/>
      <c r="V30" s="57" t="e">
        <f>SUM($D$5:$D30)/(COUNTA($D$5:$D30)-COUNTA($E$5:$E30))</f>
        <v>#DIV/0!</v>
      </c>
      <c r="W30" s="274" t="s">
        <v>29</v>
      </c>
      <c r="X30" s="275"/>
      <c r="Y30" s="275"/>
      <c r="Z30" s="276"/>
      <c r="AA30" s="277" t="str">
        <f>IF($Z$5="-","-",IF($Z$5=0,"-",($AF$5*4+$AG$5*6)/$Z$5))</f>
        <v>-</v>
      </c>
      <c r="AB30" s="278"/>
      <c r="AG30" s="1"/>
      <c r="AH30" s="1"/>
    </row>
    <row r="31" spans="1:34" ht="17.100000000000001" customHeight="1">
      <c r="A31" s="200"/>
      <c r="B31" s="2"/>
      <c r="C31" s="91"/>
      <c r="D31" s="60"/>
      <c r="E31" s="61"/>
      <c r="F31" s="59"/>
      <c r="G31" s="59"/>
      <c r="H31" s="59"/>
      <c r="I31" s="59"/>
      <c r="J31" s="9"/>
      <c r="K31" s="64"/>
      <c r="L31" s="59"/>
      <c r="M31" s="59"/>
      <c r="N31" s="59"/>
      <c r="O31" s="65"/>
      <c r="P31" s="66"/>
      <c r="Q31" s="66"/>
      <c r="R31" s="50"/>
      <c r="S31" s="59"/>
      <c r="T31" s="59"/>
      <c r="U31" s="59"/>
      <c r="V31" s="57" t="e">
        <f>SUM($D$5:$D31)/(COUNTA($D$5:$D31)-COUNTA($E$5:$E31))</f>
        <v>#DIV/0!</v>
      </c>
      <c r="W31" s="274" t="s">
        <v>28</v>
      </c>
      <c r="X31" s="275"/>
      <c r="Y31" s="275"/>
      <c r="Z31" s="276"/>
      <c r="AA31" s="277" t="str">
        <f>IF(SUM($AF5:$AG5),$AG5/SUM($AF5:$AG5),"-")</f>
        <v>-</v>
      </c>
      <c r="AB31" s="278"/>
      <c r="AG31" s="1"/>
      <c r="AH31" s="1"/>
    </row>
    <row r="32" spans="1:34" ht="17.100000000000001" customHeight="1">
      <c r="A32" s="200"/>
      <c r="B32" s="2"/>
      <c r="C32" s="91"/>
      <c r="D32" s="60"/>
      <c r="E32" s="61"/>
      <c r="F32" s="59"/>
      <c r="G32" s="59"/>
      <c r="H32" s="59"/>
      <c r="I32" s="59"/>
      <c r="J32" s="9"/>
      <c r="K32" s="64"/>
      <c r="L32" s="59"/>
      <c r="M32" s="59"/>
      <c r="N32" s="59"/>
      <c r="O32" s="65"/>
      <c r="P32" s="66"/>
      <c r="Q32" s="66"/>
      <c r="R32" s="50"/>
      <c r="S32" s="59"/>
      <c r="T32" s="59"/>
      <c r="U32" s="59"/>
      <c r="V32" s="57" t="e">
        <f>SUM($D$5:$D32)/(COUNTA($D$5:$D32)-COUNTA($E$5:$E32))</f>
        <v>#DIV/0!</v>
      </c>
      <c r="W32" s="274" t="s">
        <v>27</v>
      </c>
      <c r="X32" s="275"/>
      <c r="Y32" s="275"/>
      <c r="Z32" s="276"/>
      <c r="AA32" s="277" t="str">
        <f>IF(SUM($AH5:$AI5),$AI5/SUM($AH5:$AI5),"-")</f>
        <v>-</v>
      </c>
      <c r="AB32" s="278"/>
      <c r="AG32" s="1"/>
      <c r="AH32" s="1"/>
    </row>
    <row r="33" spans="1:34" ht="17.100000000000001" customHeight="1">
      <c r="A33" s="199"/>
      <c r="B33" s="2"/>
      <c r="C33" s="91"/>
      <c r="D33" s="60"/>
      <c r="E33" s="61"/>
      <c r="F33" s="59"/>
      <c r="G33" s="59"/>
      <c r="H33" s="59"/>
      <c r="I33" s="59"/>
      <c r="J33" s="50"/>
      <c r="K33" s="59"/>
      <c r="L33" s="59"/>
      <c r="M33" s="59"/>
      <c r="N33" s="59"/>
      <c r="O33" s="65"/>
      <c r="P33" s="66"/>
      <c r="Q33" s="66"/>
      <c r="R33" s="50"/>
      <c r="S33" s="59"/>
      <c r="T33" s="59"/>
      <c r="U33" s="59"/>
      <c r="V33" s="57" t="e">
        <f>SUM($D$5:$D33)/(COUNTA($D$5:$D33)-COUNTA($E$5:$E33))</f>
        <v>#DIV/0!</v>
      </c>
      <c r="W33" s="274" t="s">
        <v>64</v>
      </c>
      <c r="X33" s="275"/>
      <c r="Y33" s="275"/>
      <c r="Z33" s="276"/>
      <c r="AA33" s="74">
        <f>SUMPRODUCT((D5:D34=0)*(D5:D34&lt;&gt;"")*(E5:E34&lt;&gt;"*"))</f>
        <v>0</v>
      </c>
      <c r="AB33" s="75">
        <f>SUMPRODUCT((D5:D34=0)*(D5:D34&lt;&gt;"")*(E5:E34&lt;&gt;"*")*(F5:F34=1))</f>
        <v>0</v>
      </c>
      <c r="AG33" s="1"/>
      <c r="AH33" s="1"/>
    </row>
    <row r="34" spans="1:34" ht="17.100000000000001" customHeight="1">
      <c r="A34" s="199"/>
      <c r="B34" s="2"/>
      <c r="C34" s="91"/>
      <c r="D34" s="60"/>
      <c r="E34" s="61"/>
      <c r="F34" s="59"/>
      <c r="G34" s="59"/>
      <c r="H34" s="59"/>
      <c r="I34" s="59"/>
      <c r="J34" s="50"/>
      <c r="K34" s="59"/>
      <c r="L34" s="59"/>
      <c r="M34" s="59"/>
      <c r="N34" s="59"/>
      <c r="O34" s="65"/>
      <c r="P34" s="66"/>
      <c r="Q34" s="66"/>
      <c r="R34" s="50"/>
      <c r="S34" s="59"/>
      <c r="T34" s="59"/>
      <c r="U34" s="59"/>
      <c r="V34" s="57" t="e">
        <f>SUM($D$5:$D34)/(COUNTA($D$5:$D34)-COUNTA($E$5:$E34))</f>
        <v>#DIV/0!</v>
      </c>
      <c r="W34" s="274" t="s">
        <v>65</v>
      </c>
      <c r="X34" s="275"/>
      <c r="Y34" s="275"/>
      <c r="Z34" s="276"/>
      <c r="AA34" s="74">
        <f>SUM(P5:P34)</f>
        <v>0</v>
      </c>
      <c r="AB34" s="75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AK3:AM3"/>
    <mergeCell ref="AA4:AB4"/>
    <mergeCell ref="AC4:AD4"/>
    <mergeCell ref="AA9:AB9"/>
    <mergeCell ref="AC9:AD9"/>
    <mergeCell ref="W7:AG7"/>
    <mergeCell ref="AA8:AB8"/>
    <mergeCell ref="AC8:AD8"/>
    <mergeCell ref="C3:I3"/>
    <mergeCell ref="K3:Q3"/>
    <mergeCell ref="S3:U3"/>
    <mergeCell ref="W3:AI3"/>
    <mergeCell ref="AA5:AB5"/>
    <mergeCell ref="AC5:AD5"/>
  </mergeCells>
  <phoneticPr fontId="30" type="noConversion"/>
  <conditionalFormatting sqref="AH5:AI5 AG9">
    <cfRule type="cellIs" dxfId="6" priority="1" operator="greaterThan">
      <formula>0</formula>
    </cfRule>
  </conditionalFormatting>
  <dataValidations count="1">
    <dataValidation type="list" allowBlank="1" showInputMessage="1" showErrorMessage="1" sqref="G5:G34" xr:uid="{00000000-0002-0000-4400-000000000000}">
      <formula1>$W$16:$W$25</formula1>
    </dataValidation>
  </dataValidations>
  <hyperlinks>
    <hyperlink ref="A2" location="'Player Summary'!A1" display="Player Summary" xr:uid="{00000000-0004-0000-44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17" sqref="A17"/>
      <selection pane="topRight" activeCell="A17" sqref="A17"/>
      <selection pane="bottomLeft" activeCell="A17" sqref="A17"/>
      <selection pane="bottomRight" activeCell="A17" sqref="A17"/>
    </sheetView>
  </sheetViews>
  <sheetFormatPr defaultColWidth="8.855468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85546875" style="2" customWidth="1"/>
    <col min="8" max="8" width="2.5703125" style="2" customWidth="1"/>
    <col min="9" max="9" width="2.42578125" style="2" customWidth="1"/>
    <col min="10" max="10" width="2.85546875" style="47" customWidth="1"/>
    <col min="11" max="11" width="5" style="5" customWidth="1"/>
    <col min="12" max="14" width="5" style="2" customWidth="1"/>
    <col min="15" max="15" width="0.5703125" style="2" customWidth="1"/>
    <col min="16" max="18" width="2.85546875" style="2" customWidth="1"/>
    <col min="19" max="21" width="4.42578125" style="2" customWidth="1"/>
    <col min="22" max="22" width="2.85546875" style="1" customWidth="1"/>
    <col min="23" max="25" width="5.5703125" style="1" customWidth="1"/>
    <col min="26" max="26" width="5.570312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5703125" style="1" customWidth="1"/>
    <col min="33" max="34" width="5.5703125" style="2" customWidth="1"/>
    <col min="35" max="35" width="5.5703125" style="1" customWidth="1"/>
    <col min="36" max="36" width="2.85546875" style="1" customWidth="1"/>
    <col min="37" max="38" width="5.5703125" style="1" customWidth="1"/>
    <col min="39" max="39" width="6.85546875" style="1" customWidth="1"/>
    <col min="40" max="256" width="11.42578125" style="1" customWidth="1"/>
    <col min="257" max="16384" width="8.85546875" style="1"/>
  </cols>
  <sheetData>
    <row r="1" spans="1:39" ht="15.75">
      <c r="A1" s="46"/>
      <c r="D1" s="13" t="s">
        <v>75</v>
      </c>
      <c r="E1" s="13"/>
      <c r="F1" s="13"/>
      <c r="G1" s="203" t="s">
        <v>76</v>
      </c>
      <c r="H1" s="13"/>
      <c r="I1" s="13"/>
      <c r="J1" s="13"/>
      <c r="K1" s="202" t="s">
        <v>77</v>
      </c>
      <c r="L1" s="13"/>
      <c r="M1" s="204" t="s">
        <v>78</v>
      </c>
      <c r="N1" s="20"/>
      <c r="O1" s="47"/>
      <c r="P1" s="47"/>
      <c r="Q1" s="47"/>
      <c r="R1" s="47"/>
      <c r="S1" s="20"/>
      <c r="T1" s="20"/>
      <c r="U1" s="20"/>
      <c r="V1" s="15"/>
      <c r="W1" s="15"/>
      <c r="X1" s="15"/>
      <c r="Y1" s="15"/>
      <c r="Z1" s="47"/>
    </row>
    <row r="2" spans="1:39">
      <c r="A2" s="226" t="s">
        <v>107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7"/>
      <c r="S2" s="47"/>
      <c r="T2" s="47"/>
      <c r="U2" s="47"/>
      <c r="V2" s="15"/>
      <c r="W2" s="15"/>
      <c r="X2" s="15"/>
      <c r="Y2" s="15"/>
      <c r="Z2" s="47"/>
      <c r="AA2" s="15"/>
      <c r="AB2" s="15"/>
      <c r="AC2" s="15"/>
      <c r="AD2" s="15"/>
      <c r="AE2" s="15"/>
      <c r="AF2" s="15"/>
      <c r="AG2" s="47"/>
      <c r="AH2" s="47"/>
      <c r="AI2" s="15"/>
      <c r="AJ2" s="15"/>
    </row>
    <row r="3" spans="1:39">
      <c r="A3" s="255" t="s">
        <v>73</v>
      </c>
      <c r="B3" s="15"/>
      <c r="C3" s="257" t="s">
        <v>63</v>
      </c>
      <c r="D3" s="257"/>
      <c r="E3" s="257"/>
      <c r="F3" s="257"/>
      <c r="G3" s="257"/>
      <c r="H3" s="257"/>
      <c r="I3" s="257"/>
      <c r="J3" s="13"/>
      <c r="K3" s="257" t="s">
        <v>62</v>
      </c>
      <c r="L3" s="257"/>
      <c r="M3" s="257"/>
      <c r="N3" s="257"/>
      <c r="O3" s="301"/>
      <c r="P3" s="257"/>
      <c r="Q3" s="257"/>
      <c r="R3" s="14"/>
      <c r="S3" s="257" t="s">
        <v>61</v>
      </c>
      <c r="T3" s="257"/>
      <c r="U3" s="257"/>
      <c r="V3" s="15"/>
      <c r="W3" s="289" t="s">
        <v>60</v>
      </c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K3" s="289" t="s">
        <v>59</v>
      </c>
      <c r="AL3" s="289"/>
      <c r="AM3" s="289"/>
    </row>
    <row r="4" spans="1:39" ht="17.100000000000001" customHeight="1">
      <c r="A4" s="256"/>
      <c r="B4" s="54" t="s">
        <v>93</v>
      </c>
      <c r="C4" s="52" t="s">
        <v>54</v>
      </c>
      <c r="D4" s="224" t="s">
        <v>21</v>
      </c>
      <c r="E4" s="224" t="s">
        <v>58</v>
      </c>
      <c r="F4" s="224" t="s">
        <v>57</v>
      </c>
      <c r="G4" s="224" t="s">
        <v>71</v>
      </c>
      <c r="H4" s="224">
        <v>4</v>
      </c>
      <c r="I4" s="224">
        <v>6</v>
      </c>
      <c r="J4" s="13"/>
      <c r="K4" s="55" t="s">
        <v>16</v>
      </c>
      <c r="L4" s="224" t="s">
        <v>15</v>
      </c>
      <c r="M4" s="224" t="s">
        <v>14</v>
      </c>
      <c r="N4" s="224" t="s">
        <v>13</v>
      </c>
      <c r="O4" s="56"/>
      <c r="P4" s="52" t="s">
        <v>56</v>
      </c>
      <c r="Q4" s="52" t="s">
        <v>55</v>
      </c>
      <c r="R4" s="13"/>
      <c r="S4" s="224" t="s">
        <v>8</v>
      </c>
      <c r="T4" s="224" t="s">
        <v>7</v>
      </c>
      <c r="U4" s="224" t="s">
        <v>6</v>
      </c>
      <c r="W4" s="77" t="s">
        <v>15</v>
      </c>
      <c r="X4" s="77" t="s">
        <v>23</v>
      </c>
      <c r="Y4" s="77" t="s">
        <v>22</v>
      </c>
      <c r="Z4" s="77" t="s">
        <v>21</v>
      </c>
      <c r="AA4" s="289" t="s">
        <v>20</v>
      </c>
      <c r="AB4" s="289"/>
      <c r="AC4" s="289" t="s">
        <v>11</v>
      </c>
      <c r="AD4" s="289"/>
      <c r="AE4" s="77" t="s">
        <v>10</v>
      </c>
      <c r="AF4" s="77">
        <v>4</v>
      </c>
      <c r="AG4" s="77">
        <v>6</v>
      </c>
      <c r="AH4" s="77" t="s">
        <v>19</v>
      </c>
      <c r="AI4" s="77" t="s">
        <v>18</v>
      </c>
      <c r="AK4" s="77" t="s">
        <v>54</v>
      </c>
      <c r="AL4" s="77" t="s">
        <v>23</v>
      </c>
      <c r="AM4" s="78" t="s">
        <v>11</v>
      </c>
    </row>
    <row r="5" spans="1:39" ht="17.100000000000001" customHeight="1">
      <c r="A5" s="210"/>
      <c r="B5" s="47"/>
      <c r="C5" s="91"/>
      <c r="D5" s="60"/>
      <c r="E5" s="61"/>
      <c r="F5" s="59"/>
      <c r="G5" s="62"/>
      <c r="H5" s="59"/>
      <c r="I5" s="59"/>
      <c r="J5" s="9"/>
      <c r="K5" s="59"/>
      <c r="L5" s="59"/>
      <c r="M5" s="59"/>
      <c r="N5" s="59"/>
      <c r="O5" s="65"/>
      <c r="P5" s="66"/>
      <c r="Q5" s="66"/>
      <c r="R5" s="9"/>
      <c r="S5" s="59"/>
      <c r="T5" s="59"/>
      <c r="U5" s="59"/>
      <c r="V5" s="57" t="e">
        <f>SUM($D$5:$D5)/(COUNTA($D$5:$D5)-COUNTA($E$5:$E5))</f>
        <v>#DIV/0!</v>
      </c>
      <c r="W5" s="76">
        <f>COUNTA(A5:A34)</f>
        <v>0</v>
      </c>
      <c r="X5" s="76">
        <f>COUNTA(D5:D34)</f>
        <v>0</v>
      </c>
      <c r="Y5" s="76">
        <f>COUNTA(E5:E34)</f>
        <v>0</v>
      </c>
      <c r="Z5" s="83" t="str">
        <f>IF(X5=0,"-",SUM(D5:D34))</f>
        <v>-</v>
      </c>
      <c r="AA5" s="302">
        <f t="array" ref="AA5">IF(X5,(MAX(D5:D34)&amp;IF(SUM((D5:D34=MAX(D5:D34))*(E5:E34&lt;&gt;"")),"*","")&amp;"("&amp;MIN(IF(D5:D34&amp;E5:E34=MAX(D5:D34)&amp;IF(SUM((D5:D34=MAX(D5:D34))*(E5:E34&lt;&gt;"")),"*",""),F5:F34))&amp;")"),0)</f>
        <v>0</v>
      </c>
      <c r="AB5" s="302"/>
      <c r="AC5" s="303" t="str">
        <f>IF($X5-$Y5,$Z5/($X5-$Y5),"-")</f>
        <v>-</v>
      </c>
      <c r="AD5" s="304"/>
      <c r="AE5" s="84" t="str">
        <f>IF(SUM($F$5:$F$43),($Z5/(SUM($F$5:$F$43))*100),"-")</f>
        <v>-</v>
      </c>
      <c r="AF5" s="76">
        <f>SUM(H5:H34)</f>
        <v>0</v>
      </c>
      <c r="AG5" s="76">
        <f>SUM(I5:I34)</f>
        <v>0</v>
      </c>
      <c r="AH5" s="76">
        <f>COUNTIF($D$5:$D$34,"&gt;=50")-$AI5</f>
        <v>0</v>
      </c>
      <c r="AI5" s="76">
        <f>COUNTIF(D5:D34,"&gt;=100")</f>
        <v>0</v>
      </c>
      <c r="AK5" s="79" t="s">
        <v>53</v>
      </c>
      <c r="AL5" s="80" t="str">
        <f>IF(SUM(COUNTIF($C$5:$C$34,{1,2}))=0,"-",SUM(COUNTIF($C$5:$C$34,{1,2})))</f>
        <v>-</v>
      </c>
      <c r="AM5" s="89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.100000000000001" customHeight="1">
      <c r="A6" s="210"/>
      <c r="B6" s="47"/>
      <c r="C6" s="91"/>
      <c r="D6" s="60"/>
      <c r="E6" s="61"/>
      <c r="F6" s="59"/>
      <c r="G6" s="62"/>
      <c r="H6" s="59"/>
      <c r="I6" s="59"/>
      <c r="J6" s="9"/>
      <c r="K6" s="59"/>
      <c r="L6" s="59"/>
      <c r="M6" s="59"/>
      <c r="N6" s="59"/>
      <c r="O6" s="65"/>
      <c r="P6" s="66"/>
      <c r="Q6" s="66"/>
      <c r="R6" s="9"/>
      <c r="S6" s="59"/>
      <c r="T6" s="59"/>
      <c r="U6" s="59"/>
      <c r="V6" s="58" t="e">
        <f>SUM($D$5:$D6)/(COUNTA($D$5:$D6)-COUNTA($E$5:$E6))</f>
        <v>#DIV/0!</v>
      </c>
      <c r="Z6" s="47"/>
      <c r="AK6" s="81" t="s">
        <v>52</v>
      </c>
      <c r="AL6" s="82" t="str">
        <f>IF(COUNTIF($C$5:$C$34,$AK6)=0,"-",COUNTIF($C$5:$C$34,$AK6))</f>
        <v>-</v>
      </c>
      <c r="AM6" s="90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.100000000000001" customHeight="1">
      <c r="A7" s="210"/>
      <c r="B7" s="47"/>
      <c r="C7" s="91"/>
      <c r="D7" s="60"/>
      <c r="E7" s="61"/>
      <c r="F7" s="59"/>
      <c r="G7" s="59"/>
      <c r="H7" s="59"/>
      <c r="I7" s="59"/>
      <c r="J7" s="9"/>
      <c r="K7" s="59"/>
      <c r="L7" s="59"/>
      <c r="M7" s="59"/>
      <c r="N7" s="59"/>
      <c r="O7" s="65"/>
      <c r="P7" s="66"/>
      <c r="Q7" s="66"/>
      <c r="R7" s="9"/>
      <c r="S7" s="59"/>
      <c r="T7" s="59"/>
      <c r="U7" s="59"/>
      <c r="V7" s="58" t="e">
        <f>SUM($D$5:$D7)/(COUNTA($D$5:$D7)-COUNTA($E$5:$E7))</f>
        <v>#DIV/0!</v>
      </c>
      <c r="W7" s="289" t="s">
        <v>51</v>
      </c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11"/>
      <c r="AK7" s="81" t="s">
        <v>50</v>
      </c>
      <c r="AL7" s="82" t="str">
        <f t="shared" ref="AL7:AL14" si="0">IF(COUNTIF($C$5:$C$34,$AK7)=0,"-",COUNTIF($C$5:$C$34,$AK7))</f>
        <v>-</v>
      </c>
      <c r="AM7" s="90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.100000000000001" customHeight="1">
      <c r="A8" s="210"/>
      <c r="B8" s="47"/>
      <c r="C8" s="91"/>
      <c r="D8" s="60"/>
      <c r="E8" s="61"/>
      <c r="F8" s="59"/>
      <c r="G8" s="62"/>
      <c r="H8" s="59"/>
      <c r="I8" s="59"/>
      <c r="J8" s="9"/>
      <c r="K8" s="59"/>
      <c r="L8" s="59"/>
      <c r="M8" s="59"/>
      <c r="N8" s="59"/>
      <c r="O8" s="65"/>
      <c r="P8" s="66"/>
      <c r="Q8" s="66"/>
      <c r="R8" s="9"/>
      <c r="S8" s="59"/>
      <c r="T8" s="59"/>
      <c r="U8" s="59"/>
      <c r="V8" s="58" t="e">
        <f>SUM($D$5:$D8)/(COUNTA($D$5:$D8)-COUNTA($E$5:$E8))</f>
        <v>#DIV/0!</v>
      </c>
      <c r="W8" s="77" t="s">
        <v>16</v>
      </c>
      <c r="X8" s="77" t="s">
        <v>15</v>
      </c>
      <c r="Y8" s="77" t="s">
        <v>14</v>
      </c>
      <c r="Z8" s="77" t="s">
        <v>13</v>
      </c>
      <c r="AA8" s="289" t="s">
        <v>12</v>
      </c>
      <c r="AB8" s="289"/>
      <c r="AC8" s="289" t="s">
        <v>11</v>
      </c>
      <c r="AD8" s="289"/>
      <c r="AE8" s="77" t="s">
        <v>10</v>
      </c>
      <c r="AF8" s="77" t="s">
        <v>69</v>
      </c>
      <c r="AG8" s="77" t="s">
        <v>9</v>
      </c>
      <c r="AH8" s="13"/>
      <c r="AK8" s="81" t="s">
        <v>49</v>
      </c>
      <c r="AL8" s="82" t="str">
        <f t="shared" si="0"/>
        <v>-</v>
      </c>
      <c r="AM8" s="90" t="str">
        <f t="shared" si="1"/>
        <v>-</v>
      </c>
    </row>
    <row r="9" spans="1:39" ht="17.100000000000001" customHeight="1">
      <c r="A9" s="210"/>
      <c r="B9" s="51"/>
      <c r="C9" s="92"/>
      <c r="D9" s="63"/>
      <c r="E9" s="61"/>
      <c r="F9" s="59"/>
      <c r="G9" s="62"/>
      <c r="H9" s="59"/>
      <c r="I9" s="59"/>
      <c r="J9" s="9"/>
      <c r="K9" s="59"/>
      <c r="L9" s="59"/>
      <c r="M9" s="59"/>
      <c r="N9" s="59"/>
      <c r="O9" s="65"/>
      <c r="P9" s="66"/>
      <c r="Q9" s="66"/>
      <c r="R9" s="9"/>
      <c r="S9" s="59"/>
      <c r="T9" s="59"/>
      <c r="U9" s="59"/>
      <c r="V9" s="57" t="e">
        <f>SUM($D$5:$D9)/(COUNTA($D$5:$D9)-COUNTA($E$5:$E9))</f>
        <v>#DIV/0!</v>
      </c>
      <c r="W9" s="85" t="str">
        <f t="array" ref="W9">IF(SUM(K5:K34)=0,"-",SUM(INT(K5:K34))+INT(ROUND(SUM(K5:K34-INT(K5:K34)),1)/0.6)+MOD(ROUND(SUM(K5:K34-INT(K5:K34)),1),0.6))</f>
        <v>-</v>
      </c>
      <c r="X9" s="86" t="str">
        <f>IF($W$9="-","-",SUM(L5:L34))</f>
        <v>-</v>
      </c>
      <c r="Y9" s="86" t="str">
        <f>IF($W$9="-","-",SUM(M5:M34))</f>
        <v>-</v>
      </c>
      <c r="Z9" s="83" t="str">
        <f>IF($W$9="-","-",SUM(N5:N34))</f>
        <v>-</v>
      </c>
      <c r="AA9" s="305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306"/>
      <c r="AC9" s="303" t="str">
        <f>IF($Z$9="-","-",IF($Z$9=0,"-",$Y$9/$Z$9))</f>
        <v>-</v>
      </c>
      <c r="AD9" s="304"/>
      <c r="AE9" s="87" t="str">
        <f>IF(ISERROR(ROUND((INT(W9)*6+((W9-INT(W9))*10))/Z9,2)),"-",ROUND((INT(W9)*6+((W9-INT(W9))*10))/Z9,2))</f>
        <v>-</v>
      </c>
      <c r="AF9" s="84" t="str">
        <f>IF(ISERROR(ROUND(Y9/(INT(W9)*6+((W9-INT(W9))*10))*6,2)),"-",ROUND(Y9/(INT(W9)*6+((W9-INT(W9))*10))*6,2))</f>
        <v>-</v>
      </c>
      <c r="AG9" s="93">
        <f>COUNTIF(N5:N34,"&gt;=5")</f>
        <v>0</v>
      </c>
      <c r="AH9" s="10"/>
      <c r="AK9" s="81" t="s">
        <v>48</v>
      </c>
      <c r="AL9" s="82" t="str">
        <f t="shared" si="0"/>
        <v>-</v>
      </c>
      <c r="AM9" s="90" t="str">
        <f t="shared" si="1"/>
        <v>-</v>
      </c>
    </row>
    <row r="10" spans="1:39" ht="17.100000000000001" customHeight="1">
      <c r="A10" s="210"/>
      <c r="B10" s="47"/>
      <c r="C10" s="91"/>
      <c r="D10" s="63"/>
      <c r="E10" s="61"/>
      <c r="F10" s="59"/>
      <c r="G10" s="62"/>
      <c r="H10" s="59"/>
      <c r="I10" s="59"/>
      <c r="J10" s="9"/>
      <c r="K10" s="59"/>
      <c r="L10" s="59"/>
      <c r="M10" s="59"/>
      <c r="N10" s="59"/>
      <c r="O10" s="65"/>
      <c r="P10" s="66"/>
      <c r="Q10" s="66"/>
      <c r="R10" s="9"/>
      <c r="S10" s="59"/>
      <c r="T10" s="59"/>
      <c r="U10" s="59"/>
      <c r="V10" s="58" t="e">
        <f>SUM($D$5:$D10)/(COUNTA($D$5:$D10)-COUNTA($E$5:$E10))</f>
        <v>#DIV/0!</v>
      </c>
      <c r="W10" s="12"/>
      <c r="AK10" s="81" t="s">
        <v>47</v>
      </c>
      <c r="AL10" s="82" t="str">
        <f t="shared" si="0"/>
        <v>-</v>
      </c>
      <c r="AM10" s="90" t="str">
        <f t="shared" si="1"/>
        <v>-</v>
      </c>
    </row>
    <row r="11" spans="1:39" ht="17.100000000000001" customHeight="1">
      <c r="A11" s="210"/>
      <c r="B11" s="47"/>
      <c r="C11" s="91"/>
      <c r="D11" s="63"/>
      <c r="E11" s="61"/>
      <c r="F11" s="59"/>
      <c r="G11" s="59"/>
      <c r="H11" s="59"/>
      <c r="I11" s="59"/>
      <c r="J11" s="9"/>
      <c r="K11" s="59"/>
      <c r="L11" s="59"/>
      <c r="M11" s="59"/>
      <c r="N11" s="59"/>
      <c r="O11" s="65"/>
      <c r="P11" s="66"/>
      <c r="Q11" s="66"/>
      <c r="R11" s="9"/>
      <c r="S11" s="59"/>
      <c r="T11" s="59"/>
      <c r="U11" s="59"/>
      <c r="V11" s="58" t="e">
        <f>SUM($D$5:$D11)/(COUNTA($D$5:$D11)-COUNTA($E$5:$E11))</f>
        <v>#DIV/0!</v>
      </c>
      <c r="W11" s="292" t="s">
        <v>46</v>
      </c>
      <c r="X11" s="292"/>
      <c r="Y11" s="292"/>
      <c r="Z11" s="11"/>
      <c r="AA11" s="11"/>
      <c r="AB11" s="11"/>
      <c r="AK11" s="81" t="s">
        <v>45</v>
      </c>
      <c r="AL11" s="82" t="str">
        <f t="shared" si="0"/>
        <v>-</v>
      </c>
      <c r="AM11" s="90" t="str">
        <f t="shared" si="1"/>
        <v>-</v>
      </c>
    </row>
    <row r="12" spans="1:39" ht="17.100000000000001" customHeight="1">
      <c r="A12" s="243"/>
      <c r="B12" s="47"/>
      <c r="C12" s="91"/>
      <c r="D12" s="63"/>
      <c r="E12" s="61"/>
      <c r="F12" s="59"/>
      <c r="G12" s="62"/>
      <c r="H12" s="59"/>
      <c r="I12" s="59"/>
      <c r="J12" s="9"/>
      <c r="K12" s="59"/>
      <c r="L12" s="59"/>
      <c r="M12" s="59"/>
      <c r="N12" s="59"/>
      <c r="O12" s="65"/>
      <c r="P12" s="66"/>
      <c r="Q12" s="66"/>
      <c r="R12" s="9"/>
      <c r="S12" s="59"/>
      <c r="T12" s="59"/>
      <c r="U12" s="59"/>
      <c r="V12" s="58" t="e">
        <f>SUM($D$5:$D12)/(COUNTA($D$5:$D12)-COUNTA($E$5:$E12))</f>
        <v>#DIV/0!</v>
      </c>
      <c r="W12" s="77" t="s">
        <v>8</v>
      </c>
      <c r="X12" s="77" t="s">
        <v>7</v>
      </c>
      <c r="Y12" s="77" t="s">
        <v>6</v>
      </c>
      <c r="Z12" s="47"/>
      <c r="AK12" s="81" t="s">
        <v>44</v>
      </c>
      <c r="AL12" s="82" t="str">
        <f t="shared" si="0"/>
        <v>-</v>
      </c>
      <c r="AM12" s="90" t="str">
        <f t="shared" si="1"/>
        <v>-</v>
      </c>
    </row>
    <row r="13" spans="1:39" ht="17.100000000000001" customHeight="1">
      <c r="A13" s="243"/>
      <c r="B13" s="47"/>
      <c r="C13" s="91"/>
      <c r="D13" s="63"/>
      <c r="E13" s="61"/>
      <c r="F13" s="59"/>
      <c r="G13" s="62"/>
      <c r="H13" s="59"/>
      <c r="I13" s="59"/>
      <c r="J13" s="9"/>
      <c r="K13" s="59"/>
      <c r="L13" s="59"/>
      <c r="M13" s="59"/>
      <c r="N13" s="59"/>
      <c r="O13" s="65"/>
      <c r="P13" s="66"/>
      <c r="Q13" s="66"/>
      <c r="R13" s="9"/>
      <c r="S13" s="59"/>
      <c r="T13" s="59"/>
      <c r="U13" s="59"/>
      <c r="V13" s="57" t="e">
        <f>SUM($D$5:$D13)/(COUNTA($D$5:$D13)-COUNTA($E$5:$E13))</f>
        <v>#DIV/0!</v>
      </c>
      <c r="W13" s="76">
        <f>SUM(S5:S34)</f>
        <v>0</v>
      </c>
      <c r="X13" s="76">
        <f>SUM(T5:T34)</f>
        <v>0</v>
      </c>
      <c r="Y13" s="76">
        <f>SUM(U5:U34)</f>
        <v>0</v>
      </c>
      <c r="Z13" s="10"/>
      <c r="AK13" s="81" t="s">
        <v>43</v>
      </c>
      <c r="AL13" s="82" t="str">
        <f t="shared" si="0"/>
        <v>-</v>
      </c>
      <c r="AM13" s="90" t="str">
        <f t="shared" si="1"/>
        <v>-</v>
      </c>
    </row>
    <row r="14" spans="1:39" ht="17.100000000000001" customHeight="1">
      <c r="A14" s="243"/>
      <c r="B14" s="51"/>
      <c r="C14" s="92"/>
      <c r="D14" s="60"/>
      <c r="E14" s="61"/>
      <c r="F14" s="59"/>
      <c r="G14" s="59"/>
      <c r="H14" s="59"/>
      <c r="I14" s="59"/>
      <c r="J14" s="9"/>
      <c r="K14" s="59"/>
      <c r="L14" s="59"/>
      <c r="M14" s="59"/>
      <c r="N14" s="59"/>
      <c r="O14" s="65"/>
      <c r="P14" s="66"/>
      <c r="Q14" s="66"/>
      <c r="R14" s="9"/>
      <c r="S14" s="59"/>
      <c r="T14" s="59"/>
      <c r="U14" s="59"/>
      <c r="V14" s="58" t="e">
        <f>SUM($D$5:$D14)/(COUNTA($D$5:$D14)-COUNTA($E$5:$E14))</f>
        <v>#DIV/0!</v>
      </c>
      <c r="AK14" s="81" t="s">
        <v>42</v>
      </c>
      <c r="AL14" s="82" t="str">
        <f t="shared" si="0"/>
        <v>-</v>
      </c>
      <c r="AM14" s="90" t="str">
        <f t="shared" si="1"/>
        <v>-</v>
      </c>
    </row>
    <row r="15" spans="1:39" ht="17.100000000000001" customHeight="1">
      <c r="A15" s="243"/>
      <c r="B15" s="51"/>
      <c r="C15" s="92"/>
      <c r="D15" s="63"/>
      <c r="E15" s="61"/>
      <c r="F15" s="59"/>
      <c r="G15" s="62"/>
      <c r="H15" s="59"/>
      <c r="I15" s="59"/>
      <c r="J15" s="9"/>
      <c r="K15" s="59"/>
      <c r="L15" s="59"/>
      <c r="M15" s="59"/>
      <c r="N15" s="59"/>
      <c r="O15" s="65"/>
      <c r="P15" s="66"/>
      <c r="Q15" s="66"/>
      <c r="R15" s="9"/>
      <c r="S15" s="59"/>
      <c r="T15" s="59"/>
      <c r="U15" s="59"/>
      <c r="V15" s="58" t="e">
        <f>SUM($D$5:$D15)/(COUNTA($D$5:$D15)-COUNTA($E$5:$E15))</f>
        <v>#DIV/0!</v>
      </c>
      <c r="W15" s="289" t="s">
        <v>41</v>
      </c>
      <c r="X15" s="289"/>
      <c r="Y15" s="289"/>
      <c r="Z15" s="289"/>
      <c r="AA15" s="289"/>
      <c r="AB15" s="289"/>
    </row>
    <row r="16" spans="1:39" ht="17.100000000000001" customHeight="1">
      <c r="A16" s="243"/>
      <c r="B16" s="51"/>
      <c r="C16" s="92"/>
      <c r="D16" s="63"/>
      <c r="E16" s="61"/>
      <c r="F16" s="59"/>
      <c r="G16" s="62"/>
      <c r="H16" s="59"/>
      <c r="I16" s="59"/>
      <c r="J16" s="9"/>
      <c r="K16" s="59"/>
      <c r="L16" s="59"/>
      <c r="M16" s="59"/>
      <c r="N16" s="59"/>
      <c r="O16" s="65"/>
      <c r="P16" s="66"/>
      <c r="Q16" s="66"/>
      <c r="R16" s="9"/>
      <c r="S16" s="59"/>
      <c r="T16" s="59"/>
      <c r="U16" s="59"/>
      <c r="V16" s="57" t="e">
        <f>SUM($D$5:$D16)/(COUNTA($D$5:$D16)-COUNTA($E$5:$E16))</f>
        <v>#DIV/0!</v>
      </c>
      <c r="W16" s="293" t="s">
        <v>40</v>
      </c>
      <c r="X16" s="294"/>
      <c r="Y16" s="295"/>
      <c r="Z16" s="76">
        <f>COUNTIF($G$5:$G$34,W16)</f>
        <v>0</v>
      </c>
      <c r="AA16" s="296">
        <f>$Z16/MAX(1,$X$5)</f>
        <v>0</v>
      </c>
      <c r="AB16" s="297"/>
    </row>
    <row r="17" spans="1:34" ht="17.100000000000001" customHeight="1">
      <c r="A17" s="228"/>
      <c r="B17" s="51"/>
      <c r="C17" s="92"/>
      <c r="D17" s="63"/>
      <c r="E17" s="61"/>
      <c r="F17" s="59"/>
      <c r="G17" s="62"/>
      <c r="H17" s="59"/>
      <c r="I17" s="59"/>
      <c r="J17" s="9"/>
      <c r="K17" s="59"/>
      <c r="L17" s="59"/>
      <c r="M17" s="59"/>
      <c r="N17" s="59"/>
      <c r="O17" s="65"/>
      <c r="P17" s="66"/>
      <c r="Q17" s="66"/>
      <c r="R17" s="9"/>
      <c r="S17" s="59"/>
      <c r="T17" s="59"/>
      <c r="U17" s="59"/>
      <c r="V17" s="57" t="e">
        <f>SUM($D$5:$D17)/(COUNTA($D$5:$D17)-COUNTA($E$5:$E17))</f>
        <v>#DIV/0!</v>
      </c>
      <c r="W17" s="298" t="s">
        <v>39</v>
      </c>
      <c r="X17" s="299"/>
      <c r="Y17" s="300"/>
      <c r="Z17" s="76">
        <f>COUNTIF($G$5:$G$34,W17)</f>
        <v>0</v>
      </c>
      <c r="AA17" s="287">
        <f t="shared" ref="AA17:AA25" si="2">$Z17/MAX(1,$X$5)</f>
        <v>0</v>
      </c>
      <c r="AB17" s="288"/>
      <c r="AG17" s="1"/>
      <c r="AH17" s="1"/>
    </row>
    <row r="18" spans="1:34" ht="17.100000000000001" customHeight="1">
      <c r="A18" s="228"/>
      <c r="B18" s="51"/>
      <c r="C18" s="92"/>
      <c r="D18" s="63"/>
      <c r="E18" s="61"/>
      <c r="F18" s="59"/>
      <c r="G18" s="62"/>
      <c r="H18" s="59"/>
      <c r="I18" s="59"/>
      <c r="J18" s="9"/>
      <c r="K18" s="59"/>
      <c r="L18" s="59"/>
      <c r="M18" s="59"/>
      <c r="N18" s="59"/>
      <c r="O18" s="65"/>
      <c r="P18" s="66"/>
      <c r="Q18" s="66"/>
      <c r="R18" s="9"/>
      <c r="S18" s="59"/>
      <c r="T18" s="59"/>
      <c r="U18" s="59"/>
      <c r="V18" s="57" t="e">
        <f>SUM($D$5:$D18)/(COUNTA($D$5:$D18)-COUNTA($E$5:$E18))</f>
        <v>#DIV/0!</v>
      </c>
      <c r="W18" s="284" t="s">
        <v>90</v>
      </c>
      <c r="X18" s="285"/>
      <c r="Y18" s="286"/>
      <c r="Z18" s="76">
        <f>COUNTIF($G$5:$G$34,W18)</f>
        <v>0</v>
      </c>
      <c r="AA18" s="287">
        <f t="shared" si="2"/>
        <v>0</v>
      </c>
      <c r="AB18" s="288"/>
      <c r="AG18" s="1"/>
      <c r="AH18" s="1"/>
    </row>
    <row r="19" spans="1:34" ht="17.100000000000001" customHeight="1">
      <c r="A19" s="228"/>
      <c r="B19" s="51"/>
      <c r="C19" s="92"/>
      <c r="D19" s="60"/>
      <c r="E19" s="61"/>
      <c r="F19" s="59"/>
      <c r="G19" s="59"/>
      <c r="H19" s="59"/>
      <c r="I19" s="59"/>
      <c r="J19" s="9"/>
      <c r="K19" s="59"/>
      <c r="L19" s="59"/>
      <c r="M19" s="59"/>
      <c r="N19" s="59"/>
      <c r="O19" s="65"/>
      <c r="P19" s="66"/>
      <c r="Q19" s="66"/>
      <c r="R19" s="9"/>
      <c r="S19" s="59"/>
      <c r="T19" s="59"/>
      <c r="U19" s="59"/>
      <c r="V19" s="57" t="e">
        <f>SUM($D$5:$D19)/(COUNTA($D$5:$D19)-COUNTA($E$5:$E19))</f>
        <v>#DIV/0!</v>
      </c>
      <c r="W19" s="284" t="s">
        <v>89</v>
      </c>
      <c r="X19" s="285"/>
      <c r="Y19" s="286"/>
      <c r="Z19" s="76">
        <f t="shared" ref="Z19:Z25" si="3">COUNTIF($G$5:$G$34,W19)</f>
        <v>0</v>
      </c>
      <c r="AA19" s="287">
        <f t="shared" si="2"/>
        <v>0</v>
      </c>
      <c r="AB19" s="288"/>
      <c r="AG19" s="1"/>
      <c r="AH19" s="1"/>
    </row>
    <row r="20" spans="1:34" ht="17.100000000000001" customHeight="1">
      <c r="A20" s="228"/>
      <c r="B20" s="47"/>
      <c r="C20" s="91"/>
      <c r="D20" s="60"/>
      <c r="E20" s="61"/>
      <c r="F20" s="59"/>
      <c r="G20" s="62"/>
      <c r="H20" s="59"/>
      <c r="I20" s="59"/>
      <c r="J20" s="9"/>
      <c r="K20" s="59"/>
      <c r="L20" s="59"/>
      <c r="M20" s="59"/>
      <c r="N20" s="59"/>
      <c r="O20" s="65"/>
      <c r="P20" s="66"/>
      <c r="Q20" s="66"/>
      <c r="R20" s="9"/>
      <c r="S20" s="59"/>
      <c r="T20" s="59"/>
      <c r="U20" s="59"/>
      <c r="V20" s="57" t="e">
        <f>SUM($D$5:$D20)/(COUNTA($D$5:$D20)-COUNTA($E$5:$E20))</f>
        <v>#DIV/0!</v>
      </c>
      <c r="W20" s="284" t="s">
        <v>38</v>
      </c>
      <c r="X20" s="285"/>
      <c r="Y20" s="286"/>
      <c r="Z20" s="76">
        <f t="shared" si="3"/>
        <v>0</v>
      </c>
      <c r="AA20" s="287">
        <f t="shared" si="2"/>
        <v>0</v>
      </c>
      <c r="AB20" s="288"/>
      <c r="AG20" s="1"/>
      <c r="AH20" s="1"/>
    </row>
    <row r="21" spans="1:34" ht="17.100000000000001" customHeight="1">
      <c r="A21" s="249"/>
      <c r="B21" s="47"/>
      <c r="C21" s="91"/>
      <c r="D21" s="60"/>
      <c r="E21" s="61"/>
      <c r="F21" s="59"/>
      <c r="G21" s="62"/>
      <c r="H21" s="59"/>
      <c r="I21" s="59"/>
      <c r="J21" s="9"/>
      <c r="K21" s="64"/>
      <c r="L21" s="59"/>
      <c r="M21" s="59"/>
      <c r="N21" s="59"/>
      <c r="O21" s="65"/>
      <c r="P21" s="66"/>
      <c r="Q21" s="66"/>
      <c r="R21" s="9"/>
      <c r="S21" s="59"/>
      <c r="T21" s="59"/>
      <c r="U21" s="59"/>
      <c r="V21" s="57" t="e">
        <f>SUM($D$5:$D21)/(COUNTA($D$5:$D21)-COUNTA($E$5:$E21))</f>
        <v>#DIV/0!</v>
      </c>
      <c r="W21" s="284" t="s">
        <v>37</v>
      </c>
      <c r="X21" s="285"/>
      <c r="Y21" s="286"/>
      <c r="Z21" s="76">
        <f t="shared" si="3"/>
        <v>0</v>
      </c>
      <c r="AA21" s="287">
        <f t="shared" si="2"/>
        <v>0</v>
      </c>
      <c r="AB21" s="288"/>
      <c r="AG21" s="1"/>
      <c r="AH21" s="1"/>
    </row>
    <row r="22" spans="1:34" ht="17.100000000000001" customHeight="1">
      <c r="A22" s="247"/>
      <c r="B22" s="47"/>
      <c r="C22" s="91"/>
      <c r="D22" s="60"/>
      <c r="E22" s="61"/>
      <c r="F22" s="59"/>
      <c r="G22" s="59"/>
      <c r="H22" s="59"/>
      <c r="I22" s="59"/>
      <c r="J22" s="9"/>
      <c r="K22" s="64"/>
      <c r="L22" s="59"/>
      <c r="M22" s="59"/>
      <c r="N22" s="59"/>
      <c r="O22" s="65"/>
      <c r="P22" s="66"/>
      <c r="Q22" s="66"/>
      <c r="R22" s="9"/>
      <c r="S22" s="59"/>
      <c r="T22" s="59"/>
      <c r="U22" s="59"/>
      <c r="V22" s="57" t="e">
        <f>SUM($D$5:$D22)/(COUNTA($D$5:$D22)-COUNTA($E$5:$E22))</f>
        <v>#DIV/0!</v>
      </c>
      <c r="W22" s="284" t="s">
        <v>36</v>
      </c>
      <c r="X22" s="285"/>
      <c r="Y22" s="286"/>
      <c r="Z22" s="76">
        <f t="shared" si="3"/>
        <v>0</v>
      </c>
      <c r="AA22" s="287">
        <f t="shared" si="2"/>
        <v>0</v>
      </c>
      <c r="AB22" s="288"/>
      <c r="AG22" s="1"/>
      <c r="AH22" s="1"/>
    </row>
    <row r="23" spans="1:34" ht="17.100000000000001" customHeight="1">
      <c r="A23" s="229"/>
      <c r="B23" s="47"/>
      <c r="C23" s="91"/>
      <c r="D23" s="60"/>
      <c r="E23" s="61"/>
      <c r="F23" s="59"/>
      <c r="G23" s="62"/>
      <c r="H23" s="59"/>
      <c r="I23" s="59"/>
      <c r="J23" s="9"/>
      <c r="K23" s="64"/>
      <c r="L23" s="59"/>
      <c r="M23" s="59"/>
      <c r="N23" s="64"/>
      <c r="O23" s="67"/>
      <c r="P23" s="68"/>
      <c r="Q23" s="68"/>
      <c r="R23" s="9"/>
      <c r="S23" s="59"/>
      <c r="T23" s="59"/>
      <c r="U23" s="59"/>
      <c r="V23" s="57" t="e">
        <f>SUM($D$5:$D23)/(COUNTA($D$5:$D23)-COUNTA($E$5:$E23))</f>
        <v>#DIV/0!</v>
      </c>
      <c r="W23" s="284" t="s">
        <v>35</v>
      </c>
      <c r="X23" s="285"/>
      <c r="Y23" s="286"/>
      <c r="Z23" s="76">
        <f t="shared" si="3"/>
        <v>0</v>
      </c>
      <c r="AA23" s="287">
        <f t="shared" si="2"/>
        <v>0</v>
      </c>
      <c r="AB23" s="288"/>
      <c r="AG23" s="1"/>
      <c r="AH23" s="1"/>
    </row>
    <row r="24" spans="1:34" ht="17.100000000000001" customHeight="1">
      <c r="A24" s="248"/>
      <c r="B24" s="51"/>
      <c r="C24" s="92"/>
      <c r="D24" s="63"/>
      <c r="E24" s="61"/>
      <c r="F24" s="59"/>
      <c r="G24" s="62"/>
      <c r="H24" s="59"/>
      <c r="I24" s="59"/>
      <c r="J24" s="9"/>
      <c r="K24" s="64"/>
      <c r="L24" s="59"/>
      <c r="M24" s="59"/>
      <c r="N24" s="59"/>
      <c r="O24" s="65"/>
      <c r="P24" s="66"/>
      <c r="Q24" s="66"/>
      <c r="R24" s="25"/>
      <c r="S24" s="62"/>
      <c r="T24" s="62"/>
      <c r="U24" s="62"/>
      <c r="V24" s="57" t="e">
        <f>SUM($D$5:$D24)/(COUNTA($D$5:$D24)-COUNTA($E$5:$E24))</f>
        <v>#DIV/0!</v>
      </c>
      <c r="W24" s="284" t="s">
        <v>34</v>
      </c>
      <c r="X24" s="290"/>
      <c r="Y24" s="291"/>
      <c r="Z24" s="76">
        <f t="shared" si="3"/>
        <v>0</v>
      </c>
      <c r="AA24" s="287">
        <f t="shared" si="2"/>
        <v>0</v>
      </c>
      <c r="AB24" s="288"/>
      <c r="AG24" s="1"/>
      <c r="AH24" s="1"/>
    </row>
    <row r="25" spans="1:34" ht="17.100000000000001" customHeight="1">
      <c r="A25" s="248"/>
      <c r="B25" s="47"/>
      <c r="C25" s="91"/>
      <c r="D25" s="63"/>
      <c r="E25" s="61"/>
      <c r="F25" s="59"/>
      <c r="G25" s="62"/>
      <c r="H25" s="59"/>
      <c r="I25" s="59"/>
      <c r="J25" s="9"/>
      <c r="K25" s="64"/>
      <c r="L25" s="59"/>
      <c r="M25" s="59"/>
      <c r="N25" s="59"/>
      <c r="O25" s="65"/>
      <c r="P25" s="66"/>
      <c r="Q25" s="66"/>
      <c r="R25" s="50"/>
      <c r="S25" s="59"/>
      <c r="T25" s="59"/>
      <c r="U25" s="59"/>
      <c r="V25" s="57" t="e">
        <f>SUM($D$5:$D25)/(COUNTA($D$5:$D25)-COUNTA($E$5:$E25))</f>
        <v>#DIV/0!</v>
      </c>
      <c r="W25" s="284" t="s">
        <v>33</v>
      </c>
      <c r="X25" s="285"/>
      <c r="Y25" s="286"/>
      <c r="Z25" s="76">
        <f t="shared" si="3"/>
        <v>0</v>
      </c>
      <c r="AA25" s="287">
        <f t="shared" si="2"/>
        <v>0</v>
      </c>
      <c r="AB25" s="288"/>
      <c r="AG25" s="1"/>
      <c r="AH25" s="1"/>
    </row>
    <row r="26" spans="1:34" ht="17.100000000000001" customHeight="1">
      <c r="A26" s="200"/>
      <c r="B26" s="2"/>
      <c r="C26" s="91"/>
      <c r="D26" s="60"/>
      <c r="E26" s="61"/>
      <c r="F26" s="59"/>
      <c r="G26" s="59"/>
      <c r="H26" s="59"/>
      <c r="I26" s="59"/>
      <c r="J26" s="9"/>
      <c r="K26" s="64"/>
      <c r="L26" s="59"/>
      <c r="M26" s="59"/>
      <c r="N26" s="59"/>
      <c r="O26" s="65"/>
      <c r="P26" s="66"/>
      <c r="Q26" s="66"/>
      <c r="R26" s="50"/>
      <c r="S26" s="59"/>
      <c r="T26" s="59"/>
      <c r="U26" s="59"/>
      <c r="V26" s="58" t="e">
        <f>SUM($D$5:$D26)/(COUNTA($D$5:$D26)-COUNTA($E$5:$E26))</f>
        <v>#DIV/0!</v>
      </c>
      <c r="W26" s="88"/>
    </row>
    <row r="27" spans="1:34" ht="17.100000000000001" customHeight="1">
      <c r="A27" s="200"/>
      <c r="B27" s="2"/>
      <c r="C27" s="91"/>
      <c r="D27" s="60"/>
      <c r="E27" s="61"/>
      <c r="F27" s="59"/>
      <c r="G27" s="59"/>
      <c r="H27" s="59"/>
      <c r="I27" s="59"/>
      <c r="J27" s="9"/>
      <c r="K27" s="64"/>
      <c r="L27" s="59"/>
      <c r="M27" s="59"/>
      <c r="N27" s="59"/>
      <c r="O27" s="65"/>
      <c r="P27" s="66"/>
      <c r="Q27" s="66"/>
      <c r="R27" s="50"/>
      <c r="S27" s="59"/>
      <c r="T27" s="59"/>
      <c r="U27" s="59"/>
      <c r="V27" s="58" t="e">
        <f>SUM($D$5:$D27)/(COUNTA($D$5:$D27)-COUNTA($E$5:$E27))</f>
        <v>#DIV/0!</v>
      </c>
      <c r="W27" s="289" t="s">
        <v>32</v>
      </c>
      <c r="X27" s="289"/>
      <c r="Y27" s="289"/>
      <c r="Z27" s="289"/>
      <c r="AA27" s="289"/>
      <c r="AB27" s="289"/>
      <c r="AC27" s="8"/>
      <c r="AD27" s="8"/>
      <c r="AE27" s="8"/>
      <c r="AG27" s="1"/>
      <c r="AH27" s="1"/>
    </row>
    <row r="28" spans="1:34" ht="17.100000000000001" customHeight="1">
      <c r="A28" s="200"/>
      <c r="B28" s="2"/>
      <c r="C28" s="91"/>
      <c r="D28" s="60"/>
      <c r="E28" s="61"/>
      <c r="F28" s="59"/>
      <c r="G28" s="59"/>
      <c r="H28" s="59"/>
      <c r="I28" s="59"/>
      <c r="J28" s="9"/>
      <c r="K28" s="64"/>
      <c r="L28" s="59"/>
      <c r="M28" s="59"/>
      <c r="N28" s="59"/>
      <c r="O28" s="65"/>
      <c r="P28" s="66"/>
      <c r="Q28" s="66"/>
      <c r="R28" s="50"/>
      <c r="S28" s="59"/>
      <c r="T28" s="59"/>
      <c r="U28" s="59"/>
      <c r="V28" s="57" t="e">
        <f>SUM($D$5:$D28)/(COUNTA($D$5:$D28)-COUNTA($E$5:$E28))</f>
        <v>#DIV/0!</v>
      </c>
      <c r="W28" s="69" t="s">
        <v>31</v>
      </c>
      <c r="X28" s="70"/>
      <c r="Y28" s="70"/>
      <c r="Z28" s="71"/>
      <c r="AA28" s="282" t="str">
        <f>IF(W5=0,"-",$W$13/$W$5)</f>
        <v>-</v>
      </c>
      <c r="AB28" s="283"/>
      <c r="AG28" s="1"/>
      <c r="AH28" s="1"/>
    </row>
    <row r="29" spans="1:34" ht="17.100000000000001" customHeight="1">
      <c r="A29" s="200"/>
      <c r="B29" s="2"/>
      <c r="C29" s="91"/>
      <c r="D29" s="60"/>
      <c r="E29" s="61"/>
      <c r="F29" s="59"/>
      <c r="G29" s="59"/>
      <c r="H29" s="59"/>
      <c r="I29" s="59"/>
      <c r="J29" s="9"/>
      <c r="K29" s="64"/>
      <c r="L29" s="59"/>
      <c r="M29" s="59"/>
      <c r="N29" s="59"/>
      <c r="O29" s="65"/>
      <c r="P29" s="66"/>
      <c r="Q29" s="66"/>
      <c r="R29" s="50"/>
      <c r="S29" s="59"/>
      <c r="T29" s="59"/>
      <c r="U29" s="59"/>
      <c r="V29" s="57" t="e">
        <f>SUM($D$5:$D29)/(COUNTA($D$5:$D29)-COUNTA($E$5:$E29))</f>
        <v>#DIV/0!</v>
      </c>
      <c r="W29" s="72" t="s">
        <v>30</v>
      </c>
      <c r="X29" s="73"/>
      <c r="Y29" s="276">
        <v>20</v>
      </c>
      <c r="Z29" s="279"/>
      <c r="AA29" s="280" t="str">
        <f>IF(ISERROR(SUMIF(D5:D34,"&gt;="&amp;Y29)/SUMPRODUCT(--(D5:D34&gt;=Y29),--(E5:E34&lt;&gt;"*"))),"-",SUMIF(D5:D34,"&gt;="&amp;Y29)/SUMPRODUCT(--(D5:D34&gt;=Y29),--(E5:E34&lt;&gt;"*")))</f>
        <v>-</v>
      </c>
      <c r="AB29" s="281"/>
      <c r="AG29" s="1"/>
      <c r="AH29" s="1"/>
    </row>
    <row r="30" spans="1:34" ht="17.100000000000001" customHeight="1">
      <c r="A30" s="200"/>
      <c r="B30" s="2"/>
      <c r="C30" s="91"/>
      <c r="D30" s="60"/>
      <c r="E30" s="61"/>
      <c r="F30" s="59"/>
      <c r="G30" s="59"/>
      <c r="H30" s="59"/>
      <c r="I30" s="59"/>
      <c r="J30" s="9"/>
      <c r="K30" s="64"/>
      <c r="L30" s="59"/>
      <c r="M30" s="59"/>
      <c r="N30" s="59"/>
      <c r="O30" s="65"/>
      <c r="P30" s="66"/>
      <c r="Q30" s="66"/>
      <c r="R30" s="50"/>
      <c r="S30" s="59"/>
      <c r="T30" s="59"/>
      <c r="U30" s="59"/>
      <c r="V30" s="57" t="e">
        <f>SUM($D$5:$D30)/(COUNTA($D$5:$D30)-COUNTA($E$5:$E30))</f>
        <v>#DIV/0!</v>
      </c>
      <c r="W30" s="274" t="s">
        <v>29</v>
      </c>
      <c r="X30" s="275"/>
      <c r="Y30" s="275"/>
      <c r="Z30" s="276"/>
      <c r="AA30" s="277" t="str">
        <f>IF($Z$5="-","-",IF($Z$5=0,"-",($AF$5*4+$AG$5*6)/$Z$5))</f>
        <v>-</v>
      </c>
      <c r="AB30" s="278"/>
      <c r="AG30" s="1"/>
      <c r="AH30" s="1"/>
    </row>
    <row r="31" spans="1:34" ht="17.100000000000001" customHeight="1">
      <c r="A31" s="200"/>
      <c r="B31" s="2"/>
      <c r="C31" s="91"/>
      <c r="D31" s="60"/>
      <c r="E31" s="61"/>
      <c r="F31" s="59"/>
      <c r="G31" s="59"/>
      <c r="H31" s="59"/>
      <c r="I31" s="59"/>
      <c r="J31" s="9"/>
      <c r="K31" s="64"/>
      <c r="L31" s="59"/>
      <c r="M31" s="59"/>
      <c r="N31" s="59"/>
      <c r="O31" s="65"/>
      <c r="P31" s="66"/>
      <c r="Q31" s="66"/>
      <c r="R31" s="50"/>
      <c r="S31" s="59"/>
      <c r="T31" s="59"/>
      <c r="U31" s="59"/>
      <c r="V31" s="57" t="e">
        <f>SUM($D$5:$D31)/(COUNTA($D$5:$D31)-COUNTA($E$5:$E31))</f>
        <v>#DIV/0!</v>
      </c>
      <c r="W31" s="274" t="s">
        <v>28</v>
      </c>
      <c r="X31" s="275"/>
      <c r="Y31" s="275"/>
      <c r="Z31" s="276"/>
      <c r="AA31" s="277" t="str">
        <f>IF(SUM($AF5:$AG5),$AG5/SUM($AF5:$AG5),"-")</f>
        <v>-</v>
      </c>
      <c r="AB31" s="278"/>
      <c r="AG31" s="1"/>
      <c r="AH31" s="1"/>
    </row>
    <row r="32" spans="1:34" ht="17.100000000000001" customHeight="1">
      <c r="A32" s="200"/>
      <c r="B32" s="2"/>
      <c r="C32" s="91"/>
      <c r="D32" s="60"/>
      <c r="E32" s="61"/>
      <c r="F32" s="59"/>
      <c r="G32" s="59"/>
      <c r="H32" s="59"/>
      <c r="I32" s="59"/>
      <c r="J32" s="9"/>
      <c r="K32" s="64"/>
      <c r="L32" s="59"/>
      <c r="M32" s="59"/>
      <c r="N32" s="59"/>
      <c r="O32" s="65"/>
      <c r="P32" s="66"/>
      <c r="Q32" s="66"/>
      <c r="R32" s="50"/>
      <c r="S32" s="59"/>
      <c r="T32" s="59"/>
      <c r="U32" s="59"/>
      <c r="V32" s="57" t="e">
        <f>SUM($D$5:$D32)/(COUNTA($D$5:$D32)-COUNTA($E$5:$E32))</f>
        <v>#DIV/0!</v>
      </c>
      <c r="W32" s="274" t="s">
        <v>27</v>
      </c>
      <c r="X32" s="275"/>
      <c r="Y32" s="275"/>
      <c r="Z32" s="276"/>
      <c r="AA32" s="277" t="str">
        <f>IF(SUM($AH5:$AI5),$AI5/SUM($AH5:$AI5),"-")</f>
        <v>-</v>
      </c>
      <c r="AB32" s="278"/>
      <c r="AG32" s="1"/>
      <c r="AH32" s="1"/>
    </row>
    <row r="33" spans="1:34" ht="17.100000000000001" customHeight="1">
      <c r="A33" s="199"/>
      <c r="B33" s="2"/>
      <c r="C33" s="91"/>
      <c r="D33" s="60"/>
      <c r="E33" s="61"/>
      <c r="F33" s="59"/>
      <c r="G33" s="59"/>
      <c r="H33" s="59"/>
      <c r="I33" s="59"/>
      <c r="J33" s="50"/>
      <c r="K33" s="59"/>
      <c r="L33" s="59"/>
      <c r="M33" s="59"/>
      <c r="N33" s="59"/>
      <c r="O33" s="65"/>
      <c r="P33" s="66"/>
      <c r="Q33" s="66"/>
      <c r="R33" s="50"/>
      <c r="S33" s="59"/>
      <c r="T33" s="59"/>
      <c r="U33" s="59"/>
      <c r="V33" s="57" t="e">
        <f>SUM($D$5:$D33)/(COUNTA($D$5:$D33)-COUNTA($E$5:$E33))</f>
        <v>#DIV/0!</v>
      </c>
      <c r="W33" s="274" t="s">
        <v>64</v>
      </c>
      <c r="X33" s="275"/>
      <c r="Y33" s="275"/>
      <c r="Z33" s="276"/>
      <c r="AA33" s="74">
        <f>SUMPRODUCT((D5:D34=0)*(D5:D34&lt;&gt;"")*(E5:E34&lt;&gt;"*"))</f>
        <v>0</v>
      </c>
      <c r="AB33" s="75">
        <f>SUMPRODUCT((D5:D34=0)*(D5:D34&lt;&gt;"")*(E5:E34&lt;&gt;"*")*(F5:F34=1))</f>
        <v>0</v>
      </c>
      <c r="AG33" s="1"/>
      <c r="AH33" s="1"/>
    </row>
    <row r="34" spans="1:34" ht="17.100000000000001" customHeight="1">
      <c r="A34" s="199"/>
      <c r="B34" s="2"/>
      <c r="C34" s="91"/>
      <c r="D34" s="60"/>
      <c r="E34" s="61"/>
      <c r="F34" s="59"/>
      <c r="G34" s="59"/>
      <c r="H34" s="59"/>
      <c r="I34" s="59"/>
      <c r="J34" s="50"/>
      <c r="K34" s="59"/>
      <c r="L34" s="59"/>
      <c r="M34" s="59"/>
      <c r="N34" s="59"/>
      <c r="O34" s="65"/>
      <c r="P34" s="66"/>
      <c r="Q34" s="66"/>
      <c r="R34" s="50"/>
      <c r="S34" s="59"/>
      <c r="T34" s="59"/>
      <c r="U34" s="59"/>
      <c r="V34" s="57" t="e">
        <f>SUM($D$5:$D34)/(COUNTA($D$5:$D34)-COUNTA($E$5:$E34))</f>
        <v>#DIV/0!</v>
      </c>
      <c r="W34" s="274" t="s">
        <v>65</v>
      </c>
      <c r="X34" s="275"/>
      <c r="Y34" s="275"/>
      <c r="Z34" s="276"/>
      <c r="AA34" s="74">
        <f>SUM(P5:P34)</f>
        <v>0</v>
      </c>
      <c r="AB34" s="75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AK3:AM3"/>
    <mergeCell ref="AA4:AB4"/>
    <mergeCell ref="AC4:AD4"/>
    <mergeCell ref="AA9:AB9"/>
    <mergeCell ref="AC9:AD9"/>
    <mergeCell ref="W7:AG7"/>
    <mergeCell ref="AA8:AB8"/>
    <mergeCell ref="AC8:AD8"/>
    <mergeCell ref="C3:I3"/>
    <mergeCell ref="K3:Q3"/>
    <mergeCell ref="S3:U3"/>
    <mergeCell ref="W3:AI3"/>
    <mergeCell ref="AA5:AB5"/>
    <mergeCell ref="AC5:AD5"/>
  </mergeCells>
  <phoneticPr fontId="30" type="noConversion"/>
  <conditionalFormatting sqref="AH5:AI5 AG9">
    <cfRule type="cellIs" dxfId="5" priority="1" operator="greaterThan">
      <formula>0</formula>
    </cfRule>
  </conditionalFormatting>
  <dataValidations count="1">
    <dataValidation type="list" allowBlank="1" showInputMessage="1" showErrorMessage="1" sqref="G5:G34" xr:uid="{00000000-0002-0000-4500-000000000000}">
      <formula1>$W$16:$W$25</formula1>
    </dataValidation>
  </dataValidations>
  <hyperlinks>
    <hyperlink ref="A2" location="'Player Summary'!A1" display="Player Summary" xr:uid="{00000000-0004-0000-45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H5" activePane="bottomRight" state="frozen"/>
      <selection activeCell="A17" sqref="A17"/>
      <selection pane="topRight" activeCell="A17" sqref="A17"/>
      <selection pane="bottomLeft" activeCell="A17" sqref="A17"/>
      <selection pane="bottomRight" activeCell="A17" sqref="A17"/>
    </sheetView>
  </sheetViews>
  <sheetFormatPr defaultColWidth="8.855468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85546875" style="2" customWidth="1"/>
    <col min="8" max="8" width="2.5703125" style="2" customWidth="1"/>
    <col min="9" max="9" width="2.42578125" style="2" customWidth="1"/>
    <col min="10" max="10" width="2.85546875" style="47" customWidth="1"/>
    <col min="11" max="11" width="5" style="5" customWidth="1"/>
    <col min="12" max="14" width="5" style="2" customWidth="1"/>
    <col min="15" max="15" width="0.5703125" style="2" customWidth="1"/>
    <col min="16" max="18" width="2.85546875" style="2" customWidth="1"/>
    <col min="19" max="21" width="4.42578125" style="2" customWidth="1"/>
    <col min="22" max="22" width="2.85546875" style="1" customWidth="1"/>
    <col min="23" max="25" width="5.5703125" style="1" customWidth="1"/>
    <col min="26" max="26" width="5.570312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5703125" style="1" customWidth="1"/>
    <col min="33" max="34" width="5.5703125" style="2" customWidth="1"/>
    <col min="35" max="35" width="5.5703125" style="1" customWidth="1"/>
    <col min="36" max="36" width="2.85546875" style="1" customWidth="1"/>
    <col min="37" max="38" width="5.5703125" style="1" customWidth="1"/>
    <col min="39" max="39" width="6.85546875" style="1" customWidth="1"/>
    <col min="40" max="256" width="11.42578125" style="1" customWidth="1"/>
    <col min="257" max="16384" width="8.85546875" style="1"/>
  </cols>
  <sheetData>
    <row r="1" spans="1:39" ht="15.75">
      <c r="A1" s="46"/>
      <c r="D1" s="13" t="s">
        <v>75</v>
      </c>
      <c r="E1" s="13"/>
      <c r="F1" s="13"/>
      <c r="G1" s="203" t="s">
        <v>76</v>
      </c>
      <c r="H1" s="13"/>
      <c r="I1" s="13"/>
      <c r="J1" s="13"/>
      <c r="K1" s="202" t="s">
        <v>77</v>
      </c>
      <c r="L1" s="13"/>
      <c r="M1" s="204" t="s">
        <v>78</v>
      </c>
      <c r="N1" s="20"/>
      <c r="O1" s="47"/>
      <c r="P1" s="47"/>
      <c r="Q1" s="47"/>
      <c r="R1" s="47"/>
      <c r="S1" s="20"/>
      <c r="T1" s="20"/>
      <c r="U1" s="20"/>
      <c r="V1" s="15"/>
      <c r="W1" s="15"/>
      <c r="X1" s="15"/>
      <c r="Y1" s="15"/>
      <c r="Z1" s="47"/>
    </row>
    <row r="2" spans="1:39">
      <c r="A2" s="226" t="s">
        <v>107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7"/>
      <c r="S2" s="47"/>
      <c r="T2" s="47"/>
      <c r="U2" s="47"/>
      <c r="V2" s="15"/>
      <c r="W2" s="15"/>
      <c r="X2" s="15"/>
      <c r="Y2" s="15"/>
      <c r="Z2" s="47"/>
      <c r="AA2" s="15"/>
      <c r="AB2" s="15"/>
      <c r="AC2" s="15"/>
      <c r="AD2" s="15"/>
      <c r="AE2" s="15"/>
      <c r="AF2" s="15"/>
      <c r="AG2" s="47"/>
      <c r="AH2" s="47"/>
      <c r="AI2" s="15"/>
      <c r="AJ2" s="15"/>
    </row>
    <row r="3" spans="1:39">
      <c r="A3" s="255" t="s">
        <v>73</v>
      </c>
      <c r="B3" s="15"/>
      <c r="C3" s="257" t="s">
        <v>63</v>
      </c>
      <c r="D3" s="257"/>
      <c r="E3" s="257"/>
      <c r="F3" s="257"/>
      <c r="G3" s="257"/>
      <c r="H3" s="257"/>
      <c r="I3" s="257"/>
      <c r="J3" s="13"/>
      <c r="K3" s="257" t="s">
        <v>62</v>
      </c>
      <c r="L3" s="257"/>
      <c r="M3" s="257"/>
      <c r="N3" s="257"/>
      <c r="O3" s="301"/>
      <c r="P3" s="257"/>
      <c r="Q3" s="257"/>
      <c r="R3" s="14"/>
      <c r="S3" s="257" t="s">
        <v>61</v>
      </c>
      <c r="T3" s="257"/>
      <c r="U3" s="257"/>
      <c r="V3" s="15"/>
      <c r="W3" s="289" t="s">
        <v>60</v>
      </c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K3" s="289" t="s">
        <v>59</v>
      </c>
      <c r="AL3" s="289"/>
      <c r="AM3" s="289"/>
    </row>
    <row r="4" spans="1:39" ht="17.100000000000001" customHeight="1">
      <c r="A4" s="256"/>
      <c r="B4" s="54" t="s">
        <v>93</v>
      </c>
      <c r="C4" s="52" t="s">
        <v>54</v>
      </c>
      <c r="D4" s="53" t="s">
        <v>21</v>
      </c>
      <c r="E4" s="53" t="s">
        <v>58</v>
      </c>
      <c r="F4" s="53" t="s">
        <v>57</v>
      </c>
      <c r="G4" s="53" t="s">
        <v>71</v>
      </c>
      <c r="H4" s="53">
        <v>4</v>
      </c>
      <c r="I4" s="53">
        <v>6</v>
      </c>
      <c r="J4" s="13"/>
      <c r="K4" s="55" t="s">
        <v>16</v>
      </c>
      <c r="L4" s="53" t="s">
        <v>15</v>
      </c>
      <c r="M4" s="53" t="s">
        <v>14</v>
      </c>
      <c r="N4" s="53" t="s">
        <v>13</v>
      </c>
      <c r="O4" s="56"/>
      <c r="P4" s="52" t="s">
        <v>56</v>
      </c>
      <c r="Q4" s="52" t="s">
        <v>55</v>
      </c>
      <c r="R4" s="13"/>
      <c r="S4" s="53" t="s">
        <v>8</v>
      </c>
      <c r="T4" s="53" t="s">
        <v>7</v>
      </c>
      <c r="U4" s="53" t="s">
        <v>6</v>
      </c>
      <c r="W4" s="77" t="s">
        <v>15</v>
      </c>
      <c r="X4" s="77" t="s">
        <v>23</v>
      </c>
      <c r="Y4" s="77" t="s">
        <v>22</v>
      </c>
      <c r="Z4" s="77" t="s">
        <v>21</v>
      </c>
      <c r="AA4" s="289" t="s">
        <v>20</v>
      </c>
      <c r="AB4" s="289"/>
      <c r="AC4" s="289" t="s">
        <v>11</v>
      </c>
      <c r="AD4" s="289"/>
      <c r="AE4" s="77" t="s">
        <v>10</v>
      </c>
      <c r="AF4" s="77">
        <v>4</v>
      </c>
      <c r="AG4" s="77">
        <v>6</v>
      </c>
      <c r="AH4" s="77" t="s">
        <v>19</v>
      </c>
      <c r="AI4" s="77" t="s">
        <v>18</v>
      </c>
      <c r="AK4" s="77" t="s">
        <v>54</v>
      </c>
      <c r="AL4" s="77" t="s">
        <v>23</v>
      </c>
      <c r="AM4" s="78" t="s">
        <v>11</v>
      </c>
    </row>
    <row r="5" spans="1:39" ht="17.100000000000001" customHeight="1">
      <c r="A5" s="210"/>
      <c r="B5" s="47"/>
      <c r="C5" s="91"/>
      <c r="D5" s="60"/>
      <c r="E5" s="61"/>
      <c r="F5" s="59"/>
      <c r="G5" s="62"/>
      <c r="H5" s="59"/>
      <c r="I5" s="59"/>
      <c r="J5" s="9"/>
      <c r="K5" s="59"/>
      <c r="L5" s="59"/>
      <c r="M5" s="59"/>
      <c r="N5" s="59"/>
      <c r="O5" s="65"/>
      <c r="P5" s="66"/>
      <c r="Q5" s="66"/>
      <c r="R5" s="9"/>
      <c r="S5" s="59"/>
      <c r="T5" s="59"/>
      <c r="U5" s="59"/>
      <c r="V5" s="57" t="e">
        <f>SUM($D$5:$D5)/(COUNTA($D$5:$D5)-COUNTA($E$5:$E5))</f>
        <v>#DIV/0!</v>
      </c>
      <c r="W5" s="76">
        <f>COUNTA(A5:A34)</f>
        <v>0</v>
      </c>
      <c r="X5" s="76">
        <f>COUNTA(D5:D34)</f>
        <v>0</v>
      </c>
      <c r="Y5" s="76">
        <f>COUNTA(E5:E34)</f>
        <v>0</v>
      </c>
      <c r="Z5" s="83" t="str">
        <f>IF(X5=0,"-",SUM(D5:D34))</f>
        <v>-</v>
      </c>
      <c r="AA5" s="302">
        <f t="array" ref="AA5">IF(X5,(MAX(D5:D34)&amp;IF(SUM((D5:D34=MAX(D5:D34))*(E5:E34&lt;&gt;"")),"*","")&amp;"("&amp;MIN(IF(D5:D34&amp;E5:E34=MAX(D5:D34)&amp;IF(SUM((D5:D34=MAX(D5:D34))*(E5:E34&lt;&gt;"")),"*",""),F5:F34))&amp;")"),0)</f>
        <v>0</v>
      </c>
      <c r="AB5" s="302"/>
      <c r="AC5" s="303" t="str">
        <f>IF($X5-$Y5,$Z5/($X5-$Y5),"-")</f>
        <v>-</v>
      </c>
      <c r="AD5" s="304"/>
      <c r="AE5" s="84" t="str">
        <f>IF(SUM($F$5:$F$43),($Z5/(SUM($F$5:$F$43))*100),"-")</f>
        <v>-</v>
      </c>
      <c r="AF5" s="76">
        <f>SUM(H5:H34)</f>
        <v>0</v>
      </c>
      <c r="AG5" s="76">
        <f>SUM(I5:I34)</f>
        <v>0</v>
      </c>
      <c r="AH5" s="76">
        <f>COUNTIF($D$5:$D$34,"&gt;=50")-$AI5</f>
        <v>0</v>
      </c>
      <c r="AI5" s="76">
        <f>COUNTIF(D5:D34,"&gt;=100")</f>
        <v>0</v>
      </c>
      <c r="AK5" s="79" t="s">
        <v>53</v>
      </c>
      <c r="AL5" s="80" t="str">
        <f>IF(SUM(COUNTIF($C$5:$C$34,{1,2}))=0,"-",SUM(COUNTIF($C$5:$C$34,{1,2})))</f>
        <v>-</v>
      </c>
      <c r="AM5" s="89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.100000000000001" customHeight="1">
      <c r="A6" s="210"/>
      <c r="B6" s="47"/>
      <c r="C6" s="91"/>
      <c r="D6" s="60"/>
      <c r="E6" s="61"/>
      <c r="F6" s="59"/>
      <c r="G6" s="62"/>
      <c r="H6" s="59"/>
      <c r="I6" s="59"/>
      <c r="J6" s="9"/>
      <c r="K6" s="59"/>
      <c r="L6" s="59"/>
      <c r="M6" s="59"/>
      <c r="N6" s="59"/>
      <c r="O6" s="65"/>
      <c r="P6" s="66"/>
      <c r="Q6" s="66"/>
      <c r="R6" s="9"/>
      <c r="S6" s="59"/>
      <c r="T6" s="59"/>
      <c r="U6" s="59"/>
      <c r="V6" s="58" t="e">
        <f>SUM($D$5:$D6)/(COUNTA($D$5:$D6)-COUNTA($E$5:$E6))</f>
        <v>#DIV/0!</v>
      </c>
      <c r="Z6" s="47"/>
      <c r="AK6" s="81" t="s">
        <v>52</v>
      </c>
      <c r="AL6" s="82" t="str">
        <f>IF(COUNTIF($C$5:$C$34,$AK6)=0,"-",COUNTIF($C$5:$C$34,$AK6))</f>
        <v>-</v>
      </c>
      <c r="AM6" s="90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.100000000000001" customHeight="1">
      <c r="A7" s="210"/>
      <c r="B7" s="47"/>
      <c r="C7" s="91"/>
      <c r="D7" s="60"/>
      <c r="E7" s="61"/>
      <c r="F7" s="59"/>
      <c r="G7" s="59"/>
      <c r="H7" s="59"/>
      <c r="I7" s="59"/>
      <c r="J7" s="9"/>
      <c r="K7" s="59"/>
      <c r="L7" s="59"/>
      <c r="M7" s="59"/>
      <c r="N7" s="59"/>
      <c r="O7" s="65"/>
      <c r="P7" s="66"/>
      <c r="Q7" s="66"/>
      <c r="R7" s="9"/>
      <c r="S7" s="59"/>
      <c r="T7" s="59"/>
      <c r="U7" s="59"/>
      <c r="V7" s="58" t="e">
        <f>SUM($D$5:$D7)/(COUNTA($D$5:$D7)-COUNTA($E$5:$E7))</f>
        <v>#DIV/0!</v>
      </c>
      <c r="W7" s="289" t="s">
        <v>51</v>
      </c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11"/>
      <c r="AK7" s="81" t="s">
        <v>50</v>
      </c>
      <c r="AL7" s="82" t="str">
        <f t="shared" ref="AL7:AL14" si="0">IF(COUNTIF($C$5:$C$34,$AK7)=0,"-",COUNTIF($C$5:$C$34,$AK7))</f>
        <v>-</v>
      </c>
      <c r="AM7" s="90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.100000000000001" customHeight="1">
      <c r="A8" s="210"/>
      <c r="B8" s="47"/>
      <c r="C8" s="91"/>
      <c r="D8" s="60"/>
      <c r="E8" s="61"/>
      <c r="F8" s="59"/>
      <c r="G8" s="62"/>
      <c r="H8" s="59"/>
      <c r="I8" s="59"/>
      <c r="J8" s="9"/>
      <c r="K8" s="59"/>
      <c r="L8" s="59"/>
      <c r="M8" s="59"/>
      <c r="N8" s="59"/>
      <c r="O8" s="65"/>
      <c r="P8" s="66"/>
      <c r="Q8" s="66"/>
      <c r="R8" s="9"/>
      <c r="S8" s="59"/>
      <c r="T8" s="59"/>
      <c r="U8" s="59"/>
      <c r="V8" s="58" t="e">
        <f>SUM($D$5:$D8)/(COUNTA($D$5:$D8)-COUNTA($E$5:$E8))</f>
        <v>#DIV/0!</v>
      </c>
      <c r="W8" s="77" t="s">
        <v>16</v>
      </c>
      <c r="X8" s="77" t="s">
        <v>15</v>
      </c>
      <c r="Y8" s="77" t="s">
        <v>14</v>
      </c>
      <c r="Z8" s="77" t="s">
        <v>13</v>
      </c>
      <c r="AA8" s="289" t="s">
        <v>12</v>
      </c>
      <c r="AB8" s="289"/>
      <c r="AC8" s="289" t="s">
        <v>11</v>
      </c>
      <c r="AD8" s="289"/>
      <c r="AE8" s="77" t="s">
        <v>10</v>
      </c>
      <c r="AF8" s="77" t="s">
        <v>69</v>
      </c>
      <c r="AG8" s="77" t="s">
        <v>9</v>
      </c>
      <c r="AH8" s="13"/>
      <c r="AK8" s="81" t="s">
        <v>49</v>
      </c>
      <c r="AL8" s="82" t="str">
        <f t="shared" si="0"/>
        <v>-</v>
      </c>
      <c r="AM8" s="90" t="str">
        <f t="shared" si="1"/>
        <v>-</v>
      </c>
    </row>
    <row r="9" spans="1:39" ht="17.100000000000001" customHeight="1">
      <c r="A9" s="210"/>
      <c r="B9" s="51"/>
      <c r="C9" s="92"/>
      <c r="D9" s="63"/>
      <c r="E9" s="61"/>
      <c r="F9" s="59"/>
      <c r="G9" s="62"/>
      <c r="H9" s="59"/>
      <c r="I9" s="59"/>
      <c r="J9" s="9"/>
      <c r="K9" s="59"/>
      <c r="L9" s="59"/>
      <c r="M9" s="59"/>
      <c r="N9" s="59"/>
      <c r="O9" s="65"/>
      <c r="P9" s="66"/>
      <c r="Q9" s="66"/>
      <c r="R9" s="9"/>
      <c r="S9" s="59"/>
      <c r="T9" s="59"/>
      <c r="U9" s="59"/>
      <c r="V9" s="57" t="e">
        <f>SUM($D$5:$D9)/(COUNTA($D$5:$D9)-COUNTA($E$5:$E9))</f>
        <v>#DIV/0!</v>
      </c>
      <c r="W9" s="85" t="str">
        <f t="array" ref="W9">IF(SUM(K5:K34)=0,"-",SUM(INT(K5:K34))+INT(ROUND(SUM(K5:K34-INT(K5:K34)),1)/0.6)+MOD(ROUND(SUM(K5:K34-INT(K5:K34)),1),0.6))</f>
        <v>-</v>
      </c>
      <c r="X9" s="86" t="str">
        <f>IF($W$9="-","-",SUM(L5:L34))</f>
        <v>-</v>
      </c>
      <c r="Y9" s="86" t="str">
        <f>IF($W$9="-","-",SUM(M5:M34))</f>
        <v>-</v>
      </c>
      <c r="Z9" s="83" t="str">
        <f>IF($W$9="-","-",SUM(N5:N34))</f>
        <v>-</v>
      </c>
      <c r="AA9" s="305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306"/>
      <c r="AC9" s="303" t="str">
        <f>IF($Z$9="-","-",IF($Z$9=0,"-",$Y$9/$Z$9))</f>
        <v>-</v>
      </c>
      <c r="AD9" s="304"/>
      <c r="AE9" s="87" t="str">
        <f>IF(ISERROR(ROUND((INT(W9)*6+((W9-INT(W9))*10))/Z9,2)),"-",ROUND((INT(W9)*6+((W9-INT(W9))*10))/Z9,2))</f>
        <v>-</v>
      </c>
      <c r="AF9" s="84" t="str">
        <f>IF(ISERROR(ROUND(Y9/(INT(W9)*6+((W9-INT(W9))*10))*6,2)),"-",ROUND(Y9/(INT(W9)*6+((W9-INT(W9))*10))*6,2))</f>
        <v>-</v>
      </c>
      <c r="AG9" s="93">
        <f>COUNTIF(N5:N34,"&gt;=5")</f>
        <v>0</v>
      </c>
      <c r="AH9" s="10"/>
      <c r="AK9" s="81" t="s">
        <v>48</v>
      </c>
      <c r="AL9" s="82" t="str">
        <f t="shared" si="0"/>
        <v>-</v>
      </c>
      <c r="AM9" s="90" t="str">
        <f t="shared" si="1"/>
        <v>-</v>
      </c>
    </row>
    <row r="10" spans="1:39" ht="17.100000000000001" customHeight="1">
      <c r="A10" s="210"/>
      <c r="B10" s="47"/>
      <c r="C10" s="91"/>
      <c r="D10" s="63"/>
      <c r="E10" s="61"/>
      <c r="F10" s="59"/>
      <c r="G10" s="62"/>
      <c r="H10" s="59"/>
      <c r="I10" s="59"/>
      <c r="J10" s="9"/>
      <c r="K10" s="59"/>
      <c r="L10" s="59"/>
      <c r="M10" s="59"/>
      <c r="N10" s="59"/>
      <c r="O10" s="65"/>
      <c r="P10" s="66"/>
      <c r="Q10" s="66"/>
      <c r="R10" s="9"/>
      <c r="S10" s="59"/>
      <c r="T10" s="59"/>
      <c r="U10" s="59"/>
      <c r="V10" s="58" t="e">
        <f>SUM($D$5:$D10)/(COUNTA($D$5:$D10)-COUNTA($E$5:$E10))</f>
        <v>#DIV/0!</v>
      </c>
      <c r="W10" s="12"/>
      <c r="AK10" s="81" t="s">
        <v>47</v>
      </c>
      <c r="AL10" s="82" t="str">
        <f t="shared" si="0"/>
        <v>-</v>
      </c>
      <c r="AM10" s="90" t="str">
        <f t="shared" si="1"/>
        <v>-</v>
      </c>
    </row>
    <row r="11" spans="1:39" ht="17.100000000000001" customHeight="1">
      <c r="A11" s="210"/>
      <c r="B11" s="47"/>
      <c r="C11" s="91"/>
      <c r="D11" s="63"/>
      <c r="E11" s="61"/>
      <c r="F11" s="59"/>
      <c r="G11" s="59"/>
      <c r="H11" s="59"/>
      <c r="I11" s="59"/>
      <c r="J11" s="9"/>
      <c r="K11" s="59"/>
      <c r="L11" s="59"/>
      <c r="M11" s="59"/>
      <c r="N11" s="59"/>
      <c r="O11" s="65"/>
      <c r="P11" s="66"/>
      <c r="Q11" s="66"/>
      <c r="R11" s="9"/>
      <c r="S11" s="59"/>
      <c r="T11" s="59"/>
      <c r="U11" s="59"/>
      <c r="V11" s="58" t="e">
        <f>SUM($D$5:$D11)/(COUNTA($D$5:$D11)-COUNTA($E$5:$E11))</f>
        <v>#DIV/0!</v>
      </c>
      <c r="W11" s="292" t="s">
        <v>46</v>
      </c>
      <c r="X11" s="292"/>
      <c r="Y11" s="292"/>
      <c r="Z11" s="11"/>
      <c r="AA11" s="11"/>
      <c r="AB11" s="11"/>
      <c r="AK11" s="81" t="s">
        <v>45</v>
      </c>
      <c r="AL11" s="82" t="str">
        <f t="shared" si="0"/>
        <v>-</v>
      </c>
      <c r="AM11" s="90" t="str">
        <f t="shared" si="1"/>
        <v>-</v>
      </c>
    </row>
    <row r="12" spans="1:39" ht="17.100000000000001" customHeight="1">
      <c r="A12" s="243"/>
      <c r="B12" s="47"/>
      <c r="C12" s="91"/>
      <c r="D12" s="63"/>
      <c r="E12" s="61"/>
      <c r="F12" s="59"/>
      <c r="G12" s="62"/>
      <c r="H12" s="59"/>
      <c r="I12" s="59"/>
      <c r="J12" s="9"/>
      <c r="K12" s="59"/>
      <c r="L12" s="59"/>
      <c r="M12" s="59"/>
      <c r="N12" s="59"/>
      <c r="O12" s="65"/>
      <c r="P12" s="66"/>
      <c r="Q12" s="66"/>
      <c r="R12" s="9"/>
      <c r="S12" s="59"/>
      <c r="T12" s="59"/>
      <c r="U12" s="59"/>
      <c r="V12" s="58" t="e">
        <f>SUM($D$5:$D12)/(COUNTA($D$5:$D12)-COUNTA($E$5:$E12))</f>
        <v>#DIV/0!</v>
      </c>
      <c r="W12" s="77" t="s">
        <v>8</v>
      </c>
      <c r="X12" s="77" t="s">
        <v>7</v>
      </c>
      <c r="Y12" s="77" t="s">
        <v>6</v>
      </c>
      <c r="Z12" s="47"/>
      <c r="AK12" s="81" t="s">
        <v>44</v>
      </c>
      <c r="AL12" s="82" t="str">
        <f t="shared" si="0"/>
        <v>-</v>
      </c>
      <c r="AM12" s="90" t="str">
        <f t="shared" si="1"/>
        <v>-</v>
      </c>
    </row>
    <row r="13" spans="1:39" ht="17.100000000000001" customHeight="1">
      <c r="A13" s="243"/>
      <c r="B13" s="47"/>
      <c r="C13" s="91"/>
      <c r="D13" s="63"/>
      <c r="E13" s="61"/>
      <c r="F13" s="59"/>
      <c r="G13" s="62"/>
      <c r="H13" s="59"/>
      <c r="I13" s="59"/>
      <c r="J13" s="9"/>
      <c r="K13" s="59"/>
      <c r="L13" s="59"/>
      <c r="M13" s="59"/>
      <c r="N13" s="59"/>
      <c r="O13" s="65"/>
      <c r="P13" s="66"/>
      <c r="Q13" s="66"/>
      <c r="R13" s="9"/>
      <c r="S13" s="59"/>
      <c r="T13" s="59"/>
      <c r="U13" s="59"/>
      <c r="V13" s="57" t="e">
        <f>SUM($D$5:$D13)/(COUNTA($D$5:$D13)-COUNTA($E$5:$E13))</f>
        <v>#DIV/0!</v>
      </c>
      <c r="W13" s="76">
        <f>SUM(S5:S34)</f>
        <v>0</v>
      </c>
      <c r="X13" s="76">
        <f>SUM(T5:T34)</f>
        <v>0</v>
      </c>
      <c r="Y13" s="76">
        <f>SUM(U5:U34)</f>
        <v>0</v>
      </c>
      <c r="Z13" s="10"/>
      <c r="AK13" s="81" t="s">
        <v>43</v>
      </c>
      <c r="AL13" s="82" t="str">
        <f t="shared" si="0"/>
        <v>-</v>
      </c>
      <c r="AM13" s="90" t="str">
        <f t="shared" si="1"/>
        <v>-</v>
      </c>
    </row>
    <row r="14" spans="1:39" ht="17.100000000000001" customHeight="1">
      <c r="A14" s="243"/>
      <c r="B14" s="51"/>
      <c r="C14" s="92"/>
      <c r="D14" s="60"/>
      <c r="E14" s="61"/>
      <c r="F14" s="59"/>
      <c r="G14" s="59"/>
      <c r="H14" s="59"/>
      <c r="I14" s="59"/>
      <c r="J14" s="9"/>
      <c r="K14" s="59"/>
      <c r="L14" s="59"/>
      <c r="M14" s="59"/>
      <c r="N14" s="59"/>
      <c r="O14" s="65"/>
      <c r="P14" s="66"/>
      <c r="Q14" s="66"/>
      <c r="R14" s="9"/>
      <c r="S14" s="59"/>
      <c r="T14" s="59"/>
      <c r="U14" s="59"/>
      <c r="V14" s="58" t="e">
        <f>SUM($D$5:$D14)/(COUNTA($D$5:$D14)-COUNTA($E$5:$E14))</f>
        <v>#DIV/0!</v>
      </c>
      <c r="AK14" s="81" t="s">
        <v>42</v>
      </c>
      <c r="AL14" s="82" t="str">
        <f t="shared" si="0"/>
        <v>-</v>
      </c>
      <c r="AM14" s="90" t="str">
        <f t="shared" si="1"/>
        <v>-</v>
      </c>
    </row>
    <row r="15" spans="1:39" ht="17.100000000000001" customHeight="1">
      <c r="A15" s="243"/>
      <c r="B15" s="51"/>
      <c r="C15" s="92"/>
      <c r="D15" s="63"/>
      <c r="E15" s="61"/>
      <c r="F15" s="59"/>
      <c r="G15" s="62"/>
      <c r="H15" s="59"/>
      <c r="I15" s="59"/>
      <c r="J15" s="9"/>
      <c r="K15" s="59"/>
      <c r="L15" s="59"/>
      <c r="M15" s="59"/>
      <c r="N15" s="59"/>
      <c r="O15" s="65"/>
      <c r="P15" s="66"/>
      <c r="Q15" s="66"/>
      <c r="R15" s="9"/>
      <c r="S15" s="59"/>
      <c r="T15" s="59"/>
      <c r="U15" s="59"/>
      <c r="V15" s="58" t="e">
        <f>SUM($D$5:$D15)/(COUNTA($D$5:$D15)-COUNTA($E$5:$E15))</f>
        <v>#DIV/0!</v>
      </c>
      <c r="W15" s="289" t="s">
        <v>41</v>
      </c>
      <c r="X15" s="289"/>
      <c r="Y15" s="289"/>
      <c r="Z15" s="289"/>
      <c r="AA15" s="289"/>
      <c r="AB15" s="289"/>
    </row>
    <row r="16" spans="1:39" ht="17.100000000000001" customHeight="1">
      <c r="A16" s="243"/>
      <c r="B16" s="51"/>
      <c r="C16" s="92"/>
      <c r="D16" s="63"/>
      <c r="E16" s="61"/>
      <c r="F16" s="59"/>
      <c r="G16" s="62"/>
      <c r="H16" s="59"/>
      <c r="I16" s="59"/>
      <c r="J16" s="9"/>
      <c r="K16" s="59"/>
      <c r="L16" s="59"/>
      <c r="M16" s="59"/>
      <c r="N16" s="59"/>
      <c r="O16" s="65"/>
      <c r="P16" s="66"/>
      <c r="Q16" s="66"/>
      <c r="R16" s="9"/>
      <c r="S16" s="59"/>
      <c r="T16" s="59"/>
      <c r="U16" s="59"/>
      <c r="V16" s="57" t="e">
        <f>SUM($D$5:$D16)/(COUNTA($D$5:$D16)-COUNTA($E$5:$E16))</f>
        <v>#DIV/0!</v>
      </c>
      <c r="W16" s="293" t="s">
        <v>40</v>
      </c>
      <c r="X16" s="294"/>
      <c r="Y16" s="295"/>
      <c r="Z16" s="76">
        <f>COUNTIF($G$5:$G$34,W16)</f>
        <v>0</v>
      </c>
      <c r="AA16" s="296">
        <f>$Z16/MAX(1,$X$5)</f>
        <v>0</v>
      </c>
      <c r="AB16" s="297"/>
    </row>
    <row r="17" spans="1:34" ht="17.100000000000001" customHeight="1">
      <c r="A17" s="228"/>
      <c r="B17" s="51"/>
      <c r="C17" s="92"/>
      <c r="D17" s="63"/>
      <c r="E17" s="61"/>
      <c r="F17" s="59"/>
      <c r="G17" s="62"/>
      <c r="H17" s="59"/>
      <c r="I17" s="59"/>
      <c r="J17" s="9"/>
      <c r="K17" s="59"/>
      <c r="L17" s="59"/>
      <c r="M17" s="59"/>
      <c r="N17" s="59"/>
      <c r="O17" s="65"/>
      <c r="P17" s="66"/>
      <c r="Q17" s="66"/>
      <c r="R17" s="9"/>
      <c r="S17" s="59"/>
      <c r="T17" s="59"/>
      <c r="U17" s="59"/>
      <c r="V17" s="57" t="e">
        <f>SUM($D$5:$D17)/(COUNTA($D$5:$D17)-COUNTA($E$5:$E17))</f>
        <v>#DIV/0!</v>
      </c>
      <c r="W17" s="298" t="s">
        <v>39</v>
      </c>
      <c r="X17" s="299"/>
      <c r="Y17" s="300"/>
      <c r="Z17" s="76">
        <f>COUNTIF($G$5:$G$34,W17)</f>
        <v>0</v>
      </c>
      <c r="AA17" s="287">
        <f t="shared" ref="AA17:AA25" si="2">$Z17/MAX(1,$X$5)</f>
        <v>0</v>
      </c>
      <c r="AB17" s="288"/>
      <c r="AG17" s="1"/>
      <c r="AH17" s="1"/>
    </row>
    <row r="18" spans="1:34" ht="17.100000000000001" customHeight="1">
      <c r="A18" s="228"/>
      <c r="B18" s="51"/>
      <c r="C18" s="92"/>
      <c r="D18" s="63"/>
      <c r="E18" s="61"/>
      <c r="F18" s="59"/>
      <c r="G18" s="62"/>
      <c r="H18" s="59"/>
      <c r="I18" s="59"/>
      <c r="J18" s="9"/>
      <c r="K18" s="59"/>
      <c r="L18" s="59"/>
      <c r="M18" s="59"/>
      <c r="N18" s="59"/>
      <c r="O18" s="65"/>
      <c r="P18" s="66"/>
      <c r="Q18" s="66"/>
      <c r="R18" s="9"/>
      <c r="S18" s="59"/>
      <c r="T18" s="59"/>
      <c r="U18" s="59"/>
      <c r="V18" s="57" t="e">
        <f>SUM($D$5:$D18)/(COUNTA($D$5:$D18)-COUNTA($E$5:$E18))</f>
        <v>#DIV/0!</v>
      </c>
      <c r="W18" s="284" t="s">
        <v>90</v>
      </c>
      <c r="X18" s="285"/>
      <c r="Y18" s="286"/>
      <c r="Z18" s="76">
        <f>COUNTIF($G$5:$G$34,W18)</f>
        <v>0</v>
      </c>
      <c r="AA18" s="287">
        <f t="shared" si="2"/>
        <v>0</v>
      </c>
      <c r="AB18" s="288"/>
      <c r="AG18" s="1"/>
      <c r="AH18" s="1"/>
    </row>
    <row r="19" spans="1:34" ht="17.100000000000001" customHeight="1">
      <c r="A19" s="228"/>
      <c r="B19" s="51"/>
      <c r="C19" s="92"/>
      <c r="D19" s="60"/>
      <c r="E19" s="61"/>
      <c r="F19" s="59"/>
      <c r="G19" s="59"/>
      <c r="H19" s="59"/>
      <c r="I19" s="59"/>
      <c r="J19" s="9"/>
      <c r="K19" s="59"/>
      <c r="L19" s="59"/>
      <c r="M19" s="59"/>
      <c r="N19" s="59"/>
      <c r="O19" s="65"/>
      <c r="P19" s="66"/>
      <c r="Q19" s="66"/>
      <c r="R19" s="9"/>
      <c r="S19" s="59"/>
      <c r="T19" s="59"/>
      <c r="U19" s="59"/>
      <c r="V19" s="57" t="e">
        <f>SUM($D$5:$D19)/(COUNTA($D$5:$D19)-COUNTA($E$5:$E19))</f>
        <v>#DIV/0!</v>
      </c>
      <c r="W19" s="284" t="s">
        <v>89</v>
      </c>
      <c r="X19" s="285"/>
      <c r="Y19" s="286"/>
      <c r="Z19" s="76">
        <f t="shared" ref="Z19:Z25" si="3">COUNTIF($G$5:$G$34,W19)</f>
        <v>0</v>
      </c>
      <c r="AA19" s="287">
        <f t="shared" si="2"/>
        <v>0</v>
      </c>
      <c r="AB19" s="288"/>
      <c r="AG19" s="1"/>
      <c r="AH19" s="1"/>
    </row>
    <row r="20" spans="1:34" ht="17.100000000000001" customHeight="1">
      <c r="A20" s="228"/>
      <c r="B20" s="47"/>
      <c r="C20" s="91"/>
      <c r="D20" s="60"/>
      <c r="E20" s="61"/>
      <c r="F20" s="59"/>
      <c r="G20" s="62"/>
      <c r="H20" s="59"/>
      <c r="I20" s="59"/>
      <c r="J20" s="9"/>
      <c r="K20" s="59"/>
      <c r="L20" s="59"/>
      <c r="M20" s="59"/>
      <c r="N20" s="59"/>
      <c r="O20" s="65"/>
      <c r="P20" s="66"/>
      <c r="Q20" s="66"/>
      <c r="R20" s="9"/>
      <c r="S20" s="59"/>
      <c r="T20" s="59"/>
      <c r="U20" s="59"/>
      <c r="V20" s="57" t="e">
        <f>SUM($D$5:$D20)/(COUNTA($D$5:$D20)-COUNTA($E$5:$E20))</f>
        <v>#DIV/0!</v>
      </c>
      <c r="W20" s="284" t="s">
        <v>38</v>
      </c>
      <c r="X20" s="285"/>
      <c r="Y20" s="286"/>
      <c r="Z20" s="76">
        <f t="shared" si="3"/>
        <v>0</v>
      </c>
      <c r="AA20" s="287">
        <f t="shared" si="2"/>
        <v>0</v>
      </c>
      <c r="AB20" s="288"/>
      <c r="AG20" s="1"/>
      <c r="AH20" s="1"/>
    </row>
    <row r="21" spans="1:34" ht="17.100000000000001" customHeight="1">
      <c r="A21" s="247"/>
      <c r="B21" s="47"/>
      <c r="C21" s="91"/>
      <c r="D21" s="60"/>
      <c r="E21" s="61"/>
      <c r="F21" s="59"/>
      <c r="G21" s="62"/>
      <c r="H21" s="59"/>
      <c r="I21" s="59"/>
      <c r="J21" s="9"/>
      <c r="K21" s="64"/>
      <c r="L21" s="59"/>
      <c r="M21" s="59"/>
      <c r="N21" s="59"/>
      <c r="O21" s="65"/>
      <c r="P21" s="66"/>
      <c r="Q21" s="66"/>
      <c r="R21" s="9"/>
      <c r="S21" s="59"/>
      <c r="T21" s="59"/>
      <c r="U21" s="59"/>
      <c r="V21" s="57" t="e">
        <f>SUM($D$5:$D21)/(COUNTA($D$5:$D21)-COUNTA($E$5:$E21))</f>
        <v>#DIV/0!</v>
      </c>
      <c r="W21" s="284" t="s">
        <v>37</v>
      </c>
      <c r="X21" s="285"/>
      <c r="Y21" s="286"/>
      <c r="Z21" s="76">
        <f t="shared" si="3"/>
        <v>0</v>
      </c>
      <c r="AA21" s="287">
        <f t="shared" si="2"/>
        <v>0</v>
      </c>
      <c r="AB21" s="288"/>
      <c r="AG21" s="1"/>
      <c r="AH21" s="1"/>
    </row>
    <row r="22" spans="1:34" ht="17.100000000000001" customHeight="1">
      <c r="A22" s="247"/>
      <c r="B22" s="47"/>
      <c r="C22" s="91"/>
      <c r="D22" s="60"/>
      <c r="E22" s="61"/>
      <c r="F22" s="59"/>
      <c r="G22" s="59"/>
      <c r="H22" s="59"/>
      <c r="I22" s="59"/>
      <c r="J22" s="9"/>
      <c r="K22" s="64"/>
      <c r="L22" s="59"/>
      <c r="M22" s="59"/>
      <c r="N22" s="59"/>
      <c r="O22" s="65"/>
      <c r="P22" s="66"/>
      <c r="Q22" s="66"/>
      <c r="R22" s="9"/>
      <c r="S22" s="59"/>
      <c r="T22" s="59"/>
      <c r="U22" s="59"/>
      <c r="V22" s="57" t="e">
        <f>SUM($D$5:$D22)/(COUNTA($D$5:$D22)-COUNTA($E$5:$E22))</f>
        <v>#DIV/0!</v>
      </c>
      <c r="W22" s="284" t="s">
        <v>36</v>
      </c>
      <c r="X22" s="285"/>
      <c r="Y22" s="286"/>
      <c r="Z22" s="76">
        <f t="shared" si="3"/>
        <v>0</v>
      </c>
      <c r="AA22" s="287">
        <f t="shared" si="2"/>
        <v>0</v>
      </c>
      <c r="AB22" s="288"/>
      <c r="AG22" s="1"/>
      <c r="AH22" s="1"/>
    </row>
    <row r="23" spans="1:34" ht="17.100000000000001" customHeight="1">
      <c r="A23" s="248"/>
      <c r="B23" s="47"/>
      <c r="C23" s="91"/>
      <c r="D23" s="60"/>
      <c r="E23" s="61"/>
      <c r="F23" s="59"/>
      <c r="G23" s="62"/>
      <c r="H23" s="59"/>
      <c r="I23" s="59"/>
      <c r="J23" s="9"/>
      <c r="K23" s="64"/>
      <c r="L23" s="59"/>
      <c r="M23" s="59"/>
      <c r="N23" s="64"/>
      <c r="O23" s="67"/>
      <c r="P23" s="68"/>
      <c r="Q23" s="68"/>
      <c r="R23" s="9"/>
      <c r="S23" s="59"/>
      <c r="T23" s="59"/>
      <c r="U23" s="59"/>
      <c r="V23" s="57" t="e">
        <f>SUM($D$5:$D23)/(COUNTA($D$5:$D23)-COUNTA($E$5:$E23))</f>
        <v>#DIV/0!</v>
      </c>
      <c r="W23" s="284" t="s">
        <v>35</v>
      </c>
      <c r="X23" s="285"/>
      <c r="Y23" s="286"/>
      <c r="Z23" s="76">
        <f t="shared" si="3"/>
        <v>0</v>
      </c>
      <c r="AA23" s="287">
        <f t="shared" si="2"/>
        <v>0</v>
      </c>
      <c r="AB23" s="288"/>
      <c r="AG23" s="1"/>
      <c r="AH23" s="1"/>
    </row>
    <row r="24" spans="1:34" ht="17.100000000000001" customHeight="1">
      <c r="A24" s="248"/>
      <c r="B24" s="51"/>
      <c r="C24" s="92"/>
      <c r="D24" s="63"/>
      <c r="E24" s="61"/>
      <c r="F24" s="59"/>
      <c r="G24" s="62"/>
      <c r="H24" s="59"/>
      <c r="I24" s="59"/>
      <c r="J24" s="9"/>
      <c r="K24" s="64"/>
      <c r="L24" s="59"/>
      <c r="M24" s="59"/>
      <c r="N24" s="59"/>
      <c r="O24" s="65"/>
      <c r="P24" s="66"/>
      <c r="Q24" s="66"/>
      <c r="R24" s="25"/>
      <c r="S24" s="62"/>
      <c r="T24" s="62"/>
      <c r="U24" s="62"/>
      <c r="V24" s="57" t="e">
        <f>SUM($D$5:$D24)/(COUNTA($D$5:$D24)-COUNTA($E$5:$E24))</f>
        <v>#DIV/0!</v>
      </c>
      <c r="W24" s="284" t="s">
        <v>34</v>
      </c>
      <c r="X24" s="290"/>
      <c r="Y24" s="291"/>
      <c r="Z24" s="76">
        <f t="shared" si="3"/>
        <v>0</v>
      </c>
      <c r="AA24" s="287">
        <f t="shared" si="2"/>
        <v>0</v>
      </c>
      <c r="AB24" s="288"/>
      <c r="AG24" s="1"/>
      <c r="AH24" s="1"/>
    </row>
    <row r="25" spans="1:34" ht="17.100000000000001" customHeight="1">
      <c r="A25" s="248"/>
      <c r="B25" s="47"/>
      <c r="C25" s="91"/>
      <c r="D25" s="63"/>
      <c r="E25" s="61"/>
      <c r="F25" s="59"/>
      <c r="G25" s="62"/>
      <c r="H25" s="59"/>
      <c r="I25" s="59"/>
      <c r="J25" s="9"/>
      <c r="K25" s="64"/>
      <c r="L25" s="59"/>
      <c r="M25" s="59"/>
      <c r="N25" s="59"/>
      <c r="O25" s="65"/>
      <c r="P25" s="66"/>
      <c r="Q25" s="66"/>
      <c r="R25" s="50"/>
      <c r="S25" s="59"/>
      <c r="T25" s="59"/>
      <c r="U25" s="59"/>
      <c r="V25" s="57" t="e">
        <f>SUM($D$5:$D25)/(COUNTA($D$5:$D25)-COUNTA($E$5:$E25))</f>
        <v>#DIV/0!</v>
      </c>
      <c r="W25" s="284" t="s">
        <v>33</v>
      </c>
      <c r="X25" s="285"/>
      <c r="Y25" s="286"/>
      <c r="Z25" s="76">
        <f t="shared" si="3"/>
        <v>0</v>
      </c>
      <c r="AA25" s="287">
        <f t="shared" si="2"/>
        <v>0</v>
      </c>
      <c r="AB25" s="288"/>
      <c r="AG25" s="1"/>
      <c r="AH25" s="1"/>
    </row>
    <row r="26" spans="1:34" ht="17.100000000000001" customHeight="1">
      <c r="A26" s="200"/>
      <c r="B26" s="2"/>
      <c r="C26" s="91"/>
      <c r="D26" s="60"/>
      <c r="E26" s="61"/>
      <c r="F26" s="59"/>
      <c r="G26" s="59"/>
      <c r="H26" s="59"/>
      <c r="I26" s="59"/>
      <c r="J26" s="9"/>
      <c r="K26" s="64"/>
      <c r="L26" s="59"/>
      <c r="M26" s="59"/>
      <c r="N26" s="59"/>
      <c r="O26" s="65"/>
      <c r="P26" s="66"/>
      <c r="Q26" s="66"/>
      <c r="R26" s="50"/>
      <c r="S26" s="59"/>
      <c r="T26" s="59"/>
      <c r="U26" s="59"/>
      <c r="V26" s="58" t="e">
        <f>SUM($D$5:$D26)/(COUNTA($D$5:$D26)-COUNTA($E$5:$E26))</f>
        <v>#DIV/0!</v>
      </c>
      <c r="W26" s="88"/>
    </row>
    <row r="27" spans="1:34" ht="17.100000000000001" customHeight="1">
      <c r="A27" s="200"/>
      <c r="B27" s="2"/>
      <c r="C27" s="91"/>
      <c r="D27" s="60"/>
      <c r="E27" s="61"/>
      <c r="F27" s="59"/>
      <c r="G27" s="59"/>
      <c r="H27" s="59"/>
      <c r="I27" s="59"/>
      <c r="J27" s="9"/>
      <c r="K27" s="64"/>
      <c r="L27" s="59"/>
      <c r="M27" s="59"/>
      <c r="N27" s="59"/>
      <c r="O27" s="65"/>
      <c r="P27" s="66"/>
      <c r="Q27" s="66"/>
      <c r="R27" s="50"/>
      <c r="S27" s="59"/>
      <c r="T27" s="59"/>
      <c r="U27" s="59"/>
      <c r="V27" s="58" t="e">
        <f>SUM($D$5:$D27)/(COUNTA($D$5:$D27)-COUNTA($E$5:$E27))</f>
        <v>#DIV/0!</v>
      </c>
      <c r="W27" s="289" t="s">
        <v>32</v>
      </c>
      <c r="X27" s="289"/>
      <c r="Y27" s="289"/>
      <c r="Z27" s="289"/>
      <c r="AA27" s="289"/>
      <c r="AB27" s="289"/>
      <c r="AC27" s="8"/>
      <c r="AD27" s="8"/>
      <c r="AE27" s="8"/>
      <c r="AG27" s="1"/>
      <c r="AH27" s="1"/>
    </row>
    <row r="28" spans="1:34" ht="17.100000000000001" customHeight="1">
      <c r="A28" s="200"/>
      <c r="B28" s="2"/>
      <c r="C28" s="91"/>
      <c r="D28" s="60"/>
      <c r="E28" s="61"/>
      <c r="F28" s="59"/>
      <c r="G28" s="59"/>
      <c r="H28" s="59"/>
      <c r="I28" s="59"/>
      <c r="J28" s="9"/>
      <c r="K28" s="64"/>
      <c r="L28" s="59"/>
      <c r="M28" s="59"/>
      <c r="N28" s="59"/>
      <c r="O28" s="65"/>
      <c r="P28" s="66"/>
      <c r="Q28" s="66"/>
      <c r="R28" s="50"/>
      <c r="S28" s="59"/>
      <c r="T28" s="59"/>
      <c r="U28" s="59"/>
      <c r="V28" s="57" t="e">
        <f>SUM($D$5:$D28)/(COUNTA($D$5:$D28)-COUNTA($E$5:$E28))</f>
        <v>#DIV/0!</v>
      </c>
      <c r="W28" s="69" t="s">
        <v>31</v>
      </c>
      <c r="X28" s="70"/>
      <c r="Y28" s="70"/>
      <c r="Z28" s="71"/>
      <c r="AA28" s="282" t="str">
        <f>IF(W5=0,"-",$W$13/$W$5)</f>
        <v>-</v>
      </c>
      <c r="AB28" s="283"/>
      <c r="AG28" s="1"/>
      <c r="AH28" s="1"/>
    </row>
    <row r="29" spans="1:34" ht="17.100000000000001" customHeight="1">
      <c r="A29" s="200"/>
      <c r="B29" s="2"/>
      <c r="C29" s="91"/>
      <c r="D29" s="60"/>
      <c r="E29" s="61"/>
      <c r="F29" s="59"/>
      <c r="G29" s="59"/>
      <c r="H29" s="59"/>
      <c r="I29" s="59"/>
      <c r="J29" s="9"/>
      <c r="K29" s="64"/>
      <c r="L29" s="59"/>
      <c r="M29" s="59"/>
      <c r="N29" s="59"/>
      <c r="O29" s="65"/>
      <c r="P29" s="66"/>
      <c r="Q29" s="66"/>
      <c r="R29" s="50"/>
      <c r="S29" s="59"/>
      <c r="T29" s="59"/>
      <c r="U29" s="59"/>
      <c r="V29" s="57" t="e">
        <f>SUM($D$5:$D29)/(COUNTA($D$5:$D29)-COUNTA($E$5:$E29))</f>
        <v>#DIV/0!</v>
      </c>
      <c r="W29" s="72" t="s">
        <v>30</v>
      </c>
      <c r="X29" s="73"/>
      <c r="Y29" s="276">
        <v>20</v>
      </c>
      <c r="Z29" s="279"/>
      <c r="AA29" s="280" t="str">
        <f>IF(ISERROR(SUMIF(D5:D34,"&gt;="&amp;Y29)/SUMPRODUCT(--(D5:D34&gt;=Y29),--(E5:E34&lt;&gt;"*"))),"-",SUMIF(D5:D34,"&gt;="&amp;Y29)/SUMPRODUCT(--(D5:D34&gt;=Y29),--(E5:E34&lt;&gt;"*")))</f>
        <v>-</v>
      </c>
      <c r="AB29" s="281"/>
      <c r="AG29" s="1"/>
      <c r="AH29" s="1"/>
    </row>
    <row r="30" spans="1:34" ht="17.100000000000001" customHeight="1">
      <c r="A30" s="200"/>
      <c r="B30" s="2"/>
      <c r="C30" s="91"/>
      <c r="D30" s="60"/>
      <c r="E30" s="61"/>
      <c r="F30" s="59"/>
      <c r="G30" s="59"/>
      <c r="H30" s="59"/>
      <c r="I30" s="59"/>
      <c r="J30" s="9"/>
      <c r="K30" s="64"/>
      <c r="L30" s="59"/>
      <c r="M30" s="59"/>
      <c r="N30" s="59"/>
      <c r="O30" s="65"/>
      <c r="P30" s="66"/>
      <c r="Q30" s="66"/>
      <c r="R30" s="50"/>
      <c r="S30" s="59"/>
      <c r="T30" s="59"/>
      <c r="U30" s="59"/>
      <c r="V30" s="57" t="e">
        <f>SUM($D$5:$D30)/(COUNTA($D$5:$D30)-COUNTA($E$5:$E30))</f>
        <v>#DIV/0!</v>
      </c>
      <c r="W30" s="274" t="s">
        <v>29</v>
      </c>
      <c r="X30" s="275"/>
      <c r="Y30" s="275"/>
      <c r="Z30" s="276"/>
      <c r="AA30" s="277" t="str">
        <f>IF($Z$5="-","-",IF($Z$5=0,"-",($AF$5*4+$AG$5*6)/$Z$5))</f>
        <v>-</v>
      </c>
      <c r="AB30" s="278"/>
      <c r="AG30" s="1"/>
      <c r="AH30" s="1"/>
    </row>
    <row r="31" spans="1:34" ht="17.100000000000001" customHeight="1">
      <c r="A31" s="200"/>
      <c r="B31" s="2"/>
      <c r="C31" s="91"/>
      <c r="D31" s="60"/>
      <c r="E31" s="61"/>
      <c r="F31" s="59"/>
      <c r="G31" s="59"/>
      <c r="H31" s="59"/>
      <c r="I31" s="59"/>
      <c r="J31" s="9"/>
      <c r="K31" s="64"/>
      <c r="L31" s="59"/>
      <c r="M31" s="59"/>
      <c r="N31" s="59"/>
      <c r="O31" s="65"/>
      <c r="P31" s="66"/>
      <c r="Q31" s="66"/>
      <c r="R31" s="50"/>
      <c r="S31" s="59"/>
      <c r="T31" s="59"/>
      <c r="U31" s="59"/>
      <c r="V31" s="57" t="e">
        <f>SUM($D$5:$D31)/(COUNTA($D$5:$D31)-COUNTA($E$5:$E31))</f>
        <v>#DIV/0!</v>
      </c>
      <c r="W31" s="274" t="s">
        <v>28</v>
      </c>
      <c r="X31" s="275"/>
      <c r="Y31" s="275"/>
      <c r="Z31" s="276"/>
      <c r="AA31" s="277" t="str">
        <f>IF(SUM($AF5:$AG5),$AG5/SUM($AF5:$AG5),"-")</f>
        <v>-</v>
      </c>
      <c r="AB31" s="278"/>
      <c r="AG31" s="1"/>
      <c r="AH31" s="1"/>
    </row>
    <row r="32" spans="1:34" ht="17.100000000000001" customHeight="1">
      <c r="A32" s="200"/>
      <c r="B32" s="2"/>
      <c r="C32" s="91"/>
      <c r="D32" s="60"/>
      <c r="E32" s="61"/>
      <c r="F32" s="59"/>
      <c r="G32" s="59"/>
      <c r="H32" s="59"/>
      <c r="I32" s="59"/>
      <c r="J32" s="9"/>
      <c r="K32" s="64"/>
      <c r="L32" s="59"/>
      <c r="M32" s="59"/>
      <c r="N32" s="59"/>
      <c r="O32" s="65"/>
      <c r="P32" s="66"/>
      <c r="Q32" s="66"/>
      <c r="R32" s="50"/>
      <c r="S32" s="59"/>
      <c r="T32" s="59"/>
      <c r="U32" s="59"/>
      <c r="V32" s="57" t="e">
        <f>SUM($D$5:$D32)/(COUNTA($D$5:$D32)-COUNTA($E$5:$E32))</f>
        <v>#DIV/0!</v>
      </c>
      <c r="W32" s="274" t="s">
        <v>27</v>
      </c>
      <c r="X32" s="275"/>
      <c r="Y32" s="275"/>
      <c r="Z32" s="276"/>
      <c r="AA32" s="277" t="str">
        <f>IF(SUM($AH5:$AI5),$AI5/SUM($AH5:$AI5),"-")</f>
        <v>-</v>
      </c>
      <c r="AB32" s="278"/>
      <c r="AG32" s="1"/>
      <c r="AH32" s="1"/>
    </row>
    <row r="33" spans="1:34" ht="17.100000000000001" customHeight="1">
      <c r="A33" s="199"/>
      <c r="B33" s="2"/>
      <c r="C33" s="91"/>
      <c r="D33" s="60"/>
      <c r="E33" s="61"/>
      <c r="F33" s="59"/>
      <c r="G33" s="59"/>
      <c r="H33" s="59"/>
      <c r="I33" s="59"/>
      <c r="J33" s="50"/>
      <c r="K33" s="59"/>
      <c r="L33" s="59"/>
      <c r="M33" s="59"/>
      <c r="N33" s="59"/>
      <c r="O33" s="65"/>
      <c r="P33" s="66"/>
      <c r="Q33" s="66"/>
      <c r="R33" s="50"/>
      <c r="S33" s="59"/>
      <c r="T33" s="59"/>
      <c r="U33" s="59"/>
      <c r="V33" s="57" t="e">
        <f>SUM($D$5:$D33)/(COUNTA($D$5:$D33)-COUNTA($E$5:$E33))</f>
        <v>#DIV/0!</v>
      </c>
      <c r="W33" s="274" t="s">
        <v>64</v>
      </c>
      <c r="X33" s="275"/>
      <c r="Y33" s="275"/>
      <c r="Z33" s="276"/>
      <c r="AA33" s="74">
        <f>SUMPRODUCT((D5:D34=0)*(D5:D34&lt;&gt;"")*(E5:E34&lt;&gt;"*"))</f>
        <v>0</v>
      </c>
      <c r="AB33" s="75">
        <f>SUMPRODUCT((D5:D34=0)*(D5:D34&lt;&gt;"")*(E5:E34&lt;&gt;"*")*(F5:F34=1))</f>
        <v>0</v>
      </c>
      <c r="AG33" s="1"/>
      <c r="AH33" s="1"/>
    </row>
    <row r="34" spans="1:34" ht="17.100000000000001" customHeight="1">
      <c r="A34" s="199"/>
      <c r="B34" s="2"/>
      <c r="C34" s="91"/>
      <c r="D34" s="60"/>
      <c r="E34" s="61"/>
      <c r="F34" s="59"/>
      <c r="G34" s="59"/>
      <c r="H34" s="59"/>
      <c r="I34" s="59"/>
      <c r="J34" s="50"/>
      <c r="K34" s="59"/>
      <c r="L34" s="59"/>
      <c r="M34" s="59"/>
      <c r="N34" s="59"/>
      <c r="O34" s="65"/>
      <c r="P34" s="66"/>
      <c r="Q34" s="66"/>
      <c r="R34" s="50"/>
      <c r="S34" s="59"/>
      <c r="T34" s="59"/>
      <c r="U34" s="59"/>
      <c r="V34" s="57" t="e">
        <f>SUM($D$5:$D34)/(COUNTA($D$5:$D34)-COUNTA($E$5:$E34))</f>
        <v>#DIV/0!</v>
      </c>
      <c r="W34" s="274" t="s">
        <v>65</v>
      </c>
      <c r="X34" s="275"/>
      <c r="Y34" s="275"/>
      <c r="Z34" s="276"/>
      <c r="AA34" s="74">
        <f>SUM(P5:P34)</f>
        <v>0</v>
      </c>
      <c r="AB34" s="75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AK3:AM3"/>
    <mergeCell ref="AA4:AB4"/>
    <mergeCell ref="AC4:AD4"/>
    <mergeCell ref="AA9:AB9"/>
    <mergeCell ref="AC9:AD9"/>
    <mergeCell ref="W7:AG7"/>
    <mergeCell ref="AA8:AB8"/>
    <mergeCell ref="AC8:AD8"/>
    <mergeCell ref="C3:I3"/>
    <mergeCell ref="K3:Q3"/>
    <mergeCell ref="S3:U3"/>
    <mergeCell ref="W3:AI3"/>
    <mergeCell ref="AA5:AB5"/>
    <mergeCell ref="AC5:AD5"/>
  </mergeCells>
  <phoneticPr fontId="30" type="noConversion"/>
  <conditionalFormatting sqref="AH5:AI5 AG9">
    <cfRule type="cellIs" dxfId="4" priority="1" operator="greaterThan">
      <formula>0</formula>
    </cfRule>
  </conditionalFormatting>
  <dataValidations count="1">
    <dataValidation type="list" allowBlank="1" showInputMessage="1" showErrorMessage="1" sqref="G5:G34" xr:uid="{00000000-0002-0000-4600-000000000000}">
      <formula1>$W$16:$W$25</formula1>
    </dataValidation>
  </dataValidations>
  <hyperlinks>
    <hyperlink ref="A2" location="'Player Summary'!A1" display="Player Summary" xr:uid="{00000000-0004-0000-46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17" sqref="A17"/>
      <selection pane="topRight" activeCell="A17" sqref="A17"/>
      <selection pane="bottomLeft" activeCell="A17" sqref="A17"/>
      <selection pane="bottomRight" activeCell="A17" sqref="A17"/>
    </sheetView>
  </sheetViews>
  <sheetFormatPr defaultColWidth="8.855468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85546875" style="2" customWidth="1"/>
    <col min="8" max="8" width="2.5703125" style="2" customWidth="1"/>
    <col min="9" max="9" width="2.42578125" style="2" customWidth="1"/>
    <col min="10" max="10" width="2.85546875" style="47" customWidth="1"/>
    <col min="11" max="11" width="5" style="5" customWidth="1"/>
    <col min="12" max="14" width="5" style="2" customWidth="1"/>
    <col min="15" max="15" width="0.5703125" style="2" customWidth="1"/>
    <col min="16" max="18" width="2.85546875" style="2" customWidth="1"/>
    <col min="19" max="21" width="4.42578125" style="2" customWidth="1"/>
    <col min="22" max="22" width="2.85546875" style="1" customWidth="1"/>
    <col min="23" max="25" width="5.5703125" style="1" customWidth="1"/>
    <col min="26" max="26" width="5.570312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5703125" style="1" customWidth="1"/>
    <col min="33" max="34" width="5.5703125" style="2" customWidth="1"/>
    <col min="35" max="35" width="5.5703125" style="1" customWidth="1"/>
    <col min="36" max="36" width="2.85546875" style="1" customWidth="1"/>
    <col min="37" max="38" width="5.5703125" style="1" customWidth="1"/>
    <col min="39" max="39" width="6.85546875" style="1" customWidth="1"/>
    <col min="40" max="256" width="11.42578125" style="1" customWidth="1"/>
    <col min="257" max="16384" width="8.85546875" style="1"/>
  </cols>
  <sheetData>
    <row r="1" spans="1:39" ht="15.75">
      <c r="A1" s="46"/>
      <c r="D1" s="13" t="s">
        <v>75</v>
      </c>
      <c r="E1" s="13"/>
      <c r="F1" s="13"/>
      <c r="G1" s="203" t="s">
        <v>76</v>
      </c>
      <c r="H1" s="13"/>
      <c r="I1" s="13"/>
      <c r="J1" s="13"/>
      <c r="K1" s="202" t="s">
        <v>77</v>
      </c>
      <c r="L1" s="13"/>
      <c r="M1" s="204" t="s">
        <v>78</v>
      </c>
      <c r="N1" s="20"/>
      <c r="O1" s="47"/>
      <c r="P1" s="47"/>
      <c r="Q1" s="47"/>
      <c r="R1" s="47"/>
      <c r="S1" s="20"/>
      <c r="T1" s="20"/>
      <c r="U1" s="20"/>
      <c r="V1" s="15"/>
      <c r="W1" s="15"/>
      <c r="X1" s="15"/>
      <c r="Y1" s="15"/>
      <c r="Z1" s="47"/>
    </row>
    <row r="2" spans="1:39">
      <c r="A2" s="226" t="s">
        <v>107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7"/>
      <c r="S2" s="47"/>
      <c r="T2" s="47"/>
      <c r="U2" s="47"/>
      <c r="V2" s="15"/>
      <c r="W2" s="15"/>
      <c r="X2" s="15"/>
      <c r="Y2" s="15"/>
      <c r="Z2" s="47"/>
      <c r="AA2" s="15"/>
      <c r="AB2" s="15"/>
      <c r="AC2" s="15"/>
      <c r="AD2" s="15"/>
      <c r="AE2" s="15"/>
      <c r="AF2" s="15"/>
      <c r="AG2" s="47"/>
      <c r="AH2" s="47"/>
      <c r="AI2" s="15"/>
      <c r="AJ2" s="15"/>
    </row>
    <row r="3" spans="1:39">
      <c r="A3" s="255" t="s">
        <v>73</v>
      </c>
      <c r="B3" s="15"/>
      <c r="C3" s="257" t="s">
        <v>63</v>
      </c>
      <c r="D3" s="257"/>
      <c r="E3" s="257"/>
      <c r="F3" s="257"/>
      <c r="G3" s="257"/>
      <c r="H3" s="257"/>
      <c r="I3" s="257"/>
      <c r="J3" s="13"/>
      <c r="K3" s="257" t="s">
        <v>62</v>
      </c>
      <c r="L3" s="257"/>
      <c r="M3" s="257"/>
      <c r="N3" s="257"/>
      <c r="O3" s="301"/>
      <c r="P3" s="257"/>
      <c r="Q3" s="257"/>
      <c r="R3" s="14"/>
      <c r="S3" s="257" t="s">
        <v>61</v>
      </c>
      <c r="T3" s="257"/>
      <c r="U3" s="257"/>
      <c r="V3" s="15"/>
      <c r="W3" s="289" t="s">
        <v>60</v>
      </c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K3" s="289" t="s">
        <v>59</v>
      </c>
      <c r="AL3" s="289"/>
      <c r="AM3" s="289"/>
    </row>
    <row r="4" spans="1:39" ht="17.100000000000001" customHeight="1">
      <c r="A4" s="256"/>
      <c r="B4" s="54" t="s">
        <v>93</v>
      </c>
      <c r="C4" s="52" t="s">
        <v>54</v>
      </c>
      <c r="D4" s="53" t="s">
        <v>21</v>
      </c>
      <c r="E4" s="53" t="s">
        <v>58</v>
      </c>
      <c r="F4" s="53" t="s">
        <v>57</v>
      </c>
      <c r="G4" s="53" t="s">
        <v>71</v>
      </c>
      <c r="H4" s="53">
        <v>4</v>
      </c>
      <c r="I4" s="53">
        <v>6</v>
      </c>
      <c r="J4" s="13"/>
      <c r="K4" s="55" t="s">
        <v>16</v>
      </c>
      <c r="L4" s="53" t="s">
        <v>15</v>
      </c>
      <c r="M4" s="53" t="s">
        <v>14</v>
      </c>
      <c r="N4" s="53" t="s">
        <v>13</v>
      </c>
      <c r="O4" s="56"/>
      <c r="P4" s="52" t="s">
        <v>56</v>
      </c>
      <c r="Q4" s="52" t="s">
        <v>55</v>
      </c>
      <c r="R4" s="13"/>
      <c r="S4" s="53" t="s">
        <v>8</v>
      </c>
      <c r="T4" s="53" t="s">
        <v>7</v>
      </c>
      <c r="U4" s="53" t="s">
        <v>6</v>
      </c>
      <c r="W4" s="77" t="s">
        <v>15</v>
      </c>
      <c r="X4" s="77" t="s">
        <v>23</v>
      </c>
      <c r="Y4" s="77" t="s">
        <v>22</v>
      </c>
      <c r="Z4" s="77" t="s">
        <v>21</v>
      </c>
      <c r="AA4" s="289" t="s">
        <v>20</v>
      </c>
      <c r="AB4" s="289"/>
      <c r="AC4" s="289" t="s">
        <v>11</v>
      </c>
      <c r="AD4" s="289"/>
      <c r="AE4" s="77" t="s">
        <v>10</v>
      </c>
      <c r="AF4" s="77">
        <v>4</v>
      </c>
      <c r="AG4" s="77">
        <v>6</v>
      </c>
      <c r="AH4" s="77" t="s">
        <v>19</v>
      </c>
      <c r="AI4" s="77" t="s">
        <v>18</v>
      </c>
      <c r="AK4" s="77" t="s">
        <v>54</v>
      </c>
      <c r="AL4" s="77" t="s">
        <v>23</v>
      </c>
      <c r="AM4" s="78" t="s">
        <v>11</v>
      </c>
    </row>
    <row r="5" spans="1:39" ht="17.100000000000001" customHeight="1">
      <c r="A5" s="210"/>
      <c r="B5" s="47"/>
      <c r="C5" s="91"/>
      <c r="D5" s="60"/>
      <c r="E5" s="61"/>
      <c r="F5" s="59"/>
      <c r="G5" s="62"/>
      <c r="H5" s="59"/>
      <c r="I5" s="59"/>
      <c r="J5" s="9"/>
      <c r="K5" s="59"/>
      <c r="L5" s="59"/>
      <c r="M5" s="59"/>
      <c r="N5" s="59"/>
      <c r="O5" s="65"/>
      <c r="P5" s="66"/>
      <c r="Q5" s="66"/>
      <c r="R5" s="9"/>
      <c r="S5" s="59"/>
      <c r="T5" s="59"/>
      <c r="U5" s="59"/>
      <c r="V5" s="57" t="e">
        <f>SUM($D$5:$D5)/(COUNTA($D$5:$D5)-COUNTA($E$5:$E5))</f>
        <v>#DIV/0!</v>
      </c>
      <c r="W5" s="76">
        <f>COUNTA(A5:A34)</f>
        <v>0</v>
      </c>
      <c r="X5" s="76">
        <f>COUNTA(D5:D34)</f>
        <v>0</v>
      </c>
      <c r="Y5" s="76">
        <f>COUNTA(E5:E34)</f>
        <v>0</v>
      </c>
      <c r="Z5" s="83" t="str">
        <f>IF(X5=0,"-",SUM(D5:D34))</f>
        <v>-</v>
      </c>
      <c r="AA5" s="302">
        <f t="array" ref="AA5">IF(X5,(MAX(D5:D34)&amp;IF(SUM((D5:D34=MAX(D5:D34))*(E5:E34&lt;&gt;"")),"*","")&amp;"("&amp;MIN(IF(D5:D34&amp;E5:E34=MAX(D5:D34)&amp;IF(SUM((D5:D34=MAX(D5:D34))*(E5:E34&lt;&gt;"")),"*",""),F5:F34))&amp;")"),0)</f>
        <v>0</v>
      </c>
      <c r="AB5" s="302"/>
      <c r="AC5" s="303" t="str">
        <f>IF($X5-$Y5,$Z5/($X5-$Y5),"-")</f>
        <v>-</v>
      </c>
      <c r="AD5" s="304"/>
      <c r="AE5" s="84" t="str">
        <f>IF(SUM($F$5:$F$43),($Z5/(SUM($F$5:$F$43))*100),"-")</f>
        <v>-</v>
      </c>
      <c r="AF5" s="76">
        <f>SUM(H5:H34)</f>
        <v>0</v>
      </c>
      <c r="AG5" s="76">
        <f>SUM(I5:I34)</f>
        <v>0</v>
      </c>
      <c r="AH5" s="76">
        <f>COUNTIF($D$5:$D$34,"&gt;=50")-$AI5</f>
        <v>0</v>
      </c>
      <c r="AI5" s="76">
        <f>COUNTIF(D5:D34,"&gt;=100")</f>
        <v>0</v>
      </c>
      <c r="AK5" s="79" t="s">
        <v>53</v>
      </c>
      <c r="AL5" s="80" t="str">
        <f>IF(SUM(COUNTIF($C$5:$C$34,{1,2}))=0,"-",SUM(COUNTIF($C$5:$C$34,{1,2})))</f>
        <v>-</v>
      </c>
      <c r="AM5" s="89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.100000000000001" customHeight="1">
      <c r="A6" s="210"/>
      <c r="B6" s="47"/>
      <c r="C6" s="91"/>
      <c r="D6" s="60"/>
      <c r="E6" s="61"/>
      <c r="F6" s="59"/>
      <c r="G6" s="62"/>
      <c r="H6" s="59"/>
      <c r="I6" s="59"/>
      <c r="J6" s="9"/>
      <c r="K6" s="59"/>
      <c r="L6" s="59"/>
      <c r="M6" s="59"/>
      <c r="N6" s="59"/>
      <c r="O6" s="65"/>
      <c r="P6" s="66"/>
      <c r="Q6" s="66"/>
      <c r="R6" s="9"/>
      <c r="S6" s="59"/>
      <c r="T6" s="59"/>
      <c r="U6" s="59"/>
      <c r="V6" s="58" t="e">
        <f>SUM($D$5:$D6)/(COUNTA($D$5:$D6)-COUNTA($E$5:$E6))</f>
        <v>#DIV/0!</v>
      </c>
      <c r="Z6" s="47"/>
      <c r="AK6" s="81" t="s">
        <v>52</v>
      </c>
      <c r="AL6" s="82" t="str">
        <f>IF(COUNTIF($C$5:$C$34,$AK6)=0,"-",COUNTIF($C$5:$C$34,$AK6))</f>
        <v>-</v>
      </c>
      <c r="AM6" s="90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.100000000000001" customHeight="1">
      <c r="A7" s="210"/>
      <c r="B7" s="47"/>
      <c r="C7" s="91"/>
      <c r="D7" s="60"/>
      <c r="E7" s="61"/>
      <c r="F7" s="59"/>
      <c r="G7" s="59"/>
      <c r="H7" s="59"/>
      <c r="I7" s="59"/>
      <c r="J7" s="9"/>
      <c r="K7" s="59"/>
      <c r="L7" s="59"/>
      <c r="M7" s="59"/>
      <c r="N7" s="59"/>
      <c r="O7" s="65"/>
      <c r="P7" s="66"/>
      <c r="Q7" s="66"/>
      <c r="R7" s="9"/>
      <c r="S7" s="59"/>
      <c r="T7" s="59"/>
      <c r="U7" s="59"/>
      <c r="V7" s="58" t="e">
        <f>SUM($D$5:$D7)/(COUNTA($D$5:$D7)-COUNTA($E$5:$E7))</f>
        <v>#DIV/0!</v>
      </c>
      <c r="W7" s="289" t="s">
        <v>51</v>
      </c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11"/>
      <c r="AK7" s="81" t="s">
        <v>50</v>
      </c>
      <c r="AL7" s="82" t="str">
        <f t="shared" ref="AL7:AL14" si="0">IF(COUNTIF($C$5:$C$34,$AK7)=0,"-",COUNTIF($C$5:$C$34,$AK7))</f>
        <v>-</v>
      </c>
      <c r="AM7" s="90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.100000000000001" customHeight="1">
      <c r="A8" s="210"/>
      <c r="B8" s="47"/>
      <c r="C8" s="91"/>
      <c r="D8" s="60"/>
      <c r="E8" s="61"/>
      <c r="F8" s="59"/>
      <c r="G8" s="62"/>
      <c r="H8" s="59"/>
      <c r="I8" s="59"/>
      <c r="J8" s="9"/>
      <c r="K8" s="59"/>
      <c r="L8" s="59"/>
      <c r="M8" s="59"/>
      <c r="N8" s="59"/>
      <c r="O8" s="65"/>
      <c r="P8" s="66"/>
      <c r="Q8" s="66"/>
      <c r="R8" s="9"/>
      <c r="S8" s="59"/>
      <c r="T8" s="59"/>
      <c r="U8" s="59"/>
      <c r="V8" s="58" t="e">
        <f>SUM($D$5:$D8)/(COUNTA($D$5:$D8)-COUNTA($E$5:$E8))</f>
        <v>#DIV/0!</v>
      </c>
      <c r="W8" s="77" t="s">
        <v>16</v>
      </c>
      <c r="X8" s="77" t="s">
        <v>15</v>
      </c>
      <c r="Y8" s="77" t="s">
        <v>14</v>
      </c>
      <c r="Z8" s="77" t="s">
        <v>13</v>
      </c>
      <c r="AA8" s="289" t="s">
        <v>12</v>
      </c>
      <c r="AB8" s="289"/>
      <c r="AC8" s="289" t="s">
        <v>11</v>
      </c>
      <c r="AD8" s="289"/>
      <c r="AE8" s="77" t="s">
        <v>10</v>
      </c>
      <c r="AF8" s="77" t="s">
        <v>69</v>
      </c>
      <c r="AG8" s="77" t="s">
        <v>9</v>
      </c>
      <c r="AH8" s="13"/>
      <c r="AK8" s="81" t="s">
        <v>49</v>
      </c>
      <c r="AL8" s="82" t="str">
        <f t="shared" si="0"/>
        <v>-</v>
      </c>
      <c r="AM8" s="90" t="str">
        <f t="shared" si="1"/>
        <v>-</v>
      </c>
    </row>
    <row r="9" spans="1:39" ht="17.100000000000001" customHeight="1">
      <c r="A9" s="210"/>
      <c r="B9" s="51"/>
      <c r="C9" s="92"/>
      <c r="D9" s="63"/>
      <c r="E9" s="61"/>
      <c r="F9" s="59"/>
      <c r="G9" s="62"/>
      <c r="H9" s="59"/>
      <c r="I9" s="59"/>
      <c r="J9" s="9"/>
      <c r="K9" s="59"/>
      <c r="L9" s="59"/>
      <c r="M9" s="59"/>
      <c r="N9" s="59"/>
      <c r="O9" s="65"/>
      <c r="P9" s="66"/>
      <c r="Q9" s="66"/>
      <c r="R9" s="9"/>
      <c r="S9" s="59"/>
      <c r="T9" s="59"/>
      <c r="U9" s="59"/>
      <c r="V9" s="57" t="e">
        <f>SUM($D$5:$D9)/(COUNTA($D$5:$D9)-COUNTA($E$5:$E9))</f>
        <v>#DIV/0!</v>
      </c>
      <c r="W9" s="85" t="str">
        <f t="array" ref="W9">IF(SUM(K5:K34)=0,"-",SUM(INT(K5:K34))+INT(ROUND(SUM(K5:K34-INT(K5:K34)),1)/0.6)+MOD(ROUND(SUM(K5:K34-INT(K5:K34)),1),0.6))</f>
        <v>-</v>
      </c>
      <c r="X9" s="86" t="str">
        <f>IF($W$9="-","-",SUM(L5:L34))</f>
        <v>-</v>
      </c>
      <c r="Y9" s="86" t="str">
        <f>IF($W$9="-","-",SUM(M5:M34))</f>
        <v>-</v>
      </c>
      <c r="Z9" s="83" t="str">
        <f>IF($W$9="-","-",SUM(N5:N34))</f>
        <v>-</v>
      </c>
      <c r="AA9" s="305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306"/>
      <c r="AC9" s="303" t="str">
        <f>IF($Z$9="-","-",IF($Z$9=0,"-",$Y$9/$Z$9))</f>
        <v>-</v>
      </c>
      <c r="AD9" s="304"/>
      <c r="AE9" s="87" t="str">
        <f>IF(ISERROR(ROUND((INT(W9)*6+((W9-INT(W9))*10))/Z9,2)),"-",ROUND((INT(W9)*6+((W9-INT(W9))*10))/Z9,2))</f>
        <v>-</v>
      </c>
      <c r="AF9" s="84" t="str">
        <f>IF(ISERROR(ROUND(Y9/(INT(W9)*6+((W9-INT(W9))*10))*6,2)),"-",ROUND(Y9/(INT(W9)*6+((W9-INT(W9))*10))*6,2))</f>
        <v>-</v>
      </c>
      <c r="AG9" s="93">
        <f>COUNTIF(N5:N34,"&gt;=5")</f>
        <v>0</v>
      </c>
      <c r="AH9" s="10"/>
      <c r="AK9" s="81" t="s">
        <v>48</v>
      </c>
      <c r="AL9" s="82" t="str">
        <f t="shared" si="0"/>
        <v>-</v>
      </c>
      <c r="AM9" s="90" t="str">
        <f t="shared" si="1"/>
        <v>-</v>
      </c>
    </row>
    <row r="10" spans="1:39" ht="17.100000000000001" customHeight="1">
      <c r="A10" s="210"/>
      <c r="B10" s="47"/>
      <c r="C10" s="91"/>
      <c r="D10" s="63"/>
      <c r="E10" s="61"/>
      <c r="F10" s="59"/>
      <c r="G10" s="62"/>
      <c r="H10" s="59"/>
      <c r="I10" s="59"/>
      <c r="J10" s="9"/>
      <c r="K10" s="59"/>
      <c r="L10" s="59"/>
      <c r="M10" s="59"/>
      <c r="N10" s="59"/>
      <c r="O10" s="65"/>
      <c r="P10" s="66"/>
      <c r="Q10" s="66"/>
      <c r="R10" s="9"/>
      <c r="S10" s="59"/>
      <c r="T10" s="59"/>
      <c r="U10" s="59"/>
      <c r="V10" s="58" t="e">
        <f>SUM($D$5:$D10)/(COUNTA($D$5:$D10)-COUNTA($E$5:$E10))</f>
        <v>#DIV/0!</v>
      </c>
      <c r="W10" s="12"/>
      <c r="AK10" s="81" t="s">
        <v>47</v>
      </c>
      <c r="AL10" s="82" t="str">
        <f t="shared" si="0"/>
        <v>-</v>
      </c>
      <c r="AM10" s="90" t="str">
        <f t="shared" si="1"/>
        <v>-</v>
      </c>
    </row>
    <row r="11" spans="1:39" ht="17.100000000000001" customHeight="1">
      <c r="A11" s="210"/>
      <c r="B11" s="47"/>
      <c r="C11" s="91"/>
      <c r="D11" s="63"/>
      <c r="E11" s="61"/>
      <c r="F11" s="59"/>
      <c r="G11" s="59"/>
      <c r="H11" s="59"/>
      <c r="I11" s="59"/>
      <c r="J11" s="9"/>
      <c r="K11" s="59"/>
      <c r="L11" s="59"/>
      <c r="M11" s="59"/>
      <c r="N11" s="59"/>
      <c r="O11" s="65"/>
      <c r="P11" s="66"/>
      <c r="Q11" s="66"/>
      <c r="R11" s="9"/>
      <c r="S11" s="59"/>
      <c r="T11" s="59"/>
      <c r="U11" s="59"/>
      <c r="V11" s="58" t="e">
        <f>SUM($D$5:$D11)/(COUNTA($D$5:$D11)-COUNTA($E$5:$E11))</f>
        <v>#DIV/0!</v>
      </c>
      <c r="W11" s="292" t="s">
        <v>46</v>
      </c>
      <c r="X11" s="292"/>
      <c r="Y11" s="292"/>
      <c r="Z11" s="11"/>
      <c r="AA11" s="11"/>
      <c r="AB11" s="11"/>
      <c r="AK11" s="81" t="s">
        <v>45</v>
      </c>
      <c r="AL11" s="82" t="str">
        <f t="shared" si="0"/>
        <v>-</v>
      </c>
      <c r="AM11" s="90" t="str">
        <f t="shared" si="1"/>
        <v>-</v>
      </c>
    </row>
    <row r="12" spans="1:39" ht="17.100000000000001" customHeight="1">
      <c r="A12" s="243"/>
      <c r="B12" s="47"/>
      <c r="C12" s="91"/>
      <c r="D12" s="63"/>
      <c r="E12" s="61"/>
      <c r="F12" s="59"/>
      <c r="G12" s="62"/>
      <c r="H12" s="59"/>
      <c r="I12" s="59"/>
      <c r="J12" s="9"/>
      <c r="K12" s="59"/>
      <c r="L12" s="59"/>
      <c r="M12" s="59"/>
      <c r="N12" s="59"/>
      <c r="O12" s="65"/>
      <c r="P12" s="66"/>
      <c r="Q12" s="66"/>
      <c r="R12" s="9"/>
      <c r="S12" s="59"/>
      <c r="T12" s="59"/>
      <c r="U12" s="59"/>
      <c r="V12" s="58" t="e">
        <f>SUM($D$5:$D12)/(COUNTA($D$5:$D12)-COUNTA($E$5:$E12))</f>
        <v>#DIV/0!</v>
      </c>
      <c r="W12" s="77" t="s">
        <v>8</v>
      </c>
      <c r="X12" s="77" t="s">
        <v>7</v>
      </c>
      <c r="Y12" s="77" t="s">
        <v>6</v>
      </c>
      <c r="Z12" s="47"/>
      <c r="AK12" s="81" t="s">
        <v>44</v>
      </c>
      <c r="AL12" s="82" t="str">
        <f t="shared" si="0"/>
        <v>-</v>
      </c>
      <c r="AM12" s="90" t="str">
        <f t="shared" si="1"/>
        <v>-</v>
      </c>
    </row>
    <row r="13" spans="1:39" ht="17.100000000000001" customHeight="1">
      <c r="A13" s="243"/>
      <c r="B13" s="47"/>
      <c r="C13" s="91"/>
      <c r="D13" s="63"/>
      <c r="E13" s="61"/>
      <c r="F13" s="59"/>
      <c r="G13" s="62"/>
      <c r="H13" s="59"/>
      <c r="I13" s="59"/>
      <c r="J13" s="9"/>
      <c r="K13" s="59"/>
      <c r="L13" s="59"/>
      <c r="M13" s="59"/>
      <c r="N13" s="59"/>
      <c r="O13" s="65"/>
      <c r="P13" s="66"/>
      <c r="Q13" s="66"/>
      <c r="R13" s="9"/>
      <c r="S13" s="59"/>
      <c r="T13" s="59"/>
      <c r="U13" s="59"/>
      <c r="V13" s="57" t="e">
        <f>SUM($D$5:$D13)/(COUNTA($D$5:$D13)-COUNTA($E$5:$E13))</f>
        <v>#DIV/0!</v>
      </c>
      <c r="W13" s="76">
        <f>SUM(S5:S34)</f>
        <v>0</v>
      </c>
      <c r="X13" s="76">
        <f>SUM(T5:T34)</f>
        <v>0</v>
      </c>
      <c r="Y13" s="76">
        <f>SUM(U5:U34)</f>
        <v>0</v>
      </c>
      <c r="Z13" s="10"/>
      <c r="AK13" s="81" t="s">
        <v>43</v>
      </c>
      <c r="AL13" s="82" t="str">
        <f t="shared" si="0"/>
        <v>-</v>
      </c>
      <c r="AM13" s="90" t="str">
        <f t="shared" si="1"/>
        <v>-</v>
      </c>
    </row>
    <row r="14" spans="1:39" ht="17.100000000000001" customHeight="1">
      <c r="A14" s="243"/>
      <c r="B14" s="51"/>
      <c r="C14" s="92"/>
      <c r="D14" s="60"/>
      <c r="E14" s="61"/>
      <c r="F14" s="59"/>
      <c r="G14" s="59"/>
      <c r="H14" s="59"/>
      <c r="I14" s="59"/>
      <c r="J14" s="9"/>
      <c r="K14" s="59"/>
      <c r="L14" s="59"/>
      <c r="M14" s="59"/>
      <c r="N14" s="59"/>
      <c r="O14" s="65"/>
      <c r="P14" s="66"/>
      <c r="Q14" s="66"/>
      <c r="R14" s="9"/>
      <c r="S14" s="59"/>
      <c r="T14" s="59"/>
      <c r="U14" s="59"/>
      <c r="V14" s="58" t="e">
        <f>SUM($D$5:$D14)/(COUNTA($D$5:$D14)-COUNTA($E$5:$E14))</f>
        <v>#DIV/0!</v>
      </c>
      <c r="AK14" s="81" t="s">
        <v>42</v>
      </c>
      <c r="AL14" s="82" t="str">
        <f t="shared" si="0"/>
        <v>-</v>
      </c>
      <c r="AM14" s="90" t="str">
        <f t="shared" si="1"/>
        <v>-</v>
      </c>
    </row>
    <row r="15" spans="1:39" ht="17.100000000000001" customHeight="1">
      <c r="A15" s="243"/>
      <c r="B15" s="51"/>
      <c r="C15" s="92"/>
      <c r="D15" s="63"/>
      <c r="E15" s="61"/>
      <c r="F15" s="59"/>
      <c r="G15" s="62"/>
      <c r="H15" s="59"/>
      <c r="I15" s="59"/>
      <c r="J15" s="9"/>
      <c r="K15" s="59"/>
      <c r="L15" s="59"/>
      <c r="M15" s="59"/>
      <c r="N15" s="59"/>
      <c r="O15" s="65"/>
      <c r="P15" s="66"/>
      <c r="Q15" s="66"/>
      <c r="R15" s="9"/>
      <c r="S15" s="59"/>
      <c r="T15" s="59"/>
      <c r="U15" s="59"/>
      <c r="V15" s="58" t="e">
        <f>SUM($D$5:$D15)/(COUNTA($D$5:$D15)-COUNTA($E$5:$E15))</f>
        <v>#DIV/0!</v>
      </c>
      <c r="W15" s="289" t="s">
        <v>41</v>
      </c>
      <c r="X15" s="289"/>
      <c r="Y15" s="289"/>
      <c r="Z15" s="289"/>
      <c r="AA15" s="289"/>
      <c r="AB15" s="289"/>
    </row>
    <row r="16" spans="1:39" ht="17.100000000000001" customHeight="1">
      <c r="A16" s="243"/>
      <c r="B16" s="51"/>
      <c r="C16" s="92"/>
      <c r="D16" s="63"/>
      <c r="E16" s="61"/>
      <c r="F16" s="59"/>
      <c r="G16" s="62"/>
      <c r="H16" s="59"/>
      <c r="I16" s="59"/>
      <c r="J16" s="9"/>
      <c r="K16" s="59"/>
      <c r="L16" s="59"/>
      <c r="M16" s="59"/>
      <c r="N16" s="59"/>
      <c r="O16" s="65"/>
      <c r="P16" s="66"/>
      <c r="Q16" s="66"/>
      <c r="R16" s="9"/>
      <c r="S16" s="59"/>
      <c r="T16" s="59"/>
      <c r="U16" s="59"/>
      <c r="V16" s="57" t="e">
        <f>SUM($D$5:$D16)/(COUNTA($D$5:$D16)-COUNTA($E$5:$E16))</f>
        <v>#DIV/0!</v>
      </c>
      <c r="W16" s="293" t="s">
        <v>40</v>
      </c>
      <c r="X16" s="294"/>
      <c r="Y16" s="295"/>
      <c r="Z16" s="76">
        <f>COUNTIF($G$5:$G$34,W16)</f>
        <v>0</v>
      </c>
      <c r="AA16" s="296">
        <f>$Z16/MAX(1,$X$5)</f>
        <v>0</v>
      </c>
      <c r="AB16" s="297"/>
    </row>
    <row r="17" spans="1:34" ht="17.100000000000001" customHeight="1">
      <c r="A17" s="228"/>
      <c r="B17" s="51"/>
      <c r="C17" s="92"/>
      <c r="D17" s="63"/>
      <c r="E17" s="61"/>
      <c r="F17" s="59"/>
      <c r="G17" s="62"/>
      <c r="H17" s="59"/>
      <c r="I17" s="59"/>
      <c r="J17" s="9"/>
      <c r="K17" s="59"/>
      <c r="L17" s="59"/>
      <c r="M17" s="59"/>
      <c r="N17" s="59"/>
      <c r="O17" s="65"/>
      <c r="P17" s="66"/>
      <c r="Q17" s="66"/>
      <c r="R17" s="9"/>
      <c r="S17" s="59"/>
      <c r="T17" s="59"/>
      <c r="U17" s="59"/>
      <c r="V17" s="57" t="e">
        <f>SUM($D$5:$D17)/(COUNTA($D$5:$D17)-COUNTA($E$5:$E17))</f>
        <v>#DIV/0!</v>
      </c>
      <c r="W17" s="298" t="s">
        <v>39</v>
      </c>
      <c r="X17" s="299"/>
      <c r="Y17" s="300"/>
      <c r="Z17" s="76">
        <f>COUNTIF($G$5:$G$34,W17)</f>
        <v>0</v>
      </c>
      <c r="AA17" s="287">
        <f t="shared" ref="AA17:AA25" si="2">$Z17/MAX(1,$X$5)</f>
        <v>0</v>
      </c>
      <c r="AB17" s="288"/>
      <c r="AG17" s="1"/>
      <c r="AH17" s="1"/>
    </row>
    <row r="18" spans="1:34" ht="17.100000000000001" customHeight="1">
      <c r="A18" s="228"/>
      <c r="B18" s="51"/>
      <c r="C18" s="92"/>
      <c r="D18" s="63"/>
      <c r="E18" s="61"/>
      <c r="F18" s="59"/>
      <c r="G18" s="62"/>
      <c r="H18" s="59"/>
      <c r="I18" s="59"/>
      <c r="J18" s="9"/>
      <c r="K18" s="59"/>
      <c r="L18" s="59"/>
      <c r="M18" s="59"/>
      <c r="N18" s="59"/>
      <c r="O18" s="65"/>
      <c r="P18" s="66"/>
      <c r="Q18" s="66"/>
      <c r="R18" s="9"/>
      <c r="S18" s="59"/>
      <c r="T18" s="59"/>
      <c r="U18" s="59"/>
      <c r="V18" s="57" t="e">
        <f>SUM($D$5:$D18)/(COUNTA($D$5:$D18)-COUNTA($E$5:$E18))</f>
        <v>#DIV/0!</v>
      </c>
      <c r="W18" s="284" t="s">
        <v>90</v>
      </c>
      <c r="X18" s="285"/>
      <c r="Y18" s="286"/>
      <c r="Z18" s="76">
        <f>COUNTIF($G$5:$G$34,W18)</f>
        <v>0</v>
      </c>
      <c r="AA18" s="287">
        <f t="shared" si="2"/>
        <v>0</v>
      </c>
      <c r="AB18" s="288"/>
      <c r="AG18" s="1"/>
      <c r="AH18" s="1"/>
    </row>
    <row r="19" spans="1:34" ht="17.100000000000001" customHeight="1">
      <c r="A19" s="228"/>
      <c r="B19" s="51"/>
      <c r="C19" s="92"/>
      <c r="D19" s="60"/>
      <c r="E19" s="61"/>
      <c r="F19" s="59"/>
      <c r="G19" s="59"/>
      <c r="H19" s="59"/>
      <c r="I19" s="59"/>
      <c r="J19" s="9"/>
      <c r="K19" s="59"/>
      <c r="L19" s="59"/>
      <c r="M19" s="59"/>
      <c r="N19" s="59"/>
      <c r="O19" s="65"/>
      <c r="P19" s="66"/>
      <c r="Q19" s="66"/>
      <c r="R19" s="9"/>
      <c r="S19" s="59"/>
      <c r="T19" s="59"/>
      <c r="U19" s="59"/>
      <c r="V19" s="57" t="e">
        <f>SUM($D$5:$D19)/(COUNTA($D$5:$D19)-COUNTA($E$5:$E19))</f>
        <v>#DIV/0!</v>
      </c>
      <c r="W19" s="284" t="s">
        <v>89</v>
      </c>
      <c r="X19" s="285"/>
      <c r="Y19" s="286"/>
      <c r="Z19" s="76">
        <f t="shared" ref="Z19:Z25" si="3">COUNTIF($G$5:$G$34,W19)</f>
        <v>0</v>
      </c>
      <c r="AA19" s="287">
        <f t="shared" si="2"/>
        <v>0</v>
      </c>
      <c r="AB19" s="288"/>
      <c r="AG19" s="1"/>
      <c r="AH19" s="1"/>
    </row>
    <row r="20" spans="1:34" ht="17.100000000000001" customHeight="1">
      <c r="A20" s="228"/>
      <c r="B20" s="47"/>
      <c r="C20" s="91"/>
      <c r="D20" s="60"/>
      <c r="E20" s="61"/>
      <c r="F20" s="59"/>
      <c r="G20" s="62"/>
      <c r="H20" s="59"/>
      <c r="I20" s="59"/>
      <c r="J20" s="9"/>
      <c r="K20" s="59"/>
      <c r="L20" s="59"/>
      <c r="M20" s="59"/>
      <c r="N20" s="59"/>
      <c r="O20" s="65"/>
      <c r="P20" s="66"/>
      <c r="Q20" s="66"/>
      <c r="R20" s="9"/>
      <c r="S20" s="59"/>
      <c r="T20" s="59"/>
      <c r="U20" s="59"/>
      <c r="V20" s="57" t="e">
        <f>SUM($D$5:$D20)/(COUNTA($D$5:$D20)-COUNTA($E$5:$E20))</f>
        <v>#DIV/0!</v>
      </c>
      <c r="W20" s="284" t="s">
        <v>38</v>
      </c>
      <c r="X20" s="285"/>
      <c r="Y20" s="286"/>
      <c r="Z20" s="76">
        <f t="shared" si="3"/>
        <v>0</v>
      </c>
      <c r="AA20" s="287">
        <f t="shared" si="2"/>
        <v>0</v>
      </c>
      <c r="AB20" s="288"/>
      <c r="AG20" s="1"/>
      <c r="AH20" s="1"/>
    </row>
    <row r="21" spans="1:34" ht="17.100000000000001" customHeight="1">
      <c r="A21" s="228"/>
      <c r="B21" s="47"/>
      <c r="C21" s="91"/>
      <c r="D21" s="60"/>
      <c r="E21" s="61"/>
      <c r="F21" s="59"/>
      <c r="G21" s="62"/>
      <c r="H21" s="59"/>
      <c r="I21" s="59"/>
      <c r="J21" s="9"/>
      <c r="K21" s="64"/>
      <c r="L21" s="59"/>
      <c r="M21" s="59"/>
      <c r="N21" s="59"/>
      <c r="O21" s="65"/>
      <c r="P21" s="66"/>
      <c r="Q21" s="66"/>
      <c r="R21" s="9"/>
      <c r="S21" s="59"/>
      <c r="T21" s="59"/>
      <c r="U21" s="59"/>
      <c r="V21" s="57" t="e">
        <f>SUM($D$5:$D21)/(COUNTA($D$5:$D21)-COUNTA($E$5:$E21))</f>
        <v>#DIV/0!</v>
      </c>
      <c r="W21" s="284" t="s">
        <v>37</v>
      </c>
      <c r="X21" s="285"/>
      <c r="Y21" s="286"/>
      <c r="Z21" s="76">
        <f t="shared" si="3"/>
        <v>0</v>
      </c>
      <c r="AA21" s="287">
        <f t="shared" si="2"/>
        <v>0</v>
      </c>
      <c r="AB21" s="288"/>
      <c r="AG21" s="1"/>
      <c r="AH21" s="1"/>
    </row>
    <row r="22" spans="1:34" ht="17.100000000000001" customHeight="1">
      <c r="A22" s="228"/>
      <c r="B22" s="47"/>
      <c r="C22" s="91"/>
      <c r="D22" s="60"/>
      <c r="E22" s="61"/>
      <c r="F22" s="59"/>
      <c r="G22" s="59"/>
      <c r="H22" s="59"/>
      <c r="I22" s="59"/>
      <c r="J22" s="9"/>
      <c r="K22" s="64"/>
      <c r="L22" s="59"/>
      <c r="M22" s="59"/>
      <c r="N22" s="59"/>
      <c r="O22" s="65"/>
      <c r="P22" s="66"/>
      <c r="Q22" s="66"/>
      <c r="R22" s="9"/>
      <c r="S22" s="59"/>
      <c r="T22" s="59"/>
      <c r="U22" s="59"/>
      <c r="V22" s="57" t="e">
        <f>SUM($D$5:$D22)/(COUNTA($D$5:$D22)-COUNTA($E$5:$E22))</f>
        <v>#DIV/0!</v>
      </c>
      <c r="W22" s="284" t="s">
        <v>36</v>
      </c>
      <c r="X22" s="285"/>
      <c r="Y22" s="286"/>
      <c r="Z22" s="76">
        <f t="shared" si="3"/>
        <v>0</v>
      </c>
      <c r="AA22" s="287">
        <f t="shared" si="2"/>
        <v>0</v>
      </c>
      <c r="AB22" s="288"/>
      <c r="AG22" s="1"/>
      <c r="AH22" s="1"/>
    </row>
    <row r="23" spans="1:34" ht="17.100000000000001" customHeight="1">
      <c r="A23" s="229"/>
      <c r="B23" s="47"/>
      <c r="C23" s="91"/>
      <c r="D23" s="60"/>
      <c r="E23" s="61"/>
      <c r="F23" s="59"/>
      <c r="G23" s="62"/>
      <c r="H23" s="59"/>
      <c r="I23" s="59"/>
      <c r="J23" s="9"/>
      <c r="K23" s="64"/>
      <c r="L23" s="59"/>
      <c r="M23" s="59"/>
      <c r="N23" s="64"/>
      <c r="O23" s="67"/>
      <c r="P23" s="68"/>
      <c r="Q23" s="68"/>
      <c r="R23" s="9"/>
      <c r="S23" s="59"/>
      <c r="T23" s="59"/>
      <c r="U23" s="59"/>
      <c r="V23" s="57" t="e">
        <f>SUM($D$5:$D23)/(COUNTA($D$5:$D23)-COUNTA($E$5:$E23))</f>
        <v>#DIV/0!</v>
      </c>
      <c r="W23" s="284" t="s">
        <v>35</v>
      </c>
      <c r="X23" s="285"/>
      <c r="Y23" s="286"/>
      <c r="Z23" s="76">
        <f t="shared" si="3"/>
        <v>0</v>
      </c>
      <c r="AA23" s="287">
        <f t="shared" si="2"/>
        <v>0</v>
      </c>
      <c r="AB23" s="288"/>
      <c r="AG23" s="1"/>
      <c r="AH23" s="1"/>
    </row>
    <row r="24" spans="1:34" ht="17.100000000000001" customHeight="1">
      <c r="A24" s="248"/>
      <c r="B24" s="51"/>
      <c r="C24" s="92"/>
      <c r="D24" s="63"/>
      <c r="E24" s="61"/>
      <c r="F24" s="59"/>
      <c r="G24" s="62"/>
      <c r="H24" s="59"/>
      <c r="I24" s="59"/>
      <c r="J24" s="9"/>
      <c r="K24" s="64"/>
      <c r="L24" s="59"/>
      <c r="M24" s="59"/>
      <c r="N24" s="59"/>
      <c r="O24" s="65"/>
      <c r="P24" s="66"/>
      <c r="Q24" s="66"/>
      <c r="R24" s="25"/>
      <c r="S24" s="62"/>
      <c r="T24" s="62"/>
      <c r="U24" s="62"/>
      <c r="V24" s="57" t="e">
        <f>SUM($D$5:$D24)/(COUNTA($D$5:$D24)-COUNTA($E$5:$E24))</f>
        <v>#DIV/0!</v>
      </c>
      <c r="W24" s="284" t="s">
        <v>34</v>
      </c>
      <c r="X24" s="290"/>
      <c r="Y24" s="291"/>
      <c r="Z24" s="76">
        <f t="shared" si="3"/>
        <v>0</v>
      </c>
      <c r="AA24" s="287">
        <f t="shared" si="2"/>
        <v>0</v>
      </c>
      <c r="AB24" s="288"/>
      <c r="AG24" s="1"/>
      <c r="AH24" s="1"/>
    </row>
    <row r="25" spans="1:34" ht="17.100000000000001" customHeight="1">
      <c r="A25" s="248"/>
      <c r="B25" s="47"/>
      <c r="C25" s="91"/>
      <c r="D25" s="63"/>
      <c r="E25" s="61"/>
      <c r="F25" s="59"/>
      <c r="G25" s="62"/>
      <c r="H25" s="59"/>
      <c r="I25" s="59"/>
      <c r="J25" s="9"/>
      <c r="K25" s="64"/>
      <c r="L25" s="59"/>
      <c r="M25" s="59"/>
      <c r="N25" s="59"/>
      <c r="O25" s="65"/>
      <c r="P25" s="66"/>
      <c r="Q25" s="66"/>
      <c r="R25" s="50"/>
      <c r="S25" s="59"/>
      <c r="T25" s="59"/>
      <c r="U25" s="59"/>
      <c r="V25" s="57" t="e">
        <f>SUM($D$5:$D25)/(COUNTA($D$5:$D25)-COUNTA($E$5:$E25))</f>
        <v>#DIV/0!</v>
      </c>
      <c r="W25" s="284" t="s">
        <v>33</v>
      </c>
      <c r="X25" s="285"/>
      <c r="Y25" s="286"/>
      <c r="Z25" s="76">
        <f t="shared" si="3"/>
        <v>0</v>
      </c>
      <c r="AA25" s="287">
        <f t="shared" si="2"/>
        <v>0</v>
      </c>
      <c r="AB25" s="288"/>
      <c r="AG25" s="1"/>
      <c r="AH25" s="1"/>
    </row>
    <row r="26" spans="1:34" ht="17.100000000000001" customHeight="1">
      <c r="A26" s="200"/>
      <c r="B26" s="2"/>
      <c r="C26" s="91"/>
      <c r="D26" s="60"/>
      <c r="E26" s="61"/>
      <c r="F26" s="59"/>
      <c r="G26" s="59"/>
      <c r="H26" s="59"/>
      <c r="I26" s="59"/>
      <c r="J26" s="9"/>
      <c r="K26" s="64"/>
      <c r="L26" s="59"/>
      <c r="M26" s="59"/>
      <c r="N26" s="59"/>
      <c r="O26" s="65"/>
      <c r="P26" s="66"/>
      <c r="Q26" s="66"/>
      <c r="R26" s="50"/>
      <c r="S26" s="59"/>
      <c r="T26" s="59"/>
      <c r="U26" s="59"/>
      <c r="V26" s="58" t="e">
        <f>SUM($D$5:$D26)/(COUNTA($D$5:$D26)-COUNTA($E$5:$E26))</f>
        <v>#DIV/0!</v>
      </c>
      <c r="W26" s="88"/>
    </row>
    <row r="27" spans="1:34" ht="17.100000000000001" customHeight="1">
      <c r="A27" s="200"/>
      <c r="B27" s="2"/>
      <c r="C27" s="91"/>
      <c r="D27" s="60"/>
      <c r="E27" s="61"/>
      <c r="F27" s="59"/>
      <c r="G27" s="59"/>
      <c r="H27" s="59"/>
      <c r="I27" s="59"/>
      <c r="J27" s="9"/>
      <c r="K27" s="64"/>
      <c r="L27" s="59"/>
      <c r="M27" s="59"/>
      <c r="N27" s="59"/>
      <c r="O27" s="65"/>
      <c r="P27" s="66"/>
      <c r="Q27" s="66"/>
      <c r="R27" s="50"/>
      <c r="S27" s="59"/>
      <c r="T27" s="59"/>
      <c r="U27" s="59"/>
      <c r="V27" s="58" t="e">
        <f>SUM($D$5:$D27)/(COUNTA($D$5:$D27)-COUNTA($E$5:$E27))</f>
        <v>#DIV/0!</v>
      </c>
      <c r="W27" s="289" t="s">
        <v>32</v>
      </c>
      <c r="X27" s="289"/>
      <c r="Y27" s="289"/>
      <c r="Z27" s="289"/>
      <c r="AA27" s="289"/>
      <c r="AB27" s="289"/>
      <c r="AC27" s="8"/>
      <c r="AD27" s="8"/>
      <c r="AE27" s="8"/>
      <c r="AG27" s="1"/>
      <c r="AH27" s="1"/>
    </row>
    <row r="28" spans="1:34" ht="17.100000000000001" customHeight="1">
      <c r="A28" s="200"/>
      <c r="B28" s="2"/>
      <c r="C28" s="91"/>
      <c r="D28" s="60"/>
      <c r="E28" s="61"/>
      <c r="F28" s="59"/>
      <c r="G28" s="59"/>
      <c r="H28" s="59"/>
      <c r="I28" s="59"/>
      <c r="J28" s="9"/>
      <c r="K28" s="64"/>
      <c r="L28" s="59"/>
      <c r="M28" s="59"/>
      <c r="N28" s="59"/>
      <c r="O28" s="65"/>
      <c r="P28" s="66"/>
      <c r="Q28" s="66"/>
      <c r="R28" s="50"/>
      <c r="S28" s="59"/>
      <c r="T28" s="59"/>
      <c r="U28" s="59"/>
      <c r="V28" s="57" t="e">
        <f>SUM($D$5:$D28)/(COUNTA($D$5:$D28)-COUNTA($E$5:$E28))</f>
        <v>#DIV/0!</v>
      </c>
      <c r="W28" s="69" t="s">
        <v>31</v>
      </c>
      <c r="X28" s="70"/>
      <c r="Y28" s="70"/>
      <c r="Z28" s="71"/>
      <c r="AA28" s="282" t="str">
        <f>IF(W5=0,"-",$W$13/$W$5)</f>
        <v>-</v>
      </c>
      <c r="AB28" s="283"/>
      <c r="AG28" s="1"/>
      <c r="AH28" s="1"/>
    </row>
    <row r="29" spans="1:34" ht="17.100000000000001" customHeight="1">
      <c r="A29" s="200"/>
      <c r="B29" s="2"/>
      <c r="C29" s="91"/>
      <c r="D29" s="60"/>
      <c r="E29" s="61"/>
      <c r="F29" s="59"/>
      <c r="G29" s="59"/>
      <c r="H29" s="59"/>
      <c r="I29" s="59"/>
      <c r="J29" s="9"/>
      <c r="K29" s="64"/>
      <c r="L29" s="59"/>
      <c r="M29" s="59"/>
      <c r="N29" s="59"/>
      <c r="O29" s="65"/>
      <c r="P29" s="66"/>
      <c r="Q29" s="66"/>
      <c r="R29" s="50"/>
      <c r="S29" s="59"/>
      <c r="T29" s="59"/>
      <c r="U29" s="59"/>
      <c r="V29" s="57" t="e">
        <f>SUM($D$5:$D29)/(COUNTA($D$5:$D29)-COUNTA($E$5:$E29))</f>
        <v>#DIV/0!</v>
      </c>
      <c r="W29" s="72" t="s">
        <v>30</v>
      </c>
      <c r="X29" s="73"/>
      <c r="Y29" s="276">
        <v>20</v>
      </c>
      <c r="Z29" s="279"/>
      <c r="AA29" s="280" t="str">
        <f>IF(ISERROR(SUMIF(D5:D34,"&gt;="&amp;Y29)/SUMPRODUCT(--(D5:D34&gt;=Y29),--(E5:E34&lt;&gt;"*"))),"-",SUMIF(D5:D34,"&gt;="&amp;Y29)/SUMPRODUCT(--(D5:D34&gt;=Y29),--(E5:E34&lt;&gt;"*")))</f>
        <v>-</v>
      </c>
      <c r="AB29" s="281"/>
      <c r="AG29" s="1"/>
      <c r="AH29" s="1"/>
    </row>
    <row r="30" spans="1:34" ht="17.100000000000001" customHeight="1">
      <c r="A30" s="200"/>
      <c r="B30" s="2"/>
      <c r="C30" s="91"/>
      <c r="D30" s="60"/>
      <c r="E30" s="61"/>
      <c r="F30" s="59"/>
      <c r="G30" s="59"/>
      <c r="H30" s="59"/>
      <c r="I30" s="59"/>
      <c r="J30" s="9"/>
      <c r="K30" s="64"/>
      <c r="L30" s="59"/>
      <c r="M30" s="59"/>
      <c r="N30" s="59"/>
      <c r="O30" s="65"/>
      <c r="P30" s="66"/>
      <c r="Q30" s="66"/>
      <c r="R30" s="50"/>
      <c r="S30" s="59"/>
      <c r="T30" s="59"/>
      <c r="U30" s="59"/>
      <c r="V30" s="57" t="e">
        <f>SUM($D$5:$D30)/(COUNTA($D$5:$D30)-COUNTA($E$5:$E30))</f>
        <v>#DIV/0!</v>
      </c>
      <c r="W30" s="274" t="s">
        <v>29</v>
      </c>
      <c r="X30" s="275"/>
      <c r="Y30" s="275"/>
      <c r="Z30" s="276"/>
      <c r="AA30" s="277" t="str">
        <f>IF($Z$5="-","-",IF($Z$5=0,"-",($AF$5*4+$AG$5*6)/$Z$5))</f>
        <v>-</v>
      </c>
      <c r="AB30" s="278"/>
      <c r="AG30" s="1"/>
      <c r="AH30" s="1"/>
    </row>
    <row r="31" spans="1:34" ht="17.100000000000001" customHeight="1">
      <c r="A31" s="200"/>
      <c r="B31" s="2"/>
      <c r="C31" s="91"/>
      <c r="D31" s="60"/>
      <c r="E31" s="61"/>
      <c r="F31" s="59"/>
      <c r="G31" s="59"/>
      <c r="H31" s="59"/>
      <c r="I31" s="59"/>
      <c r="J31" s="9"/>
      <c r="K31" s="64"/>
      <c r="L31" s="59"/>
      <c r="M31" s="59"/>
      <c r="N31" s="59"/>
      <c r="O31" s="65"/>
      <c r="P31" s="66"/>
      <c r="Q31" s="66"/>
      <c r="R31" s="50"/>
      <c r="S31" s="59"/>
      <c r="T31" s="59"/>
      <c r="U31" s="59"/>
      <c r="V31" s="57" t="e">
        <f>SUM($D$5:$D31)/(COUNTA($D$5:$D31)-COUNTA($E$5:$E31))</f>
        <v>#DIV/0!</v>
      </c>
      <c r="W31" s="274" t="s">
        <v>28</v>
      </c>
      <c r="X31" s="275"/>
      <c r="Y31" s="275"/>
      <c r="Z31" s="276"/>
      <c r="AA31" s="277" t="str">
        <f>IF(SUM($AF5:$AG5),$AG5/SUM($AF5:$AG5),"-")</f>
        <v>-</v>
      </c>
      <c r="AB31" s="278"/>
      <c r="AG31" s="1"/>
      <c r="AH31" s="1"/>
    </row>
    <row r="32" spans="1:34" ht="17.100000000000001" customHeight="1">
      <c r="A32" s="200"/>
      <c r="B32" s="2"/>
      <c r="C32" s="91"/>
      <c r="D32" s="60"/>
      <c r="E32" s="61"/>
      <c r="F32" s="59"/>
      <c r="G32" s="59"/>
      <c r="H32" s="59"/>
      <c r="I32" s="59"/>
      <c r="J32" s="9"/>
      <c r="K32" s="64"/>
      <c r="L32" s="59"/>
      <c r="M32" s="59"/>
      <c r="N32" s="59"/>
      <c r="O32" s="65"/>
      <c r="P32" s="66"/>
      <c r="Q32" s="66"/>
      <c r="R32" s="50"/>
      <c r="S32" s="59"/>
      <c r="T32" s="59"/>
      <c r="U32" s="59"/>
      <c r="V32" s="57" t="e">
        <f>SUM($D$5:$D32)/(COUNTA($D$5:$D32)-COUNTA($E$5:$E32))</f>
        <v>#DIV/0!</v>
      </c>
      <c r="W32" s="274" t="s">
        <v>27</v>
      </c>
      <c r="X32" s="275"/>
      <c r="Y32" s="275"/>
      <c r="Z32" s="276"/>
      <c r="AA32" s="277" t="str">
        <f>IF(SUM($AH5:$AI5),$AI5/SUM($AH5:$AI5),"-")</f>
        <v>-</v>
      </c>
      <c r="AB32" s="278"/>
      <c r="AG32" s="1"/>
      <c r="AH32" s="1"/>
    </row>
    <row r="33" spans="1:34" ht="17.100000000000001" customHeight="1">
      <c r="A33" s="199"/>
      <c r="B33" s="2"/>
      <c r="C33" s="91"/>
      <c r="D33" s="60"/>
      <c r="E33" s="61"/>
      <c r="F33" s="59"/>
      <c r="G33" s="59"/>
      <c r="H33" s="59"/>
      <c r="I33" s="59"/>
      <c r="J33" s="50"/>
      <c r="K33" s="59"/>
      <c r="L33" s="59"/>
      <c r="M33" s="59"/>
      <c r="N33" s="59"/>
      <c r="O33" s="65"/>
      <c r="P33" s="66"/>
      <c r="Q33" s="66"/>
      <c r="R33" s="50"/>
      <c r="S33" s="59"/>
      <c r="T33" s="59"/>
      <c r="U33" s="59"/>
      <c r="V33" s="57" t="e">
        <f>SUM($D$5:$D33)/(COUNTA($D$5:$D33)-COUNTA($E$5:$E33))</f>
        <v>#DIV/0!</v>
      </c>
      <c r="W33" s="274" t="s">
        <v>64</v>
      </c>
      <c r="X33" s="275"/>
      <c r="Y33" s="275"/>
      <c r="Z33" s="276"/>
      <c r="AA33" s="74">
        <f>SUMPRODUCT((D5:D34=0)*(D5:D34&lt;&gt;"")*(E5:E34&lt;&gt;"*"))</f>
        <v>0</v>
      </c>
      <c r="AB33" s="75">
        <f>SUMPRODUCT((D5:D34=0)*(D5:D34&lt;&gt;"")*(E5:E34&lt;&gt;"*")*(F5:F34=1))</f>
        <v>0</v>
      </c>
      <c r="AG33" s="1"/>
      <c r="AH33" s="1"/>
    </row>
    <row r="34" spans="1:34" ht="17.100000000000001" customHeight="1">
      <c r="A34" s="199"/>
      <c r="B34" s="2"/>
      <c r="C34" s="91"/>
      <c r="D34" s="60"/>
      <c r="E34" s="61"/>
      <c r="F34" s="59"/>
      <c r="G34" s="59"/>
      <c r="H34" s="59"/>
      <c r="I34" s="59"/>
      <c r="J34" s="50"/>
      <c r="K34" s="59"/>
      <c r="L34" s="59"/>
      <c r="M34" s="59"/>
      <c r="N34" s="59"/>
      <c r="O34" s="65"/>
      <c r="P34" s="66"/>
      <c r="Q34" s="66"/>
      <c r="R34" s="50"/>
      <c r="S34" s="59"/>
      <c r="T34" s="59"/>
      <c r="U34" s="59"/>
      <c r="V34" s="57" t="e">
        <f>SUM($D$5:$D34)/(COUNTA($D$5:$D34)-COUNTA($E$5:$E34))</f>
        <v>#DIV/0!</v>
      </c>
      <c r="W34" s="274" t="s">
        <v>65</v>
      </c>
      <c r="X34" s="275"/>
      <c r="Y34" s="275"/>
      <c r="Z34" s="276"/>
      <c r="AA34" s="74">
        <f>SUM(P5:P34)</f>
        <v>0</v>
      </c>
      <c r="AB34" s="75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AK3:AM3"/>
    <mergeCell ref="AA4:AB4"/>
    <mergeCell ref="AC4:AD4"/>
    <mergeCell ref="AA9:AB9"/>
    <mergeCell ref="AC9:AD9"/>
    <mergeCell ref="W7:AG7"/>
    <mergeCell ref="AA8:AB8"/>
    <mergeCell ref="AC8:AD8"/>
    <mergeCell ref="C3:I3"/>
    <mergeCell ref="K3:Q3"/>
    <mergeCell ref="S3:U3"/>
    <mergeCell ref="W3:AI3"/>
    <mergeCell ref="AA5:AB5"/>
    <mergeCell ref="AC5:AD5"/>
  </mergeCells>
  <phoneticPr fontId="30" type="noConversion"/>
  <conditionalFormatting sqref="AH5:AI5 AG9">
    <cfRule type="cellIs" dxfId="3" priority="1" operator="greaterThan">
      <formula>0</formula>
    </cfRule>
  </conditionalFormatting>
  <dataValidations count="1">
    <dataValidation type="list" allowBlank="1" showInputMessage="1" showErrorMessage="1" sqref="G5:G34" xr:uid="{00000000-0002-0000-4700-000000000000}">
      <formula1>$W$16:$W$25</formula1>
    </dataValidation>
  </dataValidations>
  <hyperlinks>
    <hyperlink ref="A2" location="'Player Summary'!A1" display="Player Summary" xr:uid="{00000000-0004-0000-47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17" sqref="A17"/>
      <selection pane="topRight" activeCell="A17" sqref="A17"/>
      <selection pane="bottomLeft" activeCell="A17" sqref="A17"/>
      <selection pane="bottomRight" activeCell="A17" sqref="A17"/>
    </sheetView>
  </sheetViews>
  <sheetFormatPr defaultColWidth="8.855468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85546875" style="2" customWidth="1"/>
    <col min="8" max="8" width="2.5703125" style="2" customWidth="1"/>
    <col min="9" max="9" width="2.42578125" style="2" customWidth="1"/>
    <col min="10" max="10" width="2.85546875" style="47" customWidth="1"/>
    <col min="11" max="11" width="5" style="5" customWidth="1"/>
    <col min="12" max="14" width="5" style="2" customWidth="1"/>
    <col min="15" max="15" width="0.5703125" style="2" customWidth="1"/>
    <col min="16" max="18" width="2.85546875" style="2" customWidth="1"/>
    <col min="19" max="21" width="4.42578125" style="2" customWidth="1"/>
    <col min="22" max="22" width="2.85546875" style="1" customWidth="1"/>
    <col min="23" max="25" width="5.5703125" style="1" customWidth="1"/>
    <col min="26" max="26" width="5.570312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5703125" style="1" customWidth="1"/>
    <col min="33" max="34" width="5.5703125" style="2" customWidth="1"/>
    <col min="35" max="35" width="5.5703125" style="1" customWidth="1"/>
    <col min="36" max="36" width="2.85546875" style="1" customWidth="1"/>
    <col min="37" max="38" width="5.5703125" style="1" customWidth="1"/>
    <col min="39" max="39" width="6.85546875" style="1" customWidth="1"/>
    <col min="40" max="256" width="11.42578125" style="1" customWidth="1"/>
    <col min="257" max="16384" width="8.85546875" style="1"/>
  </cols>
  <sheetData>
    <row r="1" spans="1:39" ht="15.75">
      <c r="A1" s="46"/>
      <c r="D1" s="13" t="s">
        <v>75</v>
      </c>
      <c r="E1" s="13"/>
      <c r="F1" s="13"/>
      <c r="G1" s="203" t="s">
        <v>76</v>
      </c>
      <c r="H1" s="13"/>
      <c r="I1" s="13"/>
      <c r="J1" s="13"/>
      <c r="K1" s="202" t="s">
        <v>77</v>
      </c>
      <c r="L1" s="13"/>
      <c r="M1" s="204" t="s">
        <v>78</v>
      </c>
      <c r="N1" s="20"/>
      <c r="O1" s="47"/>
      <c r="P1" s="47"/>
      <c r="Q1" s="47"/>
      <c r="R1" s="47"/>
      <c r="S1" s="20"/>
      <c r="T1" s="20"/>
      <c r="U1" s="20"/>
      <c r="V1" s="15"/>
      <c r="W1" s="15"/>
      <c r="X1" s="15"/>
      <c r="Y1" s="15"/>
      <c r="Z1" s="47"/>
    </row>
    <row r="2" spans="1:39">
      <c r="A2" s="226" t="s">
        <v>107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7"/>
      <c r="S2" s="47"/>
      <c r="T2" s="47"/>
      <c r="U2" s="47"/>
      <c r="V2" s="15"/>
      <c r="W2" s="15"/>
      <c r="X2" s="15"/>
      <c r="Y2" s="15"/>
      <c r="Z2" s="47"/>
      <c r="AA2" s="15"/>
      <c r="AB2" s="15"/>
      <c r="AC2" s="15"/>
      <c r="AD2" s="15"/>
      <c r="AE2" s="15"/>
      <c r="AF2" s="15"/>
      <c r="AG2" s="47"/>
      <c r="AH2" s="47"/>
      <c r="AI2" s="15"/>
      <c r="AJ2" s="15"/>
    </row>
    <row r="3" spans="1:39">
      <c r="A3" s="255" t="s">
        <v>73</v>
      </c>
      <c r="B3" s="15"/>
      <c r="C3" s="257" t="s">
        <v>63</v>
      </c>
      <c r="D3" s="257"/>
      <c r="E3" s="257"/>
      <c r="F3" s="257"/>
      <c r="G3" s="257"/>
      <c r="H3" s="257"/>
      <c r="I3" s="257"/>
      <c r="J3" s="13"/>
      <c r="K3" s="257" t="s">
        <v>62</v>
      </c>
      <c r="L3" s="257"/>
      <c r="M3" s="257"/>
      <c r="N3" s="257"/>
      <c r="O3" s="301"/>
      <c r="P3" s="257"/>
      <c r="Q3" s="257"/>
      <c r="R3" s="14"/>
      <c r="S3" s="257" t="s">
        <v>61</v>
      </c>
      <c r="T3" s="257"/>
      <c r="U3" s="257"/>
      <c r="V3" s="15"/>
      <c r="W3" s="289" t="s">
        <v>60</v>
      </c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K3" s="289" t="s">
        <v>59</v>
      </c>
      <c r="AL3" s="289"/>
      <c r="AM3" s="289"/>
    </row>
    <row r="4" spans="1:39" ht="17.100000000000001" customHeight="1">
      <c r="A4" s="256"/>
      <c r="B4" s="54" t="s">
        <v>93</v>
      </c>
      <c r="C4" s="52" t="s">
        <v>54</v>
      </c>
      <c r="D4" s="53" t="s">
        <v>21</v>
      </c>
      <c r="E4" s="53" t="s">
        <v>58</v>
      </c>
      <c r="F4" s="53" t="s">
        <v>57</v>
      </c>
      <c r="G4" s="53" t="s">
        <v>71</v>
      </c>
      <c r="H4" s="53">
        <v>4</v>
      </c>
      <c r="I4" s="53">
        <v>6</v>
      </c>
      <c r="J4" s="13"/>
      <c r="K4" s="55" t="s">
        <v>16</v>
      </c>
      <c r="L4" s="53" t="s">
        <v>15</v>
      </c>
      <c r="M4" s="53" t="s">
        <v>14</v>
      </c>
      <c r="N4" s="53" t="s">
        <v>13</v>
      </c>
      <c r="O4" s="56"/>
      <c r="P4" s="52" t="s">
        <v>56</v>
      </c>
      <c r="Q4" s="52" t="s">
        <v>55</v>
      </c>
      <c r="R4" s="13"/>
      <c r="S4" s="53" t="s">
        <v>8</v>
      </c>
      <c r="T4" s="53" t="s">
        <v>7</v>
      </c>
      <c r="U4" s="53" t="s">
        <v>6</v>
      </c>
      <c r="W4" s="77" t="s">
        <v>15</v>
      </c>
      <c r="X4" s="77" t="s">
        <v>23</v>
      </c>
      <c r="Y4" s="77" t="s">
        <v>22</v>
      </c>
      <c r="Z4" s="77" t="s">
        <v>21</v>
      </c>
      <c r="AA4" s="289" t="s">
        <v>20</v>
      </c>
      <c r="AB4" s="289"/>
      <c r="AC4" s="289" t="s">
        <v>11</v>
      </c>
      <c r="AD4" s="289"/>
      <c r="AE4" s="77" t="s">
        <v>10</v>
      </c>
      <c r="AF4" s="77">
        <v>4</v>
      </c>
      <c r="AG4" s="77">
        <v>6</v>
      </c>
      <c r="AH4" s="77" t="s">
        <v>19</v>
      </c>
      <c r="AI4" s="77" t="s">
        <v>18</v>
      </c>
      <c r="AK4" s="77" t="s">
        <v>54</v>
      </c>
      <c r="AL4" s="77" t="s">
        <v>23</v>
      </c>
      <c r="AM4" s="78" t="s">
        <v>11</v>
      </c>
    </row>
    <row r="5" spans="1:39" ht="17.100000000000001" customHeight="1">
      <c r="A5" s="210"/>
      <c r="B5" s="47"/>
      <c r="C5" s="91"/>
      <c r="D5" s="60"/>
      <c r="E5" s="61"/>
      <c r="F5" s="59"/>
      <c r="G5" s="62"/>
      <c r="H5" s="59"/>
      <c r="I5" s="59"/>
      <c r="J5" s="9"/>
      <c r="K5" s="59"/>
      <c r="L5" s="59"/>
      <c r="M5" s="59"/>
      <c r="N5" s="59"/>
      <c r="O5" s="65"/>
      <c r="P5" s="66"/>
      <c r="Q5" s="66"/>
      <c r="R5" s="9"/>
      <c r="S5" s="59"/>
      <c r="T5" s="59"/>
      <c r="U5" s="59"/>
      <c r="V5" s="57" t="e">
        <f>SUM($D$5:$D5)/(COUNTA($D$5:$D5)-COUNTA($E$5:$E5))</f>
        <v>#DIV/0!</v>
      </c>
      <c r="W5" s="76">
        <f>COUNTA(A5:A34)</f>
        <v>0</v>
      </c>
      <c r="X5" s="76">
        <f>COUNTA(D5:D34)</f>
        <v>0</v>
      </c>
      <c r="Y5" s="76">
        <f>COUNTA(E5:E34)</f>
        <v>0</v>
      </c>
      <c r="Z5" s="83" t="str">
        <f>IF(X5=0,"-",SUM(D5:D34))</f>
        <v>-</v>
      </c>
      <c r="AA5" s="302">
        <f t="array" ref="AA5">IF(X5,(MAX(D5:D34)&amp;IF(SUM((D5:D34=MAX(D5:D34))*(E5:E34&lt;&gt;"")),"*","")&amp;"("&amp;MIN(IF(D5:D34&amp;E5:E34=MAX(D5:D34)&amp;IF(SUM((D5:D34=MAX(D5:D34))*(E5:E34&lt;&gt;"")),"*",""),F5:F34))&amp;")"),0)</f>
        <v>0</v>
      </c>
      <c r="AB5" s="302"/>
      <c r="AC5" s="303" t="str">
        <f>IF($X5-$Y5,$Z5/($X5-$Y5),"-")</f>
        <v>-</v>
      </c>
      <c r="AD5" s="304"/>
      <c r="AE5" s="84" t="str">
        <f>IF(SUM($F$5:$F$43),($Z5/(SUM($F$5:$F$43))*100),"-")</f>
        <v>-</v>
      </c>
      <c r="AF5" s="76">
        <f>SUM(H5:H34)</f>
        <v>0</v>
      </c>
      <c r="AG5" s="76">
        <f>SUM(I5:I34)</f>
        <v>0</v>
      </c>
      <c r="AH5" s="76">
        <f>COUNTIF($D$5:$D$34,"&gt;=50")-$AI5</f>
        <v>0</v>
      </c>
      <c r="AI5" s="76">
        <f>COUNTIF(D5:D34,"&gt;=100")</f>
        <v>0</v>
      </c>
      <c r="AK5" s="79" t="s">
        <v>53</v>
      </c>
      <c r="AL5" s="80" t="str">
        <f>IF(SUM(COUNTIF($C$5:$C$34,{1,2}))=0,"-",SUM(COUNTIF($C$5:$C$34,{1,2})))</f>
        <v>-</v>
      </c>
      <c r="AM5" s="89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.100000000000001" customHeight="1">
      <c r="A6" s="210"/>
      <c r="B6" s="47"/>
      <c r="C6" s="91"/>
      <c r="D6" s="60"/>
      <c r="E6" s="61"/>
      <c r="F6" s="59"/>
      <c r="G6" s="62"/>
      <c r="H6" s="59"/>
      <c r="I6" s="59"/>
      <c r="J6" s="9"/>
      <c r="K6" s="59"/>
      <c r="L6" s="59"/>
      <c r="M6" s="59"/>
      <c r="N6" s="59"/>
      <c r="O6" s="65"/>
      <c r="P6" s="66"/>
      <c r="Q6" s="66"/>
      <c r="R6" s="9"/>
      <c r="S6" s="59"/>
      <c r="T6" s="59"/>
      <c r="U6" s="59"/>
      <c r="V6" s="58" t="e">
        <f>SUM($D$5:$D6)/(COUNTA($D$5:$D6)-COUNTA($E$5:$E6))</f>
        <v>#DIV/0!</v>
      </c>
      <c r="Z6" s="47"/>
      <c r="AK6" s="81" t="s">
        <v>52</v>
      </c>
      <c r="AL6" s="82" t="str">
        <f>IF(COUNTIF($C$5:$C$34,$AK6)=0,"-",COUNTIF($C$5:$C$34,$AK6))</f>
        <v>-</v>
      </c>
      <c r="AM6" s="90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.100000000000001" customHeight="1">
      <c r="A7" s="210"/>
      <c r="B7" s="47"/>
      <c r="C7" s="91"/>
      <c r="D7" s="60"/>
      <c r="E7" s="61"/>
      <c r="F7" s="59"/>
      <c r="G7" s="59"/>
      <c r="H7" s="59"/>
      <c r="I7" s="59"/>
      <c r="J7" s="9"/>
      <c r="K7" s="59"/>
      <c r="L7" s="59"/>
      <c r="M7" s="59"/>
      <c r="N7" s="59"/>
      <c r="O7" s="65"/>
      <c r="P7" s="66"/>
      <c r="Q7" s="66"/>
      <c r="R7" s="9"/>
      <c r="S7" s="59"/>
      <c r="T7" s="59"/>
      <c r="U7" s="59"/>
      <c r="V7" s="58" t="e">
        <f>SUM($D$5:$D7)/(COUNTA($D$5:$D7)-COUNTA($E$5:$E7))</f>
        <v>#DIV/0!</v>
      </c>
      <c r="W7" s="289" t="s">
        <v>51</v>
      </c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11"/>
      <c r="AK7" s="81" t="s">
        <v>50</v>
      </c>
      <c r="AL7" s="82" t="str">
        <f t="shared" ref="AL7:AL14" si="0">IF(COUNTIF($C$5:$C$34,$AK7)=0,"-",COUNTIF($C$5:$C$34,$AK7))</f>
        <v>-</v>
      </c>
      <c r="AM7" s="90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.100000000000001" customHeight="1">
      <c r="A8" s="210"/>
      <c r="B8" s="47"/>
      <c r="C8" s="91"/>
      <c r="D8" s="60"/>
      <c r="E8" s="61"/>
      <c r="F8" s="59"/>
      <c r="G8" s="62"/>
      <c r="H8" s="59"/>
      <c r="I8" s="59"/>
      <c r="J8" s="9"/>
      <c r="K8" s="59"/>
      <c r="L8" s="59"/>
      <c r="M8" s="59"/>
      <c r="N8" s="59"/>
      <c r="O8" s="65"/>
      <c r="P8" s="66"/>
      <c r="Q8" s="66"/>
      <c r="R8" s="9"/>
      <c r="S8" s="59"/>
      <c r="T8" s="59"/>
      <c r="U8" s="59"/>
      <c r="V8" s="58" t="e">
        <f>SUM($D$5:$D8)/(COUNTA($D$5:$D8)-COUNTA($E$5:$E8))</f>
        <v>#DIV/0!</v>
      </c>
      <c r="W8" s="77" t="s">
        <v>16</v>
      </c>
      <c r="X8" s="77" t="s">
        <v>15</v>
      </c>
      <c r="Y8" s="77" t="s">
        <v>14</v>
      </c>
      <c r="Z8" s="77" t="s">
        <v>13</v>
      </c>
      <c r="AA8" s="289" t="s">
        <v>12</v>
      </c>
      <c r="AB8" s="289"/>
      <c r="AC8" s="289" t="s">
        <v>11</v>
      </c>
      <c r="AD8" s="289"/>
      <c r="AE8" s="77" t="s">
        <v>10</v>
      </c>
      <c r="AF8" s="77" t="s">
        <v>69</v>
      </c>
      <c r="AG8" s="77" t="s">
        <v>9</v>
      </c>
      <c r="AH8" s="13"/>
      <c r="AK8" s="81" t="s">
        <v>49</v>
      </c>
      <c r="AL8" s="82" t="str">
        <f t="shared" si="0"/>
        <v>-</v>
      </c>
      <c r="AM8" s="90" t="str">
        <f t="shared" si="1"/>
        <v>-</v>
      </c>
    </row>
    <row r="9" spans="1:39" ht="17.100000000000001" customHeight="1">
      <c r="A9" s="210"/>
      <c r="B9" s="51"/>
      <c r="C9" s="92"/>
      <c r="D9" s="63"/>
      <c r="E9" s="61"/>
      <c r="F9" s="59"/>
      <c r="G9" s="62"/>
      <c r="H9" s="59"/>
      <c r="I9" s="59"/>
      <c r="J9" s="9"/>
      <c r="K9" s="59"/>
      <c r="L9" s="59"/>
      <c r="M9" s="59"/>
      <c r="N9" s="59"/>
      <c r="O9" s="65"/>
      <c r="P9" s="66"/>
      <c r="Q9" s="66"/>
      <c r="R9" s="9"/>
      <c r="S9" s="59"/>
      <c r="T9" s="59"/>
      <c r="U9" s="59"/>
      <c r="V9" s="57" t="e">
        <f>SUM($D$5:$D9)/(COUNTA($D$5:$D9)-COUNTA($E$5:$E9))</f>
        <v>#DIV/0!</v>
      </c>
      <c r="W9" s="85" t="str">
        <f t="array" ref="W9">IF(SUM(K5:K34)=0,"-",SUM(INT(K5:K34))+INT(ROUND(SUM(K5:K34-INT(K5:K34)),1)/0.6)+MOD(ROUND(SUM(K5:K34-INT(K5:K34)),1),0.6))</f>
        <v>-</v>
      </c>
      <c r="X9" s="86" t="str">
        <f>IF($W$9="-","-",SUM(L5:L34))</f>
        <v>-</v>
      </c>
      <c r="Y9" s="86" t="str">
        <f>IF($W$9="-","-",SUM(M5:M34))</f>
        <v>-</v>
      </c>
      <c r="Z9" s="83" t="str">
        <f>IF($W$9="-","-",SUM(N5:N34))</f>
        <v>-</v>
      </c>
      <c r="AA9" s="305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306"/>
      <c r="AC9" s="303" t="str">
        <f>IF($Z$9="-","-",IF($Z$9=0,"-",$Y$9/$Z$9))</f>
        <v>-</v>
      </c>
      <c r="AD9" s="304"/>
      <c r="AE9" s="87" t="str">
        <f>IF(ISERROR(ROUND((INT(W9)*6+((W9-INT(W9))*10))/Z9,2)),"-",ROUND((INT(W9)*6+((W9-INT(W9))*10))/Z9,2))</f>
        <v>-</v>
      </c>
      <c r="AF9" s="84" t="str">
        <f>IF(ISERROR(ROUND(Y9/(INT(W9)*6+((W9-INT(W9))*10))*6,2)),"-",ROUND(Y9/(INT(W9)*6+((W9-INT(W9))*10))*6,2))</f>
        <v>-</v>
      </c>
      <c r="AG9" s="93">
        <f>COUNTIF(N5:N34,"&gt;=5")</f>
        <v>0</v>
      </c>
      <c r="AH9" s="10"/>
      <c r="AK9" s="81" t="s">
        <v>48</v>
      </c>
      <c r="AL9" s="82" t="str">
        <f t="shared" si="0"/>
        <v>-</v>
      </c>
      <c r="AM9" s="90" t="str">
        <f t="shared" si="1"/>
        <v>-</v>
      </c>
    </row>
    <row r="10" spans="1:39" ht="17.100000000000001" customHeight="1">
      <c r="A10" s="210"/>
      <c r="B10" s="47"/>
      <c r="C10" s="91"/>
      <c r="D10" s="63"/>
      <c r="E10" s="61"/>
      <c r="F10" s="59"/>
      <c r="G10" s="62"/>
      <c r="H10" s="59"/>
      <c r="I10" s="59"/>
      <c r="J10" s="9"/>
      <c r="K10" s="59"/>
      <c r="L10" s="59"/>
      <c r="M10" s="59"/>
      <c r="N10" s="59"/>
      <c r="O10" s="65"/>
      <c r="P10" s="66"/>
      <c r="Q10" s="66"/>
      <c r="R10" s="9"/>
      <c r="S10" s="59"/>
      <c r="T10" s="59"/>
      <c r="U10" s="59"/>
      <c r="V10" s="58" t="e">
        <f>SUM($D$5:$D10)/(COUNTA($D$5:$D10)-COUNTA($E$5:$E10))</f>
        <v>#DIV/0!</v>
      </c>
      <c r="W10" s="12"/>
      <c r="AK10" s="81" t="s">
        <v>47</v>
      </c>
      <c r="AL10" s="82" t="str">
        <f t="shared" si="0"/>
        <v>-</v>
      </c>
      <c r="AM10" s="90" t="str">
        <f t="shared" si="1"/>
        <v>-</v>
      </c>
    </row>
    <row r="11" spans="1:39" ht="17.100000000000001" customHeight="1">
      <c r="A11" s="210"/>
      <c r="B11" s="47"/>
      <c r="C11" s="91"/>
      <c r="D11" s="63"/>
      <c r="E11" s="61"/>
      <c r="F11" s="59"/>
      <c r="G11" s="59"/>
      <c r="H11" s="59"/>
      <c r="I11" s="59"/>
      <c r="J11" s="9"/>
      <c r="K11" s="59"/>
      <c r="L11" s="59"/>
      <c r="M11" s="59"/>
      <c r="N11" s="59"/>
      <c r="O11" s="65"/>
      <c r="P11" s="66"/>
      <c r="Q11" s="66"/>
      <c r="R11" s="9"/>
      <c r="S11" s="59"/>
      <c r="T11" s="59"/>
      <c r="U11" s="59"/>
      <c r="V11" s="58" t="e">
        <f>SUM($D$5:$D11)/(COUNTA($D$5:$D11)-COUNTA($E$5:$E11))</f>
        <v>#DIV/0!</v>
      </c>
      <c r="W11" s="292" t="s">
        <v>46</v>
      </c>
      <c r="X11" s="292"/>
      <c r="Y11" s="292"/>
      <c r="Z11" s="11"/>
      <c r="AA11" s="11"/>
      <c r="AB11" s="11"/>
      <c r="AK11" s="81" t="s">
        <v>45</v>
      </c>
      <c r="AL11" s="82" t="str">
        <f t="shared" si="0"/>
        <v>-</v>
      </c>
      <c r="AM11" s="90" t="str">
        <f t="shared" si="1"/>
        <v>-</v>
      </c>
    </row>
    <row r="12" spans="1:39" ht="17.100000000000001" customHeight="1">
      <c r="A12" s="243"/>
      <c r="B12" s="47"/>
      <c r="C12" s="91"/>
      <c r="D12" s="63"/>
      <c r="E12" s="61"/>
      <c r="F12" s="59"/>
      <c r="G12" s="62"/>
      <c r="H12" s="59"/>
      <c r="I12" s="59"/>
      <c r="J12" s="9"/>
      <c r="K12" s="59"/>
      <c r="L12" s="59"/>
      <c r="M12" s="59"/>
      <c r="N12" s="59"/>
      <c r="O12" s="65"/>
      <c r="P12" s="66"/>
      <c r="Q12" s="66"/>
      <c r="R12" s="9"/>
      <c r="S12" s="59"/>
      <c r="T12" s="59"/>
      <c r="U12" s="59"/>
      <c r="V12" s="58" t="e">
        <f>SUM($D$5:$D12)/(COUNTA($D$5:$D12)-COUNTA($E$5:$E12))</f>
        <v>#DIV/0!</v>
      </c>
      <c r="W12" s="77" t="s">
        <v>8</v>
      </c>
      <c r="X12" s="77" t="s">
        <v>7</v>
      </c>
      <c r="Y12" s="77" t="s">
        <v>6</v>
      </c>
      <c r="Z12" s="47"/>
      <c r="AK12" s="81" t="s">
        <v>44</v>
      </c>
      <c r="AL12" s="82" t="str">
        <f t="shared" si="0"/>
        <v>-</v>
      </c>
      <c r="AM12" s="90" t="str">
        <f t="shared" si="1"/>
        <v>-</v>
      </c>
    </row>
    <row r="13" spans="1:39" ht="17.100000000000001" customHeight="1">
      <c r="A13" s="243"/>
      <c r="B13" s="47"/>
      <c r="C13" s="91"/>
      <c r="D13" s="63"/>
      <c r="E13" s="61"/>
      <c r="F13" s="59"/>
      <c r="G13" s="62"/>
      <c r="H13" s="59"/>
      <c r="I13" s="59"/>
      <c r="J13" s="9"/>
      <c r="K13" s="59"/>
      <c r="L13" s="59"/>
      <c r="M13" s="59"/>
      <c r="N13" s="59"/>
      <c r="O13" s="65"/>
      <c r="P13" s="66"/>
      <c r="Q13" s="66"/>
      <c r="R13" s="9"/>
      <c r="S13" s="59"/>
      <c r="T13" s="59"/>
      <c r="U13" s="59"/>
      <c r="V13" s="57" t="e">
        <f>SUM($D$5:$D13)/(COUNTA($D$5:$D13)-COUNTA($E$5:$E13))</f>
        <v>#DIV/0!</v>
      </c>
      <c r="W13" s="76">
        <f>SUM(S5:S34)</f>
        <v>0</v>
      </c>
      <c r="X13" s="76">
        <f>SUM(T5:T34)</f>
        <v>0</v>
      </c>
      <c r="Y13" s="76">
        <f>SUM(U5:U34)</f>
        <v>0</v>
      </c>
      <c r="Z13" s="10"/>
      <c r="AK13" s="81" t="s">
        <v>43</v>
      </c>
      <c r="AL13" s="82" t="str">
        <f t="shared" si="0"/>
        <v>-</v>
      </c>
      <c r="AM13" s="90" t="str">
        <f t="shared" si="1"/>
        <v>-</v>
      </c>
    </row>
    <row r="14" spans="1:39" ht="17.100000000000001" customHeight="1">
      <c r="A14" s="243"/>
      <c r="B14" s="51"/>
      <c r="C14" s="92"/>
      <c r="D14" s="60"/>
      <c r="E14" s="61"/>
      <c r="F14" s="59"/>
      <c r="G14" s="59"/>
      <c r="H14" s="59"/>
      <c r="I14" s="59"/>
      <c r="J14" s="9"/>
      <c r="K14" s="59"/>
      <c r="L14" s="59"/>
      <c r="M14" s="59"/>
      <c r="N14" s="59"/>
      <c r="O14" s="65"/>
      <c r="P14" s="66"/>
      <c r="Q14" s="66"/>
      <c r="R14" s="9"/>
      <c r="S14" s="59"/>
      <c r="T14" s="59"/>
      <c r="U14" s="59"/>
      <c r="V14" s="58" t="e">
        <f>SUM($D$5:$D14)/(COUNTA($D$5:$D14)-COUNTA($E$5:$E14))</f>
        <v>#DIV/0!</v>
      </c>
      <c r="AK14" s="81" t="s">
        <v>42</v>
      </c>
      <c r="AL14" s="82" t="str">
        <f t="shared" si="0"/>
        <v>-</v>
      </c>
      <c r="AM14" s="90" t="str">
        <f t="shared" si="1"/>
        <v>-</v>
      </c>
    </row>
    <row r="15" spans="1:39" ht="17.100000000000001" customHeight="1">
      <c r="A15" s="243"/>
      <c r="B15" s="51"/>
      <c r="C15" s="92"/>
      <c r="D15" s="63"/>
      <c r="E15" s="61"/>
      <c r="F15" s="59"/>
      <c r="G15" s="62"/>
      <c r="H15" s="59"/>
      <c r="I15" s="59"/>
      <c r="J15" s="9"/>
      <c r="K15" s="59"/>
      <c r="L15" s="59"/>
      <c r="M15" s="59"/>
      <c r="N15" s="59"/>
      <c r="O15" s="65"/>
      <c r="P15" s="66"/>
      <c r="Q15" s="66"/>
      <c r="R15" s="9"/>
      <c r="S15" s="59"/>
      <c r="T15" s="59"/>
      <c r="U15" s="59"/>
      <c r="V15" s="58" t="e">
        <f>SUM($D$5:$D15)/(COUNTA($D$5:$D15)-COUNTA($E$5:$E15))</f>
        <v>#DIV/0!</v>
      </c>
      <c r="W15" s="289" t="s">
        <v>41</v>
      </c>
      <c r="X15" s="289"/>
      <c r="Y15" s="289"/>
      <c r="Z15" s="289"/>
      <c r="AA15" s="289"/>
      <c r="AB15" s="289"/>
    </row>
    <row r="16" spans="1:39" ht="17.100000000000001" customHeight="1">
      <c r="A16" s="243"/>
      <c r="B16" s="51"/>
      <c r="C16" s="92"/>
      <c r="D16" s="63"/>
      <c r="E16" s="61"/>
      <c r="F16" s="59"/>
      <c r="G16" s="62"/>
      <c r="H16" s="59"/>
      <c r="I16" s="59"/>
      <c r="J16" s="9"/>
      <c r="K16" s="59"/>
      <c r="L16" s="59"/>
      <c r="M16" s="59"/>
      <c r="N16" s="59"/>
      <c r="O16" s="65"/>
      <c r="P16" s="66"/>
      <c r="Q16" s="66"/>
      <c r="R16" s="9"/>
      <c r="S16" s="59"/>
      <c r="T16" s="59"/>
      <c r="U16" s="59"/>
      <c r="V16" s="57" t="e">
        <f>SUM($D$5:$D16)/(COUNTA($D$5:$D16)-COUNTA($E$5:$E16))</f>
        <v>#DIV/0!</v>
      </c>
      <c r="W16" s="293" t="s">
        <v>40</v>
      </c>
      <c r="X16" s="294"/>
      <c r="Y16" s="295"/>
      <c r="Z16" s="76">
        <f>COUNTIF($G$5:$G$34,W16)</f>
        <v>0</v>
      </c>
      <c r="AA16" s="296">
        <f>$Z16/MAX(1,$X$5)</f>
        <v>0</v>
      </c>
      <c r="AB16" s="297"/>
    </row>
    <row r="17" spans="1:34" ht="17.100000000000001" customHeight="1">
      <c r="A17" s="228"/>
      <c r="B17" s="51"/>
      <c r="C17" s="92"/>
      <c r="D17" s="63"/>
      <c r="E17" s="61"/>
      <c r="F17" s="59"/>
      <c r="G17" s="62"/>
      <c r="H17" s="59"/>
      <c r="I17" s="59"/>
      <c r="J17" s="9"/>
      <c r="K17" s="59"/>
      <c r="L17" s="59"/>
      <c r="M17" s="59"/>
      <c r="N17" s="59"/>
      <c r="O17" s="65"/>
      <c r="P17" s="66"/>
      <c r="Q17" s="66"/>
      <c r="R17" s="9"/>
      <c r="S17" s="59"/>
      <c r="T17" s="59"/>
      <c r="U17" s="59"/>
      <c r="V17" s="57" t="e">
        <f>SUM($D$5:$D17)/(COUNTA($D$5:$D17)-COUNTA($E$5:$E17))</f>
        <v>#DIV/0!</v>
      </c>
      <c r="W17" s="298" t="s">
        <v>39</v>
      </c>
      <c r="X17" s="299"/>
      <c r="Y17" s="300"/>
      <c r="Z17" s="76">
        <f>COUNTIF($G$5:$G$34,W17)</f>
        <v>0</v>
      </c>
      <c r="AA17" s="287">
        <f t="shared" ref="AA17:AA25" si="2">$Z17/MAX(1,$X$5)</f>
        <v>0</v>
      </c>
      <c r="AB17" s="288"/>
      <c r="AG17" s="1"/>
      <c r="AH17" s="1"/>
    </row>
    <row r="18" spans="1:34" ht="17.100000000000001" customHeight="1">
      <c r="A18" s="228"/>
      <c r="B18" s="51"/>
      <c r="C18" s="92"/>
      <c r="D18" s="63"/>
      <c r="E18" s="61"/>
      <c r="F18" s="59"/>
      <c r="G18" s="62"/>
      <c r="H18" s="59"/>
      <c r="I18" s="59"/>
      <c r="J18" s="9"/>
      <c r="K18" s="59"/>
      <c r="L18" s="59"/>
      <c r="M18" s="59"/>
      <c r="N18" s="59"/>
      <c r="O18" s="65"/>
      <c r="P18" s="66"/>
      <c r="Q18" s="66"/>
      <c r="R18" s="9"/>
      <c r="S18" s="59"/>
      <c r="T18" s="59"/>
      <c r="U18" s="59"/>
      <c r="V18" s="57" t="e">
        <f>SUM($D$5:$D18)/(COUNTA($D$5:$D18)-COUNTA($E$5:$E18))</f>
        <v>#DIV/0!</v>
      </c>
      <c r="W18" s="284" t="s">
        <v>90</v>
      </c>
      <c r="X18" s="285"/>
      <c r="Y18" s="286"/>
      <c r="Z18" s="76">
        <f>COUNTIF($G$5:$G$34,W18)</f>
        <v>0</v>
      </c>
      <c r="AA18" s="287">
        <f t="shared" si="2"/>
        <v>0</v>
      </c>
      <c r="AB18" s="288"/>
      <c r="AG18" s="1"/>
      <c r="AH18" s="1"/>
    </row>
    <row r="19" spans="1:34" ht="17.100000000000001" customHeight="1">
      <c r="A19" s="228"/>
      <c r="B19" s="51"/>
      <c r="C19" s="92"/>
      <c r="D19" s="60"/>
      <c r="E19" s="61"/>
      <c r="F19" s="59"/>
      <c r="G19" s="59"/>
      <c r="H19" s="59"/>
      <c r="I19" s="59"/>
      <c r="J19" s="9"/>
      <c r="K19" s="59"/>
      <c r="L19" s="59"/>
      <c r="M19" s="59"/>
      <c r="N19" s="59"/>
      <c r="O19" s="65"/>
      <c r="P19" s="66"/>
      <c r="Q19" s="66"/>
      <c r="R19" s="9"/>
      <c r="S19" s="59"/>
      <c r="T19" s="59"/>
      <c r="U19" s="59"/>
      <c r="V19" s="57" t="e">
        <f>SUM($D$5:$D19)/(COUNTA($D$5:$D19)-COUNTA($E$5:$E19))</f>
        <v>#DIV/0!</v>
      </c>
      <c r="W19" s="284" t="s">
        <v>89</v>
      </c>
      <c r="X19" s="285"/>
      <c r="Y19" s="286"/>
      <c r="Z19" s="76">
        <f t="shared" ref="Z19:Z25" si="3">COUNTIF($G$5:$G$34,W19)</f>
        <v>0</v>
      </c>
      <c r="AA19" s="287">
        <f t="shared" si="2"/>
        <v>0</v>
      </c>
      <c r="AB19" s="288"/>
      <c r="AG19" s="1"/>
      <c r="AH19" s="1"/>
    </row>
    <row r="20" spans="1:34" ht="17.100000000000001" customHeight="1">
      <c r="A20" s="228"/>
      <c r="B20" s="47"/>
      <c r="C20" s="91"/>
      <c r="D20" s="60"/>
      <c r="E20" s="61"/>
      <c r="F20" s="59"/>
      <c r="G20" s="62"/>
      <c r="H20" s="59"/>
      <c r="I20" s="59"/>
      <c r="J20" s="9"/>
      <c r="K20" s="59"/>
      <c r="L20" s="59"/>
      <c r="M20" s="59"/>
      <c r="N20" s="59"/>
      <c r="O20" s="65"/>
      <c r="P20" s="66"/>
      <c r="Q20" s="66"/>
      <c r="R20" s="9"/>
      <c r="S20" s="59"/>
      <c r="T20" s="59"/>
      <c r="U20" s="59"/>
      <c r="V20" s="57" t="e">
        <f>SUM($D$5:$D20)/(COUNTA($D$5:$D20)-COUNTA($E$5:$E20))</f>
        <v>#DIV/0!</v>
      </c>
      <c r="W20" s="284" t="s">
        <v>38</v>
      </c>
      <c r="X20" s="285"/>
      <c r="Y20" s="286"/>
      <c r="Z20" s="76">
        <f t="shared" si="3"/>
        <v>0</v>
      </c>
      <c r="AA20" s="287">
        <f t="shared" si="2"/>
        <v>0</v>
      </c>
      <c r="AB20" s="288"/>
      <c r="AG20" s="1"/>
      <c r="AH20" s="1"/>
    </row>
    <row r="21" spans="1:34" ht="17.100000000000001" customHeight="1">
      <c r="A21" s="247"/>
      <c r="B21" s="47"/>
      <c r="C21" s="91"/>
      <c r="D21" s="60"/>
      <c r="E21" s="61"/>
      <c r="F21" s="59"/>
      <c r="G21" s="62"/>
      <c r="H21" s="59"/>
      <c r="I21" s="59"/>
      <c r="J21" s="9"/>
      <c r="K21" s="64"/>
      <c r="L21" s="59"/>
      <c r="M21" s="59"/>
      <c r="N21" s="59"/>
      <c r="O21" s="65"/>
      <c r="P21" s="66"/>
      <c r="Q21" s="66"/>
      <c r="R21" s="9"/>
      <c r="S21" s="59"/>
      <c r="T21" s="59"/>
      <c r="U21" s="59"/>
      <c r="V21" s="57" t="e">
        <f>SUM($D$5:$D21)/(COUNTA($D$5:$D21)-COUNTA($E$5:$E21))</f>
        <v>#DIV/0!</v>
      </c>
      <c r="W21" s="284" t="s">
        <v>37</v>
      </c>
      <c r="X21" s="285"/>
      <c r="Y21" s="286"/>
      <c r="Z21" s="76">
        <f t="shared" si="3"/>
        <v>0</v>
      </c>
      <c r="AA21" s="287">
        <f t="shared" si="2"/>
        <v>0</v>
      </c>
      <c r="AB21" s="288"/>
      <c r="AG21" s="1"/>
      <c r="AH21" s="1"/>
    </row>
    <row r="22" spans="1:34" ht="17.100000000000001" customHeight="1">
      <c r="A22" s="247"/>
      <c r="B22" s="47"/>
      <c r="C22" s="91"/>
      <c r="D22" s="60"/>
      <c r="E22" s="61"/>
      <c r="F22" s="59"/>
      <c r="G22" s="59"/>
      <c r="H22" s="59"/>
      <c r="I22" s="59"/>
      <c r="J22" s="9"/>
      <c r="K22" s="64"/>
      <c r="L22" s="59"/>
      <c r="M22" s="59"/>
      <c r="N22" s="59"/>
      <c r="O22" s="65"/>
      <c r="P22" s="66"/>
      <c r="Q22" s="66"/>
      <c r="R22" s="9"/>
      <c r="S22" s="59"/>
      <c r="T22" s="59"/>
      <c r="U22" s="59"/>
      <c r="V22" s="57" t="e">
        <f>SUM($D$5:$D22)/(COUNTA($D$5:$D22)-COUNTA($E$5:$E22))</f>
        <v>#DIV/0!</v>
      </c>
      <c r="W22" s="284" t="s">
        <v>36</v>
      </c>
      <c r="X22" s="285"/>
      <c r="Y22" s="286"/>
      <c r="Z22" s="76">
        <f t="shared" si="3"/>
        <v>0</v>
      </c>
      <c r="AA22" s="287">
        <f t="shared" si="2"/>
        <v>0</v>
      </c>
      <c r="AB22" s="288"/>
      <c r="AG22" s="1"/>
      <c r="AH22" s="1"/>
    </row>
    <row r="23" spans="1:34" ht="17.100000000000001" customHeight="1">
      <c r="A23" s="248"/>
      <c r="B23" s="47"/>
      <c r="C23" s="91"/>
      <c r="D23" s="60"/>
      <c r="E23" s="61"/>
      <c r="F23" s="59"/>
      <c r="G23" s="62"/>
      <c r="H23" s="59"/>
      <c r="I23" s="59"/>
      <c r="J23" s="9"/>
      <c r="K23" s="64"/>
      <c r="L23" s="59"/>
      <c r="M23" s="59"/>
      <c r="N23" s="64"/>
      <c r="O23" s="67"/>
      <c r="P23" s="68"/>
      <c r="Q23" s="68"/>
      <c r="R23" s="9"/>
      <c r="S23" s="59"/>
      <c r="T23" s="59"/>
      <c r="U23" s="59"/>
      <c r="V23" s="57" t="e">
        <f>SUM($D$5:$D23)/(COUNTA($D$5:$D23)-COUNTA($E$5:$E23))</f>
        <v>#DIV/0!</v>
      </c>
      <c r="W23" s="284" t="s">
        <v>35</v>
      </c>
      <c r="X23" s="285"/>
      <c r="Y23" s="286"/>
      <c r="Z23" s="76">
        <f t="shared" si="3"/>
        <v>0</v>
      </c>
      <c r="AA23" s="287">
        <f t="shared" si="2"/>
        <v>0</v>
      </c>
      <c r="AB23" s="288"/>
      <c r="AG23" s="1"/>
      <c r="AH23" s="1"/>
    </row>
    <row r="24" spans="1:34" ht="17.100000000000001" customHeight="1">
      <c r="A24" s="248"/>
      <c r="B24" s="51"/>
      <c r="C24" s="92"/>
      <c r="D24" s="63"/>
      <c r="E24" s="61"/>
      <c r="F24" s="59"/>
      <c r="G24" s="62"/>
      <c r="H24" s="59"/>
      <c r="I24" s="59"/>
      <c r="J24" s="9"/>
      <c r="K24" s="64"/>
      <c r="L24" s="59"/>
      <c r="M24" s="59"/>
      <c r="N24" s="59"/>
      <c r="O24" s="65"/>
      <c r="P24" s="66"/>
      <c r="Q24" s="66"/>
      <c r="R24" s="25"/>
      <c r="S24" s="62"/>
      <c r="T24" s="62"/>
      <c r="U24" s="62"/>
      <c r="V24" s="57" t="e">
        <f>SUM($D$5:$D24)/(COUNTA($D$5:$D24)-COUNTA($E$5:$E24))</f>
        <v>#DIV/0!</v>
      </c>
      <c r="W24" s="284" t="s">
        <v>34</v>
      </c>
      <c r="X24" s="290"/>
      <c r="Y24" s="291"/>
      <c r="Z24" s="76">
        <f t="shared" si="3"/>
        <v>0</v>
      </c>
      <c r="AA24" s="287">
        <f t="shared" si="2"/>
        <v>0</v>
      </c>
      <c r="AB24" s="288"/>
      <c r="AG24" s="1"/>
      <c r="AH24" s="1"/>
    </row>
    <row r="25" spans="1:34" ht="17.100000000000001" customHeight="1">
      <c r="A25" s="248"/>
      <c r="B25" s="47"/>
      <c r="C25" s="91"/>
      <c r="D25" s="63"/>
      <c r="E25" s="61"/>
      <c r="F25" s="59"/>
      <c r="G25" s="62"/>
      <c r="H25" s="59"/>
      <c r="I25" s="59"/>
      <c r="J25" s="9"/>
      <c r="K25" s="64"/>
      <c r="L25" s="59"/>
      <c r="M25" s="59"/>
      <c r="N25" s="59"/>
      <c r="O25" s="65"/>
      <c r="P25" s="66"/>
      <c r="Q25" s="66"/>
      <c r="R25" s="50"/>
      <c r="S25" s="59"/>
      <c r="T25" s="59"/>
      <c r="U25" s="59"/>
      <c r="V25" s="57" t="e">
        <f>SUM($D$5:$D25)/(COUNTA($D$5:$D25)-COUNTA($E$5:$E25))</f>
        <v>#DIV/0!</v>
      </c>
      <c r="W25" s="284" t="s">
        <v>33</v>
      </c>
      <c r="X25" s="285"/>
      <c r="Y25" s="286"/>
      <c r="Z25" s="76">
        <f t="shared" si="3"/>
        <v>0</v>
      </c>
      <c r="AA25" s="287">
        <f t="shared" si="2"/>
        <v>0</v>
      </c>
      <c r="AB25" s="288"/>
      <c r="AG25" s="1"/>
      <c r="AH25" s="1"/>
    </row>
    <row r="26" spans="1:34" ht="17.100000000000001" customHeight="1">
      <c r="A26" s="200"/>
      <c r="B26" s="2"/>
      <c r="C26" s="91"/>
      <c r="D26" s="60"/>
      <c r="E26" s="61"/>
      <c r="F26" s="59"/>
      <c r="G26" s="59"/>
      <c r="H26" s="59"/>
      <c r="I26" s="59"/>
      <c r="J26" s="9"/>
      <c r="K26" s="64"/>
      <c r="L26" s="59"/>
      <c r="M26" s="59"/>
      <c r="N26" s="59"/>
      <c r="O26" s="65"/>
      <c r="P26" s="66"/>
      <c r="Q26" s="66"/>
      <c r="R26" s="50"/>
      <c r="S26" s="59"/>
      <c r="T26" s="59"/>
      <c r="U26" s="59"/>
      <c r="V26" s="58" t="e">
        <f>SUM($D$5:$D26)/(COUNTA($D$5:$D26)-COUNTA($E$5:$E26))</f>
        <v>#DIV/0!</v>
      </c>
      <c r="W26" s="88"/>
    </row>
    <row r="27" spans="1:34" ht="17.100000000000001" customHeight="1">
      <c r="A27" s="200"/>
      <c r="B27" s="2"/>
      <c r="C27" s="91"/>
      <c r="D27" s="60"/>
      <c r="E27" s="61"/>
      <c r="F27" s="59"/>
      <c r="G27" s="59"/>
      <c r="H27" s="59"/>
      <c r="I27" s="59"/>
      <c r="J27" s="9"/>
      <c r="K27" s="64"/>
      <c r="L27" s="59"/>
      <c r="M27" s="59"/>
      <c r="N27" s="59"/>
      <c r="O27" s="65"/>
      <c r="P27" s="66"/>
      <c r="Q27" s="66"/>
      <c r="R27" s="50"/>
      <c r="S27" s="59"/>
      <c r="T27" s="59"/>
      <c r="U27" s="59"/>
      <c r="V27" s="58" t="e">
        <f>SUM($D$5:$D27)/(COUNTA($D$5:$D27)-COUNTA($E$5:$E27))</f>
        <v>#DIV/0!</v>
      </c>
      <c r="W27" s="289" t="s">
        <v>32</v>
      </c>
      <c r="X27" s="289"/>
      <c r="Y27" s="289"/>
      <c r="Z27" s="289"/>
      <c r="AA27" s="289"/>
      <c r="AB27" s="289"/>
      <c r="AC27" s="8"/>
      <c r="AD27" s="8"/>
      <c r="AE27" s="8"/>
      <c r="AG27" s="1"/>
      <c r="AH27" s="1"/>
    </row>
    <row r="28" spans="1:34" ht="17.100000000000001" customHeight="1">
      <c r="A28" s="200"/>
      <c r="B28" s="2"/>
      <c r="C28" s="91"/>
      <c r="D28" s="60"/>
      <c r="E28" s="61"/>
      <c r="F28" s="59"/>
      <c r="G28" s="59"/>
      <c r="H28" s="59"/>
      <c r="I28" s="59"/>
      <c r="J28" s="9"/>
      <c r="K28" s="64"/>
      <c r="L28" s="59"/>
      <c r="M28" s="59"/>
      <c r="N28" s="59"/>
      <c r="O28" s="65"/>
      <c r="P28" s="66"/>
      <c r="Q28" s="66"/>
      <c r="R28" s="50"/>
      <c r="S28" s="59"/>
      <c r="T28" s="59"/>
      <c r="U28" s="59"/>
      <c r="V28" s="57" t="e">
        <f>SUM($D$5:$D28)/(COUNTA($D$5:$D28)-COUNTA($E$5:$E28))</f>
        <v>#DIV/0!</v>
      </c>
      <c r="W28" s="69" t="s">
        <v>31</v>
      </c>
      <c r="X28" s="70"/>
      <c r="Y28" s="70"/>
      <c r="Z28" s="71"/>
      <c r="AA28" s="282" t="str">
        <f>IF(W5=0,"-",$W$13/$W$5)</f>
        <v>-</v>
      </c>
      <c r="AB28" s="283"/>
      <c r="AG28" s="1"/>
      <c r="AH28" s="1"/>
    </row>
    <row r="29" spans="1:34" ht="17.100000000000001" customHeight="1">
      <c r="A29" s="200"/>
      <c r="B29" s="2"/>
      <c r="C29" s="91"/>
      <c r="D29" s="60"/>
      <c r="E29" s="61"/>
      <c r="F29" s="59"/>
      <c r="G29" s="59"/>
      <c r="H29" s="59"/>
      <c r="I29" s="59"/>
      <c r="J29" s="9"/>
      <c r="K29" s="64"/>
      <c r="L29" s="59"/>
      <c r="M29" s="59"/>
      <c r="N29" s="59"/>
      <c r="O29" s="65"/>
      <c r="P29" s="66"/>
      <c r="Q29" s="66"/>
      <c r="R29" s="50"/>
      <c r="S29" s="59"/>
      <c r="T29" s="59"/>
      <c r="U29" s="59"/>
      <c r="V29" s="57" t="e">
        <f>SUM($D$5:$D29)/(COUNTA($D$5:$D29)-COUNTA($E$5:$E29))</f>
        <v>#DIV/0!</v>
      </c>
      <c r="W29" s="72" t="s">
        <v>30</v>
      </c>
      <c r="X29" s="73"/>
      <c r="Y29" s="276">
        <v>20</v>
      </c>
      <c r="Z29" s="279"/>
      <c r="AA29" s="280" t="str">
        <f>IF(ISERROR(SUMIF(D5:D34,"&gt;="&amp;Y29)/SUMPRODUCT(--(D5:D34&gt;=Y29),--(E5:E34&lt;&gt;"*"))),"-",SUMIF(D5:D34,"&gt;="&amp;Y29)/SUMPRODUCT(--(D5:D34&gt;=Y29),--(E5:E34&lt;&gt;"*")))</f>
        <v>-</v>
      </c>
      <c r="AB29" s="281"/>
      <c r="AG29" s="1"/>
      <c r="AH29" s="1"/>
    </row>
    <row r="30" spans="1:34" ht="17.100000000000001" customHeight="1">
      <c r="A30" s="200"/>
      <c r="B30" s="2"/>
      <c r="C30" s="91"/>
      <c r="D30" s="60"/>
      <c r="E30" s="61"/>
      <c r="F30" s="59"/>
      <c r="G30" s="59"/>
      <c r="H30" s="59"/>
      <c r="I30" s="59"/>
      <c r="J30" s="9"/>
      <c r="K30" s="64"/>
      <c r="L30" s="59"/>
      <c r="M30" s="59"/>
      <c r="N30" s="59"/>
      <c r="O30" s="65"/>
      <c r="P30" s="66"/>
      <c r="Q30" s="66"/>
      <c r="R30" s="50"/>
      <c r="S30" s="59"/>
      <c r="T30" s="59"/>
      <c r="U30" s="59"/>
      <c r="V30" s="57" t="e">
        <f>SUM($D$5:$D30)/(COUNTA($D$5:$D30)-COUNTA($E$5:$E30))</f>
        <v>#DIV/0!</v>
      </c>
      <c r="W30" s="274" t="s">
        <v>29</v>
      </c>
      <c r="X30" s="275"/>
      <c r="Y30" s="275"/>
      <c r="Z30" s="276"/>
      <c r="AA30" s="277" t="str">
        <f>IF($Z$5="-","-",IF($Z$5=0,"-",($AF$5*4+$AG$5*6)/$Z$5))</f>
        <v>-</v>
      </c>
      <c r="AB30" s="278"/>
      <c r="AG30" s="1"/>
      <c r="AH30" s="1"/>
    </row>
    <row r="31" spans="1:34" ht="17.100000000000001" customHeight="1">
      <c r="A31" s="200"/>
      <c r="B31" s="2"/>
      <c r="C31" s="91"/>
      <c r="D31" s="60"/>
      <c r="E31" s="61"/>
      <c r="F31" s="59"/>
      <c r="G31" s="59"/>
      <c r="H31" s="59"/>
      <c r="I31" s="59"/>
      <c r="J31" s="9"/>
      <c r="K31" s="64"/>
      <c r="L31" s="59"/>
      <c r="M31" s="59"/>
      <c r="N31" s="59"/>
      <c r="O31" s="65"/>
      <c r="P31" s="66"/>
      <c r="Q31" s="66"/>
      <c r="R31" s="50"/>
      <c r="S31" s="59"/>
      <c r="T31" s="59"/>
      <c r="U31" s="59"/>
      <c r="V31" s="57" t="e">
        <f>SUM($D$5:$D31)/(COUNTA($D$5:$D31)-COUNTA($E$5:$E31))</f>
        <v>#DIV/0!</v>
      </c>
      <c r="W31" s="274" t="s">
        <v>28</v>
      </c>
      <c r="X31" s="275"/>
      <c r="Y31" s="275"/>
      <c r="Z31" s="276"/>
      <c r="AA31" s="277" t="str">
        <f>IF(SUM($AF5:$AG5),$AG5/SUM($AF5:$AG5),"-")</f>
        <v>-</v>
      </c>
      <c r="AB31" s="278"/>
      <c r="AG31" s="1"/>
      <c r="AH31" s="1"/>
    </row>
    <row r="32" spans="1:34" ht="17.100000000000001" customHeight="1">
      <c r="A32" s="200"/>
      <c r="B32" s="2"/>
      <c r="C32" s="91"/>
      <c r="D32" s="60"/>
      <c r="E32" s="61"/>
      <c r="F32" s="59"/>
      <c r="G32" s="59"/>
      <c r="H32" s="59"/>
      <c r="I32" s="59"/>
      <c r="J32" s="9"/>
      <c r="K32" s="64"/>
      <c r="L32" s="59"/>
      <c r="M32" s="59"/>
      <c r="N32" s="59"/>
      <c r="O32" s="65"/>
      <c r="P32" s="66"/>
      <c r="Q32" s="66"/>
      <c r="R32" s="50"/>
      <c r="S32" s="59"/>
      <c r="T32" s="59"/>
      <c r="U32" s="59"/>
      <c r="V32" s="57" t="e">
        <f>SUM($D$5:$D32)/(COUNTA($D$5:$D32)-COUNTA($E$5:$E32))</f>
        <v>#DIV/0!</v>
      </c>
      <c r="W32" s="274" t="s">
        <v>27</v>
      </c>
      <c r="X32" s="275"/>
      <c r="Y32" s="275"/>
      <c r="Z32" s="276"/>
      <c r="AA32" s="277" t="str">
        <f>IF(SUM($AH5:$AI5),$AI5/SUM($AH5:$AI5),"-")</f>
        <v>-</v>
      </c>
      <c r="AB32" s="278"/>
      <c r="AG32" s="1"/>
      <c r="AH32" s="1"/>
    </row>
    <row r="33" spans="1:34" ht="17.100000000000001" customHeight="1">
      <c r="A33" s="199"/>
      <c r="B33" s="2"/>
      <c r="C33" s="91"/>
      <c r="D33" s="60"/>
      <c r="E33" s="61"/>
      <c r="F33" s="59"/>
      <c r="G33" s="59"/>
      <c r="H33" s="59"/>
      <c r="I33" s="59"/>
      <c r="J33" s="50"/>
      <c r="K33" s="59"/>
      <c r="L33" s="59"/>
      <c r="M33" s="59"/>
      <c r="N33" s="59"/>
      <c r="O33" s="65"/>
      <c r="P33" s="66"/>
      <c r="Q33" s="66"/>
      <c r="R33" s="50"/>
      <c r="S33" s="59"/>
      <c r="T33" s="59"/>
      <c r="U33" s="59"/>
      <c r="V33" s="57" t="e">
        <f>SUM($D$5:$D33)/(COUNTA($D$5:$D33)-COUNTA($E$5:$E33))</f>
        <v>#DIV/0!</v>
      </c>
      <c r="W33" s="274" t="s">
        <v>64</v>
      </c>
      <c r="X33" s="275"/>
      <c r="Y33" s="275"/>
      <c r="Z33" s="276"/>
      <c r="AA33" s="74">
        <f>SUMPRODUCT((D5:D34=0)*(D5:D34&lt;&gt;"")*(E5:E34&lt;&gt;"*"))</f>
        <v>0</v>
      </c>
      <c r="AB33" s="75">
        <f>SUMPRODUCT((D5:D34=0)*(D5:D34&lt;&gt;"")*(E5:E34&lt;&gt;"*")*(F5:F34=1))</f>
        <v>0</v>
      </c>
      <c r="AG33" s="1"/>
      <c r="AH33" s="1"/>
    </row>
    <row r="34" spans="1:34" ht="17.100000000000001" customHeight="1">
      <c r="A34" s="199"/>
      <c r="B34" s="2"/>
      <c r="C34" s="91"/>
      <c r="D34" s="60"/>
      <c r="E34" s="61"/>
      <c r="F34" s="59"/>
      <c r="G34" s="59"/>
      <c r="H34" s="59"/>
      <c r="I34" s="59"/>
      <c r="J34" s="50"/>
      <c r="K34" s="59"/>
      <c r="L34" s="59"/>
      <c r="M34" s="59"/>
      <c r="N34" s="59"/>
      <c r="O34" s="65"/>
      <c r="P34" s="66"/>
      <c r="Q34" s="66"/>
      <c r="R34" s="50"/>
      <c r="S34" s="59"/>
      <c r="T34" s="59"/>
      <c r="U34" s="59"/>
      <c r="V34" s="57" t="e">
        <f>SUM($D$5:$D34)/(COUNTA($D$5:$D34)-COUNTA($E$5:$E34))</f>
        <v>#DIV/0!</v>
      </c>
      <c r="W34" s="274" t="s">
        <v>65</v>
      </c>
      <c r="X34" s="275"/>
      <c r="Y34" s="275"/>
      <c r="Z34" s="276"/>
      <c r="AA34" s="74">
        <f>SUM(P5:P34)</f>
        <v>0</v>
      </c>
      <c r="AB34" s="75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AK3:AM3"/>
    <mergeCell ref="AA4:AB4"/>
    <mergeCell ref="AC4:AD4"/>
    <mergeCell ref="AA9:AB9"/>
    <mergeCell ref="AC9:AD9"/>
    <mergeCell ref="W7:AG7"/>
    <mergeCell ref="AA8:AB8"/>
    <mergeCell ref="AC8:AD8"/>
    <mergeCell ref="C3:I3"/>
    <mergeCell ref="K3:Q3"/>
    <mergeCell ref="S3:U3"/>
    <mergeCell ref="W3:AI3"/>
    <mergeCell ref="AA5:AB5"/>
    <mergeCell ref="AC5:AD5"/>
  </mergeCells>
  <phoneticPr fontId="30" type="noConversion"/>
  <conditionalFormatting sqref="AH5:AI5 AG9">
    <cfRule type="cellIs" dxfId="2" priority="1" operator="greaterThan">
      <formula>0</formula>
    </cfRule>
  </conditionalFormatting>
  <dataValidations count="1">
    <dataValidation type="list" allowBlank="1" showInputMessage="1" showErrorMessage="1" sqref="G5:G34" xr:uid="{00000000-0002-0000-4800-000000000000}">
      <formula1>$W$16:$W$25</formula1>
    </dataValidation>
  </dataValidations>
  <hyperlinks>
    <hyperlink ref="A2" location="'Player Summary'!A1" display="Player Summary" xr:uid="{00000000-0004-0000-48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17" sqref="A17"/>
      <selection pane="topRight" activeCell="A17" sqref="A17"/>
      <selection pane="bottomLeft" activeCell="A17" sqref="A17"/>
      <selection pane="bottomRight" activeCell="A17" sqref="A17"/>
    </sheetView>
  </sheetViews>
  <sheetFormatPr defaultColWidth="8.855468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85546875" style="2" customWidth="1"/>
    <col min="8" max="8" width="2.5703125" style="2" customWidth="1"/>
    <col min="9" max="9" width="2.42578125" style="2" customWidth="1"/>
    <col min="10" max="10" width="2.85546875" style="47" customWidth="1"/>
    <col min="11" max="11" width="5" style="5" customWidth="1"/>
    <col min="12" max="14" width="5" style="2" customWidth="1"/>
    <col min="15" max="15" width="0.5703125" style="2" customWidth="1"/>
    <col min="16" max="18" width="2.85546875" style="2" customWidth="1"/>
    <col min="19" max="21" width="4.42578125" style="2" customWidth="1"/>
    <col min="22" max="22" width="2.85546875" style="1" customWidth="1"/>
    <col min="23" max="25" width="5.5703125" style="1" customWidth="1"/>
    <col min="26" max="26" width="5.570312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5703125" style="1" customWidth="1"/>
    <col min="33" max="34" width="5.5703125" style="2" customWidth="1"/>
    <col min="35" max="35" width="5.5703125" style="1" customWidth="1"/>
    <col min="36" max="36" width="2.85546875" style="1" customWidth="1"/>
    <col min="37" max="38" width="5.5703125" style="1" customWidth="1"/>
    <col min="39" max="39" width="6.85546875" style="1" customWidth="1"/>
    <col min="40" max="256" width="11.42578125" style="1" customWidth="1"/>
    <col min="257" max="16384" width="8.85546875" style="1"/>
  </cols>
  <sheetData>
    <row r="1" spans="1:39" ht="15.75">
      <c r="A1" s="46"/>
      <c r="D1" s="13" t="s">
        <v>75</v>
      </c>
      <c r="E1" s="13"/>
      <c r="F1" s="13"/>
      <c r="G1" s="203" t="s">
        <v>76</v>
      </c>
      <c r="H1" s="13"/>
      <c r="I1" s="13"/>
      <c r="J1" s="13"/>
      <c r="K1" s="202" t="s">
        <v>77</v>
      </c>
      <c r="L1" s="13"/>
      <c r="M1" s="204" t="s">
        <v>78</v>
      </c>
      <c r="N1" s="20"/>
      <c r="O1" s="47"/>
      <c r="P1" s="47"/>
      <c r="Q1" s="47"/>
      <c r="R1" s="47"/>
      <c r="S1" s="20"/>
      <c r="T1" s="20"/>
      <c r="U1" s="20"/>
      <c r="V1" s="15"/>
      <c r="W1" s="15"/>
      <c r="X1" s="15"/>
      <c r="Y1" s="15"/>
      <c r="Z1" s="47"/>
    </row>
    <row r="2" spans="1:39">
      <c r="A2" s="226" t="s">
        <v>107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7"/>
      <c r="S2" s="47"/>
      <c r="T2" s="47"/>
      <c r="U2" s="47"/>
      <c r="V2" s="15"/>
      <c r="W2" s="15"/>
      <c r="X2" s="15"/>
      <c r="Y2" s="15"/>
      <c r="Z2" s="47"/>
      <c r="AA2" s="15"/>
      <c r="AB2" s="15"/>
      <c r="AC2" s="15"/>
      <c r="AD2" s="15"/>
      <c r="AE2" s="15"/>
      <c r="AF2" s="15"/>
      <c r="AG2" s="47"/>
      <c r="AH2" s="47"/>
      <c r="AI2" s="15"/>
      <c r="AJ2" s="15"/>
    </row>
    <row r="3" spans="1:39">
      <c r="A3" s="255" t="s">
        <v>73</v>
      </c>
      <c r="B3" s="15"/>
      <c r="C3" s="257" t="s">
        <v>63</v>
      </c>
      <c r="D3" s="257"/>
      <c r="E3" s="257"/>
      <c r="F3" s="257"/>
      <c r="G3" s="257"/>
      <c r="H3" s="257"/>
      <c r="I3" s="257"/>
      <c r="J3" s="13"/>
      <c r="K3" s="257" t="s">
        <v>62</v>
      </c>
      <c r="L3" s="257"/>
      <c r="M3" s="257"/>
      <c r="N3" s="257"/>
      <c r="O3" s="301"/>
      <c r="P3" s="257"/>
      <c r="Q3" s="257"/>
      <c r="R3" s="14"/>
      <c r="S3" s="257" t="s">
        <v>61</v>
      </c>
      <c r="T3" s="257"/>
      <c r="U3" s="257"/>
      <c r="V3" s="15"/>
      <c r="W3" s="289" t="s">
        <v>60</v>
      </c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K3" s="289" t="s">
        <v>59</v>
      </c>
      <c r="AL3" s="289"/>
      <c r="AM3" s="289"/>
    </row>
    <row r="4" spans="1:39" ht="17.100000000000001" customHeight="1">
      <c r="A4" s="256"/>
      <c r="B4" s="54" t="s">
        <v>93</v>
      </c>
      <c r="C4" s="52" t="s">
        <v>54</v>
      </c>
      <c r="D4" s="113" t="s">
        <v>21</v>
      </c>
      <c r="E4" s="113" t="s">
        <v>58</v>
      </c>
      <c r="F4" s="113" t="s">
        <v>57</v>
      </c>
      <c r="G4" s="113" t="s">
        <v>71</v>
      </c>
      <c r="H4" s="113">
        <v>4</v>
      </c>
      <c r="I4" s="113">
        <v>6</v>
      </c>
      <c r="J4" s="13"/>
      <c r="K4" s="55" t="s">
        <v>16</v>
      </c>
      <c r="L4" s="113" t="s">
        <v>15</v>
      </c>
      <c r="M4" s="113" t="s">
        <v>14</v>
      </c>
      <c r="N4" s="113" t="s">
        <v>13</v>
      </c>
      <c r="O4" s="56"/>
      <c r="P4" s="52" t="s">
        <v>56</v>
      </c>
      <c r="Q4" s="52" t="s">
        <v>55</v>
      </c>
      <c r="R4" s="13"/>
      <c r="S4" s="113" t="s">
        <v>8</v>
      </c>
      <c r="T4" s="113" t="s">
        <v>7</v>
      </c>
      <c r="U4" s="113" t="s">
        <v>6</v>
      </c>
      <c r="W4" s="112" t="s">
        <v>15</v>
      </c>
      <c r="X4" s="112" t="s">
        <v>23</v>
      </c>
      <c r="Y4" s="112" t="s">
        <v>22</v>
      </c>
      <c r="Z4" s="112" t="s">
        <v>21</v>
      </c>
      <c r="AA4" s="289" t="s">
        <v>20</v>
      </c>
      <c r="AB4" s="289"/>
      <c r="AC4" s="289" t="s">
        <v>11</v>
      </c>
      <c r="AD4" s="289"/>
      <c r="AE4" s="112" t="s">
        <v>10</v>
      </c>
      <c r="AF4" s="112">
        <v>4</v>
      </c>
      <c r="AG4" s="112">
        <v>6</v>
      </c>
      <c r="AH4" s="112" t="s">
        <v>19</v>
      </c>
      <c r="AI4" s="112" t="s">
        <v>18</v>
      </c>
      <c r="AK4" s="112" t="s">
        <v>54</v>
      </c>
      <c r="AL4" s="112" t="s">
        <v>23</v>
      </c>
      <c r="AM4" s="78" t="s">
        <v>11</v>
      </c>
    </row>
    <row r="5" spans="1:39" ht="17.100000000000001" customHeight="1">
      <c r="A5" s="218"/>
      <c r="B5" s="47"/>
      <c r="C5" s="91"/>
      <c r="D5" s="60"/>
      <c r="E5" s="61"/>
      <c r="F5" s="59"/>
      <c r="G5" s="62"/>
      <c r="H5" s="59"/>
      <c r="I5" s="59"/>
      <c r="J5" s="9"/>
      <c r="K5" s="59"/>
      <c r="L5" s="59"/>
      <c r="M5" s="59"/>
      <c r="N5" s="59"/>
      <c r="O5" s="65"/>
      <c r="P5" s="66"/>
      <c r="Q5" s="66"/>
      <c r="R5" s="9"/>
      <c r="S5" s="59"/>
      <c r="T5" s="59"/>
      <c r="U5" s="59"/>
      <c r="V5" s="57" t="e">
        <f>SUM($D$5:$D5)/(COUNTA($D$5:$D5)-COUNTA($E$5:$E5))</f>
        <v>#DIV/0!</v>
      </c>
      <c r="W5" s="76">
        <f>COUNTA(A5:A34)</f>
        <v>0</v>
      </c>
      <c r="X5" s="76">
        <f>COUNTA(D5:D34)</f>
        <v>0</v>
      </c>
      <c r="Y5" s="76">
        <f>COUNTA(E5:E34)</f>
        <v>0</v>
      </c>
      <c r="Z5" s="83" t="str">
        <f>IF(X5=0,"-",SUM(D5:D34))</f>
        <v>-</v>
      </c>
      <c r="AA5" s="302">
        <f t="array" ref="AA5">IF(X5,(MAX(D5:D34)&amp;IF(SUM((D5:D34=MAX(D5:D34))*(E5:E34&lt;&gt;"")),"*","")&amp;"("&amp;MIN(IF(D5:D34&amp;E5:E34=MAX(D5:D34)&amp;IF(SUM((D5:D34=MAX(D5:D34))*(E5:E34&lt;&gt;"")),"*",""),F5:F34))&amp;")"),0)</f>
        <v>0</v>
      </c>
      <c r="AB5" s="302"/>
      <c r="AC5" s="303" t="str">
        <f>IF($X5-$Y5,$Z5/($X5-$Y5),"-")</f>
        <v>-</v>
      </c>
      <c r="AD5" s="304"/>
      <c r="AE5" s="84" t="str">
        <f>IF(SUM($F$5:$F$43),($Z5/(SUM($F$5:$F$43))*100),"-")</f>
        <v>-</v>
      </c>
      <c r="AF5" s="76">
        <f>SUM(H5:H34)</f>
        <v>0</v>
      </c>
      <c r="AG5" s="76">
        <f>SUM(I5:I34)</f>
        <v>0</v>
      </c>
      <c r="AH5" s="76">
        <f>COUNTIF($D$5:$D$34,"&gt;=50")-$AI5</f>
        <v>0</v>
      </c>
      <c r="AI5" s="76">
        <f>COUNTIF(D5:D34,"&gt;=100")</f>
        <v>0</v>
      </c>
      <c r="AK5" s="79" t="s">
        <v>53</v>
      </c>
      <c r="AL5" s="80" t="str">
        <f>IF(SUM(COUNTIF($C$5:$C$34,{1,2}))=0,"-",SUM(COUNTIF($C$5:$C$34,{1,2})))</f>
        <v>-</v>
      </c>
      <c r="AM5" s="89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.100000000000001" customHeight="1">
      <c r="A6" s="210"/>
      <c r="B6" s="47"/>
      <c r="C6" s="91"/>
      <c r="D6" s="60"/>
      <c r="E6" s="61"/>
      <c r="F6" s="59"/>
      <c r="G6" s="62"/>
      <c r="H6" s="59"/>
      <c r="I6" s="59"/>
      <c r="J6" s="9"/>
      <c r="K6" s="59"/>
      <c r="L6" s="59"/>
      <c r="M6" s="59"/>
      <c r="N6" s="59"/>
      <c r="O6" s="65"/>
      <c r="P6" s="66"/>
      <c r="Q6" s="66"/>
      <c r="R6" s="9"/>
      <c r="S6" s="59"/>
      <c r="T6" s="59"/>
      <c r="U6" s="59"/>
      <c r="V6" s="58" t="e">
        <f>SUM($D$5:$D6)/(COUNTA($D$5:$D6)-COUNTA($E$5:$E6))</f>
        <v>#DIV/0!</v>
      </c>
      <c r="Z6" s="47"/>
      <c r="AK6" s="81" t="s">
        <v>52</v>
      </c>
      <c r="AL6" s="82" t="str">
        <f>IF(COUNTIF($C$5:$C$34,$AK6)=0,"-",COUNTIF($C$5:$C$34,$AK6))</f>
        <v>-</v>
      </c>
      <c r="AM6" s="90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.100000000000001" customHeight="1">
      <c r="A7" s="210"/>
      <c r="B7" s="47"/>
      <c r="C7" s="91"/>
      <c r="D7" s="60"/>
      <c r="E7" s="61"/>
      <c r="F7" s="59"/>
      <c r="G7" s="59"/>
      <c r="H7" s="59"/>
      <c r="I7" s="59"/>
      <c r="J7" s="9"/>
      <c r="K7" s="59"/>
      <c r="L7" s="59"/>
      <c r="M7" s="59"/>
      <c r="N7" s="59"/>
      <c r="O7" s="65"/>
      <c r="P7" s="66"/>
      <c r="Q7" s="66"/>
      <c r="R7" s="9"/>
      <c r="S7" s="59"/>
      <c r="T7" s="59"/>
      <c r="U7" s="59"/>
      <c r="V7" s="58" t="e">
        <f>SUM($D$5:$D7)/(COUNTA($D$5:$D7)-COUNTA($E$5:$E7))</f>
        <v>#DIV/0!</v>
      </c>
      <c r="W7" s="289" t="s">
        <v>51</v>
      </c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11"/>
      <c r="AK7" s="81" t="s">
        <v>50</v>
      </c>
      <c r="AL7" s="82" t="str">
        <f t="shared" ref="AL7:AL14" si="0">IF(COUNTIF($C$5:$C$34,$AK7)=0,"-",COUNTIF($C$5:$C$34,$AK7))</f>
        <v>-</v>
      </c>
      <c r="AM7" s="90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.100000000000001" customHeight="1">
      <c r="A8" s="210"/>
      <c r="B8" s="47"/>
      <c r="C8" s="91"/>
      <c r="D8" s="60"/>
      <c r="E8" s="61"/>
      <c r="F8" s="59"/>
      <c r="G8" s="62"/>
      <c r="H8" s="59"/>
      <c r="I8" s="59"/>
      <c r="J8" s="9"/>
      <c r="K8" s="59"/>
      <c r="L8" s="59"/>
      <c r="M8" s="59"/>
      <c r="N8" s="59"/>
      <c r="O8" s="65"/>
      <c r="P8" s="66"/>
      <c r="Q8" s="66"/>
      <c r="R8" s="9"/>
      <c r="S8" s="59"/>
      <c r="T8" s="59"/>
      <c r="U8" s="59"/>
      <c r="V8" s="58" t="e">
        <f>SUM($D$5:$D8)/(COUNTA($D$5:$D8)-COUNTA($E$5:$E8))</f>
        <v>#DIV/0!</v>
      </c>
      <c r="W8" s="112" t="s">
        <v>16</v>
      </c>
      <c r="X8" s="112" t="s">
        <v>15</v>
      </c>
      <c r="Y8" s="112" t="s">
        <v>14</v>
      </c>
      <c r="Z8" s="112" t="s">
        <v>13</v>
      </c>
      <c r="AA8" s="289" t="s">
        <v>12</v>
      </c>
      <c r="AB8" s="289"/>
      <c r="AC8" s="289" t="s">
        <v>11</v>
      </c>
      <c r="AD8" s="289"/>
      <c r="AE8" s="112" t="s">
        <v>10</v>
      </c>
      <c r="AF8" s="112" t="s">
        <v>69</v>
      </c>
      <c r="AG8" s="112" t="s">
        <v>9</v>
      </c>
      <c r="AH8" s="13"/>
      <c r="AK8" s="81" t="s">
        <v>49</v>
      </c>
      <c r="AL8" s="82" t="str">
        <f t="shared" si="0"/>
        <v>-</v>
      </c>
      <c r="AM8" s="90" t="str">
        <f t="shared" si="1"/>
        <v>-</v>
      </c>
    </row>
    <row r="9" spans="1:39" ht="17.100000000000001" customHeight="1">
      <c r="A9" s="210"/>
      <c r="B9" s="51"/>
      <c r="C9" s="92"/>
      <c r="D9" s="63"/>
      <c r="E9" s="61"/>
      <c r="F9" s="59"/>
      <c r="G9" s="62"/>
      <c r="H9" s="59"/>
      <c r="I9" s="59"/>
      <c r="J9" s="9"/>
      <c r="K9" s="59"/>
      <c r="L9" s="59"/>
      <c r="M9" s="59"/>
      <c r="N9" s="59"/>
      <c r="O9" s="65"/>
      <c r="P9" s="66"/>
      <c r="Q9" s="66"/>
      <c r="R9" s="9"/>
      <c r="S9" s="59"/>
      <c r="T9" s="59"/>
      <c r="U9" s="59"/>
      <c r="V9" s="57" t="e">
        <f>SUM($D$5:$D9)/(COUNTA($D$5:$D9)-COUNTA($E$5:$E9))</f>
        <v>#DIV/0!</v>
      </c>
      <c r="W9" s="85" t="str">
        <f t="array" ref="W9">IF(SUM(K5:K34)=0,"-",SUM(INT(K5:K34))+INT(ROUND(SUM(K5:K34-INT(K5:K34)),1)/0.6)+MOD(ROUND(SUM(K5:K34-INT(K5:K34)),1),0.6))</f>
        <v>-</v>
      </c>
      <c r="X9" s="86" t="str">
        <f>IF($W$9="-","-",SUM(L5:L34))</f>
        <v>-</v>
      </c>
      <c r="Y9" s="86" t="str">
        <f>IF($W$9="-","-",SUM(M5:M34))</f>
        <v>-</v>
      </c>
      <c r="Z9" s="83" t="str">
        <f>IF($W$9="-","-",SUM(N5:N34))</f>
        <v>-</v>
      </c>
      <c r="AA9" s="305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306"/>
      <c r="AC9" s="303" t="str">
        <f>IF($Z$9="-","-",IF($Z$9=0,"-",$Y$9/$Z$9))</f>
        <v>-</v>
      </c>
      <c r="AD9" s="304"/>
      <c r="AE9" s="87" t="str">
        <f>IF(ISERROR(ROUND((INT(W9)*6+((W9-INT(W9))*10))/Z9,2)),"-",ROUND((INT(W9)*6+((W9-INT(W9))*10))/Z9,2))</f>
        <v>-</v>
      </c>
      <c r="AF9" s="84" t="str">
        <f>IF(ISERROR(ROUND(Y9/(INT(W9)*6+((W9-INT(W9))*10))*6,2)),"-",ROUND(Y9/(INT(W9)*6+((W9-INT(W9))*10))*6,2))</f>
        <v>-</v>
      </c>
      <c r="AG9" s="93">
        <f>COUNTIF(N5:N34,"&gt;=5")</f>
        <v>0</v>
      </c>
      <c r="AH9" s="10"/>
      <c r="AK9" s="81" t="s">
        <v>48</v>
      </c>
      <c r="AL9" s="82" t="str">
        <f t="shared" si="0"/>
        <v>-</v>
      </c>
      <c r="AM9" s="90" t="str">
        <f t="shared" si="1"/>
        <v>-</v>
      </c>
    </row>
    <row r="10" spans="1:39" ht="17.100000000000001" customHeight="1">
      <c r="A10" s="210"/>
      <c r="B10" s="47"/>
      <c r="C10" s="91"/>
      <c r="D10" s="63"/>
      <c r="E10" s="61"/>
      <c r="F10" s="59"/>
      <c r="G10" s="62"/>
      <c r="H10" s="59"/>
      <c r="I10" s="59"/>
      <c r="J10" s="9"/>
      <c r="K10" s="59"/>
      <c r="L10" s="59"/>
      <c r="M10" s="59"/>
      <c r="N10" s="59"/>
      <c r="O10" s="65"/>
      <c r="P10" s="66"/>
      <c r="Q10" s="66"/>
      <c r="R10" s="9"/>
      <c r="S10" s="59"/>
      <c r="T10" s="59"/>
      <c r="U10" s="59"/>
      <c r="V10" s="58" t="e">
        <f>SUM($D$5:$D10)/(COUNTA($D$5:$D10)-COUNTA($E$5:$E10))</f>
        <v>#DIV/0!</v>
      </c>
      <c r="W10" s="12"/>
      <c r="AK10" s="81" t="s">
        <v>47</v>
      </c>
      <c r="AL10" s="82" t="str">
        <f t="shared" si="0"/>
        <v>-</v>
      </c>
      <c r="AM10" s="90" t="str">
        <f t="shared" si="1"/>
        <v>-</v>
      </c>
    </row>
    <row r="11" spans="1:39" ht="17.100000000000001" customHeight="1">
      <c r="A11" s="210"/>
      <c r="B11" s="47"/>
      <c r="C11" s="91"/>
      <c r="D11" s="63"/>
      <c r="E11" s="61"/>
      <c r="F11" s="59"/>
      <c r="G11" s="59"/>
      <c r="H11" s="59"/>
      <c r="I11" s="59"/>
      <c r="J11" s="9"/>
      <c r="K11" s="59"/>
      <c r="L11" s="59"/>
      <c r="M11" s="59"/>
      <c r="N11" s="59"/>
      <c r="O11" s="65"/>
      <c r="P11" s="66"/>
      <c r="Q11" s="66"/>
      <c r="R11" s="9"/>
      <c r="S11" s="59"/>
      <c r="T11" s="59"/>
      <c r="U11" s="59"/>
      <c r="V11" s="58" t="e">
        <f>SUM($D$5:$D11)/(COUNTA($D$5:$D11)-COUNTA($E$5:$E11))</f>
        <v>#DIV/0!</v>
      </c>
      <c r="W11" s="292" t="s">
        <v>46</v>
      </c>
      <c r="X11" s="292"/>
      <c r="Y11" s="292"/>
      <c r="Z11" s="11"/>
      <c r="AA11" s="11"/>
      <c r="AB11" s="11"/>
      <c r="AK11" s="81" t="s">
        <v>45</v>
      </c>
      <c r="AL11" s="82" t="str">
        <f t="shared" si="0"/>
        <v>-</v>
      </c>
      <c r="AM11" s="90" t="str">
        <f t="shared" si="1"/>
        <v>-</v>
      </c>
    </row>
    <row r="12" spans="1:39" ht="17.100000000000001" customHeight="1">
      <c r="A12" s="243"/>
      <c r="B12" s="47"/>
      <c r="C12" s="91"/>
      <c r="D12" s="63"/>
      <c r="E12" s="61"/>
      <c r="F12" s="59"/>
      <c r="G12" s="62"/>
      <c r="H12" s="59"/>
      <c r="I12" s="59"/>
      <c r="J12" s="9"/>
      <c r="K12" s="59"/>
      <c r="L12" s="59"/>
      <c r="M12" s="59"/>
      <c r="N12" s="59"/>
      <c r="O12" s="65"/>
      <c r="P12" s="66"/>
      <c r="Q12" s="66"/>
      <c r="R12" s="9"/>
      <c r="S12" s="59"/>
      <c r="T12" s="59"/>
      <c r="U12" s="59"/>
      <c r="V12" s="58" t="e">
        <f>SUM($D$5:$D12)/(COUNTA($D$5:$D12)-COUNTA($E$5:$E12))</f>
        <v>#DIV/0!</v>
      </c>
      <c r="W12" s="112" t="s">
        <v>8</v>
      </c>
      <c r="X12" s="112" t="s">
        <v>7</v>
      </c>
      <c r="Y12" s="112" t="s">
        <v>6</v>
      </c>
      <c r="Z12" s="47"/>
      <c r="AK12" s="81" t="s">
        <v>44</v>
      </c>
      <c r="AL12" s="82" t="str">
        <f t="shared" si="0"/>
        <v>-</v>
      </c>
      <c r="AM12" s="90" t="str">
        <f t="shared" si="1"/>
        <v>-</v>
      </c>
    </row>
    <row r="13" spans="1:39" ht="17.100000000000001" customHeight="1">
      <c r="A13" s="243"/>
      <c r="B13" s="47"/>
      <c r="C13" s="91"/>
      <c r="D13" s="63"/>
      <c r="E13" s="61"/>
      <c r="F13" s="59"/>
      <c r="G13" s="62"/>
      <c r="H13" s="59"/>
      <c r="I13" s="59"/>
      <c r="J13" s="9"/>
      <c r="K13" s="59"/>
      <c r="L13" s="59"/>
      <c r="M13" s="59"/>
      <c r="N13" s="59"/>
      <c r="O13" s="65"/>
      <c r="P13" s="66"/>
      <c r="Q13" s="66"/>
      <c r="R13" s="9"/>
      <c r="S13" s="59"/>
      <c r="T13" s="59"/>
      <c r="U13" s="59"/>
      <c r="V13" s="57" t="e">
        <f>SUM($D$5:$D13)/(COUNTA($D$5:$D13)-COUNTA($E$5:$E13))</f>
        <v>#DIV/0!</v>
      </c>
      <c r="W13" s="76">
        <f>SUM(S5:S34)</f>
        <v>0</v>
      </c>
      <c r="X13" s="76">
        <f>SUM(T5:T34)</f>
        <v>0</v>
      </c>
      <c r="Y13" s="76">
        <f>SUM(U5:U34)</f>
        <v>0</v>
      </c>
      <c r="Z13" s="10"/>
      <c r="AK13" s="81" t="s">
        <v>43</v>
      </c>
      <c r="AL13" s="82" t="str">
        <f t="shared" si="0"/>
        <v>-</v>
      </c>
      <c r="AM13" s="90" t="str">
        <f t="shared" si="1"/>
        <v>-</v>
      </c>
    </row>
    <row r="14" spans="1:39" ht="17.100000000000001" customHeight="1">
      <c r="A14" s="243"/>
      <c r="B14" s="51"/>
      <c r="C14" s="92"/>
      <c r="D14" s="60"/>
      <c r="E14" s="61"/>
      <c r="F14" s="59"/>
      <c r="G14" s="59"/>
      <c r="H14" s="59"/>
      <c r="I14" s="59"/>
      <c r="J14" s="9"/>
      <c r="K14" s="59"/>
      <c r="L14" s="59"/>
      <c r="M14" s="59"/>
      <c r="N14" s="59"/>
      <c r="O14" s="65"/>
      <c r="P14" s="66"/>
      <c r="Q14" s="66"/>
      <c r="R14" s="9"/>
      <c r="S14" s="59"/>
      <c r="T14" s="59"/>
      <c r="U14" s="59"/>
      <c r="V14" s="58" t="e">
        <f>SUM($D$5:$D14)/(COUNTA($D$5:$D14)-COUNTA($E$5:$E14))</f>
        <v>#DIV/0!</v>
      </c>
      <c r="AK14" s="81" t="s">
        <v>42</v>
      </c>
      <c r="AL14" s="82" t="str">
        <f t="shared" si="0"/>
        <v>-</v>
      </c>
      <c r="AM14" s="90" t="str">
        <f t="shared" si="1"/>
        <v>-</v>
      </c>
    </row>
    <row r="15" spans="1:39" ht="17.100000000000001" customHeight="1">
      <c r="A15" s="243"/>
      <c r="B15" s="51"/>
      <c r="C15" s="92"/>
      <c r="D15" s="63"/>
      <c r="E15" s="61"/>
      <c r="F15" s="59"/>
      <c r="G15" s="62"/>
      <c r="H15" s="59"/>
      <c r="I15" s="59"/>
      <c r="J15" s="9"/>
      <c r="K15" s="59"/>
      <c r="L15" s="59"/>
      <c r="M15" s="59"/>
      <c r="N15" s="59"/>
      <c r="O15" s="65"/>
      <c r="P15" s="66"/>
      <c r="Q15" s="66"/>
      <c r="R15" s="9"/>
      <c r="S15" s="59"/>
      <c r="T15" s="59"/>
      <c r="U15" s="59"/>
      <c r="V15" s="58" t="e">
        <f>SUM($D$5:$D15)/(COUNTA($D$5:$D15)-COUNTA($E$5:$E15))</f>
        <v>#DIV/0!</v>
      </c>
      <c r="W15" s="289" t="s">
        <v>41</v>
      </c>
      <c r="X15" s="289"/>
      <c r="Y15" s="289"/>
      <c r="Z15" s="289"/>
      <c r="AA15" s="289"/>
      <c r="AB15" s="289"/>
    </row>
    <row r="16" spans="1:39" ht="17.100000000000001" customHeight="1">
      <c r="A16" s="243"/>
      <c r="B16" s="51"/>
      <c r="C16" s="92"/>
      <c r="D16" s="63"/>
      <c r="E16" s="61"/>
      <c r="F16" s="59"/>
      <c r="G16" s="62"/>
      <c r="H16" s="59"/>
      <c r="I16" s="59"/>
      <c r="J16" s="9"/>
      <c r="K16" s="59"/>
      <c r="L16" s="59"/>
      <c r="M16" s="59"/>
      <c r="N16" s="59"/>
      <c r="O16" s="65"/>
      <c r="P16" s="66"/>
      <c r="Q16" s="66"/>
      <c r="R16" s="9"/>
      <c r="S16" s="59"/>
      <c r="T16" s="59"/>
      <c r="U16" s="59"/>
      <c r="V16" s="57" t="e">
        <f>SUM($D$5:$D16)/(COUNTA($D$5:$D16)-COUNTA($E$5:$E16))</f>
        <v>#DIV/0!</v>
      </c>
      <c r="W16" s="293" t="s">
        <v>40</v>
      </c>
      <c r="X16" s="294"/>
      <c r="Y16" s="295"/>
      <c r="Z16" s="76">
        <f>COUNTIF($G$5:$G$34,W16)</f>
        <v>0</v>
      </c>
      <c r="AA16" s="296">
        <f>$Z16/MAX(1,$X$5)</f>
        <v>0</v>
      </c>
      <c r="AB16" s="297"/>
    </row>
    <row r="17" spans="1:34" ht="17.100000000000001" customHeight="1">
      <c r="A17" s="228"/>
      <c r="B17" s="51"/>
      <c r="C17" s="92"/>
      <c r="D17" s="63"/>
      <c r="E17" s="61"/>
      <c r="F17" s="59"/>
      <c r="G17" s="62"/>
      <c r="H17" s="59"/>
      <c r="I17" s="59"/>
      <c r="J17" s="9"/>
      <c r="K17" s="59"/>
      <c r="L17" s="59"/>
      <c r="M17" s="59"/>
      <c r="N17" s="59"/>
      <c r="O17" s="65"/>
      <c r="P17" s="66"/>
      <c r="Q17" s="66"/>
      <c r="R17" s="9"/>
      <c r="S17" s="59"/>
      <c r="T17" s="59"/>
      <c r="U17" s="59"/>
      <c r="V17" s="57" t="e">
        <f>SUM($D$5:$D17)/(COUNTA($D$5:$D17)-COUNTA($E$5:$E17))</f>
        <v>#DIV/0!</v>
      </c>
      <c r="W17" s="298" t="s">
        <v>39</v>
      </c>
      <c r="X17" s="299"/>
      <c r="Y17" s="300"/>
      <c r="Z17" s="76">
        <f>COUNTIF($G$5:$G$34,W17)</f>
        <v>0</v>
      </c>
      <c r="AA17" s="287">
        <f t="shared" ref="AA17:AA25" si="2">$Z17/MAX(1,$X$5)</f>
        <v>0</v>
      </c>
      <c r="AB17" s="288"/>
      <c r="AG17" s="1"/>
      <c r="AH17" s="1"/>
    </row>
    <row r="18" spans="1:34" ht="17.100000000000001" customHeight="1">
      <c r="A18" s="228"/>
      <c r="B18" s="51"/>
      <c r="C18" s="92"/>
      <c r="D18" s="63"/>
      <c r="E18" s="61"/>
      <c r="F18" s="59"/>
      <c r="G18" s="62"/>
      <c r="H18" s="59"/>
      <c r="I18" s="59"/>
      <c r="J18" s="9"/>
      <c r="K18" s="59"/>
      <c r="L18" s="59"/>
      <c r="M18" s="59"/>
      <c r="N18" s="59"/>
      <c r="O18" s="65"/>
      <c r="P18" s="66"/>
      <c r="Q18" s="66"/>
      <c r="R18" s="9"/>
      <c r="S18" s="59"/>
      <c r="T18" s="59"/>
      <c r="U18" s="59"/>
      <c r="V18" s="57" t="e">
        <f>SUM($D$5:$D18)/(COUNTA($D$5:$D18)-COUNTA($E$5:$E18))</f>
        <v>#DIV/0!</v>
      </c>
      <c r="W18" s="284" t="s">
        <v>90</v>
      </c>
      <c r="X18" s="285"/>
      <c r="Y18" s="286"/>
      <c r="Z18" s="76">
        <f>COUNTIF($G$5:$G$34,W18)</f>
        <v>0</v>
      </c>
      <c r="AA18" s="287">
        <f t="shared" si="2"/>
        <v>0</v>
      </c>
      <c r="AB18" s="288"/>
      <c r="AG18" s="1"/>
      <c r="AH18" s="1"/>
    </row>
    <row r="19" spans="1:34" ht="17.100000000000001" customHeight="1">
      <c r="A19" s="228"/>
      <c r="B19" s="51"/>
      <c r="C19" s="92"/>
      <c r="D19" s="60"/>
      <c r="E19" s="61"/>
      <c r="F19" s="59"/>
      <c r="G19" s="59"/>
      <c r="H19" s="59"/>
      <c r="I19" s="59"/>
      <c r="J19" s="9"/>
      <c r="K19" s="59"/>
      <c r="L19" s="59"/>
      <c r="M19" s="59"/>
      <c r="N19" s="59"/>
      <c r="O19" s="65"/>
      <c r="P19" s="66"/>
      <c r="Q19" s="66"/>
      <c r="R19" s="9"/>
      <c r="S19" s="59"/>
      <c r="T19" s="59"/>
      <c r="U19" s="59"/>
      <c r="V19" s="57" t="e">
        <f>SUM($D$5:$D19)/(COUNTA($D$5:$D19)-COUNTA($E$5:$E19))</f>
        <v>#DIV/0!</v>
      </c>
      <c r="W19" s="284" t="s">
        <v>89</v>
      </c>
      <c r="X19" s="285"/>
      <c r="Y19" s="286"/>
      <c r="Z19" s="76">
        <f t="shared" ref="Z19:Z25" si="3">COUNTIF($G$5:$G$34,W19)</f>
        <v>0</v>
      </c>
      <c r="AA19" s="287">
        <f t="shared" si="2"/>
        <v>0</v>
      </c>
      <c r="AB19" s="288"/>
      <c r="AG19" s="1"/>
      <c r="AH19" s="1"/>
    </row>
    <row r="20" spans="1:34" ht="17.100000000000001" customHeight="1">
      <c r="A20" s="228"/>
      <c r="B20" s="47"/>
      <c r="C20" s="91"/>
      <c r="D20" s="60"/>
      <c r="E20" s="61"/>
      <c r="F20" s="59"/>
      <c r="G20" s="62"/>
      <c r="H20" s="59"/>
      <c r="I20" s="59"/>
      <c r="J20" s="9"/>
      <c r="K20" s="59"/>
      <c r="L20" s="59"/>
      <c r="M20" s="59"/>
      <c r="N20" s="59"/>
      <c r="O20" s="65"/>
      <c r="P20" s="66"/>
      <c r="Q20" s="66"/>
      <c r="R20" s="9"/>
      <c r="S20" s="59"/>
      <c r="T20" s="59"/>
      <c r="U20" s="59"/>
      <c r="V20" s="57" t="e">
        <f>SUM($D$5:$D20)/(COUNTA($D$5:$D20)-COUNTA($E$5:$E20))</f>
        <v>#DIV/0!</v>
      </c>
      <c r="W20" s="284" t="s">
        <v>38</v>
      </c>
      <c r="X20" s="285"/>
      <c r="Y20" s="286"/>
      <c r="Z20" s="76">
        <f t="shared" si="3"/>
        <v>0</v>
      </c>
      <c r="AA20" s="287">
        <f t="shared" si="2"/>
        <v>0</v>
      </c>
      <c r="AB20" s="288"/>
      <c r="AG20" s="1"/>
      <c r="AH20" s="1"/>
    </row>
    <row r="21" spans="1:34" ht="17.100000000000001" customHeight="1">
      <c r="A21" s="247"/>
      <c r="B21" s="47"/>
      <c r="C21" s="91"/>
      <c r="D21" s="60"/>
      <c r="E21" s="61"/>
      <c r="F21" s="59"/>
      <c r="G21" s="62"/>
      <c r="H21" s="59"/>
      <c r="I21" s="59"/>
      <c r="J21" s="9"/>
      <c r="K21" s="64"/>
      <c r="L21" s="59"/>
      <c r="M21" s="59"/>
      <c r="N21" s="59"/>
      <c r="O21" s="65"/>
      <c r="P21" s="66"/>
      <c r="Q21" s="66"/>
      <c r="R21" s="9"/>
      <c r="S21" s="59"/>
      <c r="T21" s="59"/>
      <c r="U21" s="59"/>
      <c r="V21" s="57" t="e">
        <f>SUM($D$5:$D21)/(COUNTA($D$5:$D21)-COUNTA($E$5:$E21))</f>
        <v>#DIV/0!</v>
      </c>
      <c r="W21" s="284" t="s">
        <v>37</v>
      </c>
      <c r="X21" s="285"/>
      <c r="Y21" s="286"/>
      <c r="Z21" s="76">
        <f t="shared" si="3"/>
        <v>0</v>
      </c>
      <c r="AA21" s="287">
        <f t="shared" si="2"/>
        <v>0</v>
      </c>
      <c r="AB21" s="288"/>
      <c r="AG21" s="1"/>
      <c r="AH21" s="1"/>
    </row>
    <row r="22" spans="1:34" ht="17.100000000000001" customHeight="1">
      <c r="A22" s="247"/>
      <c r="B22" s="47"/>
      <c r="C22" s="91"/>
      <c r="D22" s="60"/>
      <c r="E22" s="61"/>
      <c r="F22" s="59"/>
      <c r="G22" s="59"/>
      <c r="H22" s="59"/>
      <c r="I22" s="59"/>
      <c r="J22" s="9"/>
      <c r="K22" s="64"/>
      <c r="L22" s="59"/>
      <c r="M22" s="59"/>
      <c r="N22" s="59"/>
      <c r="O22" s="65"/>
      <c r="P22" s="66"/>
      <c r="Q22" s="66"/>
      <c r="R22" s="9"/>
      <c r="S22" s="59"/>
      <c r="T22" s="59"/>
      <c r="U22" s="59"/>
      <c r="V22" s="57" t="e">
        <f>SUM($D$5:$D22)/(COUNTA($D$5:$D22)-COUNTA($E$5:$E22))</f>
        <v>#DIV/0!</v>
      </c>
      <c r="W22" s="284" t="s">
        <v>36</v>
      </c>
      <c r="X22" s="285"/>
      <c r="Y22" s="286"/>
      <c r="Z22" s="76">
        <f t="shared" si="3"/>
        <v>0</v>
      </c>
      <c r="AA22" s="287">
        <f t="shared" si="2"/>
        <v>0</v>
      </c>
      <c r="AB22" s="288"/>
      <c r="AG22" s="1"/>
      <c r="AH22" s="1"/>
    </row>
    <row r="23" spans="1:34" ht="17.100000000000001" customHeight="1">
      <c r="A23" s="248"/>
      <c r="B23" s="47"/>
      <c r="C23" s="91"/>
      <c r="D23" s="60"/>
      <c r="E23" s="61"/>
      <c r="F23" s="59"/>
      <c r="G23" s="62"/>
      <c r="H23" s="59"/>
      <c r="I23" s="59"/>
      <c r="J23" s="9"/>
      <c r="K23" s="64"/>
      <c r="L23" s="59"/>
      <c r="M23" s="59"/>
      <c r="N23" s="64"/>
      <c r="O23" s="67"/>
      <c r="P23" s="68"/>
      <c r="Q23" s="68"/>
      <c r="R23" s="9"/>
      <c r="S23" s="59"/>
      <c r="T23" s="59"/>
      <c r="U23" s="59"/>
      <c r="V23" s="57" t="e">
        <f>SUM($D$5:$D23)/(COUNTA($D$5:$D23)-COUNTA($E$5:$E23))</f>
        <v>#DIV/0!</v>
      </c>
      <c r="W23" s="284" t="s">
        <v>35</v>
      </c>
      <c r="X23" s="285"/>
      <c r="Y23" s="286"/>
      <c r="Z23" s="76">
        <f t="shared" si="3"/>
        <v>0</v>
      </c>
      <c r="AA23" s="287">
        <f t="shared" si="2"/>
        <v>0</v>
      </c>
      <c r="AB23" s="288"/>
      <c r="AG23" s="1"/>
      <c r="AH23" s="1"/>
    </row>
    <row r="24" spans="1:34" ht="17.100000000000001" customHeight="1">
      <c r="A24" s="248"/>
      <c r="B24" s="51"/>
      <c r="C24" s="92"/>
      <c r="D24" s="63"/>
      <c r="E24" s="61"/>
      <c r="F24" s="59"/>
      <c r="G24" s="62"/>
      <c r="H24" s="59"/>
      <c r="I24" s="59"/>
      <c r="J24" s="9"/>
      <c r="K24" s="64"/>
      <c r="L24" s="59"/>
      <c r="M24" s="59"/>
      <c r="N24" s="59"/>
      <c r="O24" s="65"/>
      <c r="P24" s="66"/>
      <c r="Q24" s="66"/>
      <c r="R24" s="25"/>
      <c r="S24" s="62"/>
      <c r="T24" s="62"/>
      <c r="U24" s="62"/>
      <c r="V24" s="57" t="e">
        <f>SUM($D$5:$D24)/(COUNTA($D$5:$D24)-COUNTA($E$5:$E24))</f>
        <v>#DIV/0!</v>
      </c>
      <c r="W24" s="284" t="s">
        <v>34</v>
      </c>
      <c r="X24" s="290"/>
      <c r="Y24" s="291"/>
      <c r="Z24" s="76">
        <f t="shared" si="3"/>
        <v>0</v>
      </c>
      <c r="AA24" s="287">
        <f t="shared" si="2"/>
        <v>0</v>
      </c>
      <c r="AB24" s="288"/>
      <c r="AG24" s="1"/>
      <c r="AH24" s="1"/>
    </row>
    <row r="25" spans="1:34" ht="17.100000000000001" customHeight="1">
      <c r="A25" s="248"/>
      <c r="B25" s="47"/>
      <c r="C25" s="91"/>
      <c r="D25" s="63"/>
      <c r="E25" s="61"/>
      <c r="F25" s="59"/>
      <c r="G25" s="62"/>
      <c r="H25" s="59"/>
      <c r="I25" s="59"/>
      <c r="J25" s="9"/>
      <c r="K25" s="64"/>
      <c r="L25" s="59"/>
      <c r="M25" s="59"/>
      <c r="N25" s="59"/>
      <c r="O25" s="65"/>
      <c r="P25" s="66"/>
      <c r="Q25" s="66"/>
      <c r="R25" s="50"/>
      <c r="S25" s="59"/>
      <c r="T25" s="59"/>
      <c r="U25" s="59"/>
      <c r="V25" s="57" t="e">
        <f>SUM($D$5:$D25)/(COUNTA($D$5:$D25)-COUNTA($E$5:$E25))</f>
        <v>#DIV/0!</v>
      </c>
      <c r="W25" s="284" t="s">
        <v>33</v>
      </c>
      <c r="X25" s="285"/>
      <c r="Y25" s="286"/>
      <c r="Z25" s="76">
        <f t="shared" si="3"/>
        <v>0</v>
      </c>
      <c r="AA25" s="287">
        <f t="shared" si="2"/>
        <v>0</v>
      </c>
      <c r="AB25" s="288"/>
      <c r="AG25" s="1"/>
      <c r="AH25" s="1"/>
    </row>
    <row r="26" spans="1:34" ht="17.100000000000001" customHeight="1">
      <c r="A26" s="200"/>
      <c r="B26" s="2"/>
      <c r="C26" s="91"/>
      <c r="D26" s="60"/>
      <c r="E26" s="61"/>
      <c r="F26" s="59"/>
      <c r="G26" s="59"/>
      <c r="H26" s="59"/>
      <c r="I26" s="59"/>
      <c r="J26" s="9"/>
      <c r="K26" s="64"/>
      <c r="L26" s="59"/>
      <c r="M26" s="59"/>
      <c r="N26" s="59"/>
      <c r="O26" s="65"/>
      <c r="P26" s="66"/>
      <c r="Q26" s="66"/>
      <c r="R26" s="50"/>
      <c r="S26" s="59"/>
      <c r="T26" s="59"/>
      <c r="U26" s="59"/>
      <c r="V26" s="58" t="e">
        <f>SUM($D$5:$D26)/(COUNTA($D$5:$D26)-COUNTA($E$5:$E26))</f>
        <v>#DIV/0!</v>
      </c>
      <c r="W26" s="88"/>
    </row>
    <row r="27" spans="1:34" ht="17.100000000000001" customHeight="1">
      <c r="A27" s="200"/>
      <c r="B27" s="2"/>
      <c r="C27" s="91"/>
      <c r="D27" s="60"/>
      <c r="E27" s="61"/>
      <c r="F27" s="59"/>
      <c r="G27" s="59"/>
      <c r="H27" s="59"/>
      <c r="I27" s="59"/>
      <c r="J27" s="9"/>
      <c r="K27" s="64"/>
      <c r="L27" s="59"/>
      <c r="M27" s="59"/>
      <c r="N27" s="59"/>
      <c r="O27" s="65"/>
      <c r="P27" s="66"/>
      <c r="Q27" s="66"/>
      <c r="R27" s="50"/>
      <c r="S27" s="59"/>
      <c r="T27" s="59"/>
      <c r="U27" s="59"/>
      <c r="V27" s="58" t="e">
        <f>SUM($D$5:$D27)/(COUNTA($D$5:$D27)-COUNTA($E$5:$E27))</f>
        <v>#DIV/0!</v>
      </c>
      <c r="W27" s="289" t="s">
        <v>32</v>
      </c>
      <c r="X27" s="289"/>
      <c r="Y27" s="289"/>
      <c r="Z27" s="289"/>
      <c r="AA27" s="289"/>
      <c r="AB27" s="289"/>
      <c r="AC27" s="8"/>
      <c r="AD27" s="8"/>
      <c r="AE27" s="8"/>
      <c r="AG27" s="1"/>
      <c r="AH27" s="1"/>
    </row>
    <row r="28" spans="1:34" ht="17.100000000000001" customHeight="1">
      <c r="A28" s="200"/>
      <c r="B28" s="2"/>
      <c r="C28" s="91"/>
      <c r="D28" s="60"/>
      <c r="E28" s="61"/>
      <c r="F28" s="59"/>
      <c r="G28" s="59"/>
      <c r="H28" s="59"/>
      <c r="I28" s="59"/>
      <c r="J28" s="9"/>
      <c r="K28" s="64"/>
      <c r="L28" s="59"/>
      <c r="M28" s="59"/>
      <c r="N28" s="59"/>
      <c r="O28" s="65"/>
      <c r="P28" s="66"/>
      <c r="Q28" s="66"/>
      <c r="R28" s="50"/>
      <c r="S28" s="59"/>
      <c r="T28" s="59"/>
      <c r="U28" s="59"/>
      <c r="V28" s="57" t="e">
        <f>SUM($D$5:$D28)/(COUNTA($D$5:$D28)-COUNTA($E$5:$E28))</f>
        <v>#DIV/0!</v>
      </c>
      <c r="W28" s="69" t="s">
        <v>31</v>
      </c>
      <c r="X28" s="70"/>
      <c r="Y28" s="70"/>
      <c r="Z28" s="71"/>
      <c r="AA28" s="282" t="str">
        <f>IF(W5=0,"-",$W$13/$W$5)</f>
        <v>-</v>
      </c>
      <c r="AB28" s="283"/>
      <c r="AG28" s="1"/>
      <c r="AH28" s="1"/>
    </row>
    <row r="29" spans="1:34" ht="17.100000000000001" customHeight="1">
      <c r="A29" s="200"/>
      <c r="B29" s="2"/>
      <c r="C29" s="91"/>
      <c r="D29" s="60"/>
      <c r="E29" s="61"/>
      <c r="F29" s="59"/>
      <c r="G29" s="59"/>
      <c r="H29" s="59"/>
      <c r="I29" s="59"/>
      <c r="J29" s="9"/>
      <c r="K29" s="64"/>
      <c r="L29" s="59"/>
      <c r="M29" s="59"/>
      <c r="N29" s="59"/>
      <c r="O29" s="65"/>
      <c r="P29" s="66"/>
      <c r="Q29" s="66"/>
      <c r="R29" s="50"/>
      <c r="S29" s="59"/>
      <c r="T29" s="59"/>
      <c r="U29" s="59"/>
      <c r="V29" s="57" t="e">
        <f>SUM($D$5:$D29)/(COUNTA($D$5:$D29)-COUNTA($E$5:$E29))</f>
        <v>#DIV/0!</v>
      </c>
      <c r="W29" s="110" t="s">
        <v>30</v>
      </c>
      <c r="X29" s="111"/>
      <c r="Y29" s="276">
        <v>20</v>
      </c>
      <c r="Z29" s="279"/>
      <c r="AA29" s="280" t="str">
        <f>IF(ISERROR(SUMIF(D5:D34,"&gt;="&amp;Y29)/SUMPRODUCT(--(D5:D34&gt;=Y29),--(E5:E34&lt;&gt;"*"))),"-",SUMIF(D5:D34,"&gt;="&amp;Y29)/SUMPRODUCT(--(D5:D34&gt;=Y29),--(E5:E34&lt;&gt;"*")))</f>
        <v>-</v>
      </c>
      <c r="AB29" s="281"/>
      <c r="AG29" s="1"/>
      <c r="AH29" s="1"/>
    </row>
    <row r="30" spans="1:34" ht="17.100000000000001" customHeight="1">
      <c r="A30" s="200"/>
      <c r="B30" s="2"/>
      <c r="C30" s="91"/>
      <c r="D30" s="60"/>
      <c r="E30" s="61"/>
      <c r="F30" s="59"/>
      <c r="G30" s="59"/>
      <c r="H30" s="59"/>
      <c r="I30" s="59"/>
      <c r="J30" s="9"/>
      <c r="K30" s="64"/>
      <c r="L30" s="59"/>
      <c r="M30" s="59"/>
      <c r="N30" s="59"/>
      <c r="O30" s="65"/>
      <c r="P30" s="66"/>
      <c r="Q30" s="66"/>
      <c r="R30" s="50"/>
      <c r="S30" s="59"/>
      <c r="T30" s="59"/>
      <c r="U30" s="59"/>
      <c r="V30" s="57" t="e">
        <f>SUM($D$5:$D30)/(COUNTA($D$5:$D30)-COUNTA($E$5:$E30))</f>
        <v>#DIV/0!</v>
      </c>
      <c r="W30" s="274" t="s">
        <v>29</v>
      </c>
      <c r="X30" s="275"/>
      <c r="Y30" s="275"/>
      <c r="Z30" s="276"/>
      <c r="AA30" s="277" t="str">
        <f>IF($Z$5="-","-",IF($Z$5=0,"-",($AF$5*4+$AG$5*6)/$Z$5))</f>
        <v>-</v>
      </c>
      <c r="AB30" s="278"/>
      <c r="AG30" s="1"/>
      <c r="AH30" s="1"/>
    </row>
    <row r="31" spans="1:34" ht="17.100000000000001" customHeight="1">
      <c r="A31" s="200"/>
      <c r="B31" s="2"/>
      <c r="C31" s="91"/>
      <c r="D31" s="60"/>
      <c r="E31" s="61"/>
      <c r="F31" s="59"/>
      <c r="G31" s="59"/>
      <c r="H31" s="59"/>
      <c r="I31" s="59"/>
      <c r="J31" s="9"/>
      <c r="K31" s="64"/>
      <c r="L31" s="59"/>
      <c r="M31" s="59"/>
      <c r="N31" s="59"/>
      <c r="O31" s="65"/>
      <c r="P31" s="66"/>
      <c r="Q31" s="66"/>
      <c r="R31" s="50"/>
      <c r="S31" s="59"/>
      <c r="T31" s="59"/>
      <c r="U31" s="59"/>
      <c r="V31" s="57" t="e">
        <f>SUM($D$5:$D31)/(COUNTA($D$5:$D31)-COUNTA($E$5:$E31))</f>
        <v>#DIV/0!</v>
      </c>
      <c r="W31" s="274" t="s">
        <v>28</v>
      </c>
      <c r="X31" s="275"/>
      <c r="Y31" s="275"/>
      <c r="Z31" s="276"/>
      <c r="AA31" s="277" t="str">
        <f>IF(SUM($AF5:$AG5),$AG5/SUM($AF5:$AG5),"-")</f>
        <v>-</v>
      </c>
      <c r="AB31" s="278"/>
      <c r="AG31" s="1"/>
      <c r="AH31" s="1"/>
    </row>
    <row r="32" spans="1:34" ht="17.100000000000001" customHeight="1">
      <c r="A32" s="200"/>
      <c r="B32" s="2"/>
      <c r="C32" s="91"/>
      <c r="D32" s="60"/>
      <c r="E32" s="61"/>
      <c r="F32" s="59"/>
      <c r="G32" s="59"/>
      <c r="H32" s="59"/>
      <c r="I32" s="59"/>
      <c r="J32" s="9"/>
      <c r="K32" s="64"/>
      <c r="L32" s="59"/>
      <c r="M32" s="59"/>
      <c r="N32" s="59"/>
      <c r="O32" s="65"/>
      <c r="P32" s="66"/>
      <c r="Q32" s="66"/>
      <c r="R32" s="50"/>
      <c r="S32" s="59"/>
      <c r="T32" s="59"/>
      <c r="U32" s="59"/>
      <c r="V32" s="57" t="e">
        <f>SUM($D$5:$D32)/(COUNTA($D$5:$D32)-COUNTA($E$5:$E32))</f>
        <v>#DIV/0!</v>
      </c>
      <c r="W32" s="274" t="s">
        <v>27</v>
      </c>
      <c r="X32" s="275"/>
      <c r="Y32" s="275"/>
      <c r="Z32" s="276"/>
      <c r="AA32" s="277" t="str">
        <f>IF(SUM($AH5:$AI5),$AI5/SUM($AH5:$AI5),"-")</f>
        <v>-</v>
      </c>
      <c r="AB32" s="278"/>
      <c r="AG32" s="1"/>
      <c r="AH32" s="1"/>
    </row>
    <row r="33" spans="1:34" ht="17.100000000000001" customHeight="1">
      <c r="A33" s="199"/>
      <c r="B33" s="2"/>
      <c r="C33" s="91"/>
      <c r="D33" s="60"/>
      <c r="E33" s="61"/>
      <c r="F33" s="59"/>
      <c r="G33" s="59"/>
      <c r="H33" s="59"/>
      <c r="I33" s="59"/>
      <c r="J33" s="50"/>
      <c r="K33" s="59"/>
      <c r="L33" s="59"/>
      <c r="M33" s="59"/>
      <c r="N33" s="59"/>
      <c r="O33" s="65"/>
      <c r="P33" s="66"/>
      <c r="Q33" s="66"/>
      <c r="R33" s="50"/>
      <c r="S33" s="59"/>
      <c r="T33" s="59"/>
      <c r="U33" s="59"/>
      <c r="V33" s="57" t="e">
        <f>SUM($D$5:$D33)/(COUNTA($D$5:$D33)-COUNTA($E$5:$E33))</f>
        <v>#DIV/0!</v>
      </c>
      <c r="W33" s="274" t="s">
        <v>64</v>
      </c>
      <c r="X33" s="275"/>
      <c r="Y33" s="275"/>
      <c r="Z33" s="276"/>
      <c r="AA33" s="74">
        <f>SUMPRODUCT((D5:D34=0)*(D5:D34&lt;&gt;"")*(E5:E34&lt;&gt;"*"))</f>
        <v>0</v>
      </c>
      <c r="AB33" s="75">
        <f>SUMPRODUCT((D5:D34=0)*(D5:D34&lt;&gt;"")*(E5:E34&lt;&gt;"*")*(F5:F34=1))</f>
        <v>0</v>
      </c>
      <c r="AG33" s="1"/>
      <c r="AH33" s="1"/>
    </row>
    <row r="34" spans="1:34" ht="17.100000000000001" customHeight="1">
      <c r="A34" s="199"/>
      <c r="B34" s="2"/>
      <c r="C34" s="91"/>
      <c r="D34" s="60"/>
      <c r="E34" s="61"/>
      <c r="F34" s="59"/>
      <c r="G34" s="59"/>
      <c r="H34" s="59"/>
      <c r="I34" s="59"/>
      <c r="J34" s="50"/>
      <c r="K34" s="59"/>
      <c r="L34" s="59"/>
      <c r="M34" s="59"/>
      <c r="N34" s="59"/>
      <c r="O34" s="65"/>
      <c r="P34" s="66"/>
      <c r="Q34" s="66"/>
      <c r="R34" s="50"/>
      <c r="S34" s="59"/>
      <c r="T34" s="59"/>
      <c r="U34" s="59"/>
      <c r="V34" s="57" t="e">
        <f>SUM($D$5:$D34)/(COUNTA($D$5:$D34)-COUNTA($E$5:$E34))</f>
        <v>#DIV/0!</v>
      </c>
      <c r="W34" s="274" t="s">
        <v>65</v>
      </c>
      <c r="X34" s="275"/>
      <c r="Y34" s="275"/>
      <c r="Z34" s="276"/>
      <c r="AA34" s="74">
        <f>SUM(P5:P34)</f>
        <v>0</v>
      </c>
      <c r="AB34" s="75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1" priority="1" operator="greaterThan">
      <formula>0</formula>
    </cfRule>
  </conditionalFormatting>
  <dataValidations count="1">
    <dataValidation type="list" allowBlank="1" showInputMessage="1" showErrorMessage="1" sqref="G5:G34" xr:uid="{00000000-0002-0000-4900-000000000000}">
      <formula1>$W$16:$W$25</formula1>
    </dataValidation>
  </dataValidations>
  <hyperlinks>
    <hyperlink ref="A2" location="'Player Summary'!A1" display="Player Summary" xr:uid="{00000000-0004-0000-49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17" sqref="A17"/>
      <selection pane="topRight" activeCell="A17" sqref="A17"/>
      <selection pane="bottomLeft" activeCell="A17" sqref="A17"/>
      <selection pane="bottomRight" activeCell="A17" sqref="A17"/>
    </sheetView>
  </sheetViews>
  <sheetFormatPr defaultColWidth="8.855468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85546875" style="2" customWidth="1"/>
    <col min="8" max="8" width="2.5703125" style="2" customWidth="1"/>
    <col min="9" max="9" width="2.42578125" style="2" customWidth="1"/>
    <col min="10" max="10" width="2.85546875" style="47" customWidth="1"/>
    <col min="11" max="11" width="5" style="5" customWidth="1"/>
    <col min="12" max="14" width="5" style="2" customWidth="1"/>
    <col min="15" max="15" width="0.5703125" style="2" customWidth="1"/>
    <col min="16" max="18" width="2.85546875" style="2" customWidth="1"/>
    <col min="19" max="21" width="4.42578125" style="2" customWidth="1"/>
    <col min="22" max="22" width="2.85546875" style="1" customWidth="1"/>
    <col min="23" max="25" width="5.5703125" style="1" customWidth="1"/>
    <col min="26" max="26" width="5.570312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5703125" style="1" customWidth="1"/>
    <col min="33" max="34" width="5.5703125" style="2" customWidth="1"/>
    <col min="35" max="35" width="5.5703125" style="1" customWidth="1"/>
    <col min="36" max="36" width="2.85546875" style="1" customWidth="1"/>
    <col min="37" max="38" width="5.5703125" style="1" customWidth="1"/>
    <col min="39" max="39" width="6.85546875" style="1" customWidth="1"/>
    <col min="40" max="256" width="11.42578125" style="1" customWidth="1"/>
    <col min="257" max="16384" width="8.85546875" style="1"/>
  </cols>
  <sheetData>
    <row r="1" spans="1:39" ht="15.75">
      <c r="A1" s="46"/>
      <c r="D1" s="13" t="s">
        <v>75</v>
      </c>
      <c r="E1" s="13"/>
      <c r="F1" s="13"/>
      <c r="G1" s="203" t="s">
        <v>76</v>
      </c>
      <c r="H1" s="13"/>
      <c r="I1" s="13"/>
      <c r="J1" s="13"/>
      <c r="K1" s="202" t="s">
        <v>77</v>
      </c>
      <c r="L1" s="13"/>
      <c r="M1" s="204" t="s">
        <v>78</v>
      </c>
      <c r="N1" s="20"/>
      <c r="O1" s="47"/>
      <c r="P1" s="47"/>
      <c r="Q1" s="47"/>
      <c r="R1" s="47"/>
      <c r="S1" s="20"/>
      <c r="T1" s="20"/>
      <c r="U1" s="20"/>
      <c r="V1" s="15"/>
      <c r="W1" s="15"/>
      <c r="X1" s="15"/>
      <c r="Y1" s="15"/>
      <c r="Z1" s="47"/>
    </row>
    <row r="2" spans="1:39">
      <c r="A2" s="226" t="s">
        <v>107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7"/>
      <c r="S2" s="47"/>
      <c r="T2" s="47"/>
      <c r="U2" s="47"/>
      <c r="V2" s="15"/>
      <c r="W2" s="15"/>
      <c r="X2" s="15"/>
      <c r="Y2" s="15"/>
      <c r="Z2" s="47"/>
      <c r="AA2" s="15"/>
      <c r="AB2" s="15"/>
      <c r="AC2" s="15"/>
      <c r="AD2" s="15"/>
      <c r="AE2" s="15"/>
      <c r="AF2" s="15"/>
      <c r="AG2" s="47"/>
      <c r="AH2" s="47"/>
      <c r="AI2" s="15"/>
      <c r="AJ2" s="15"/>
    </row>
    <row r="3" spans="1:39">
      <c r="A3" s="255" t="s">
        <v>73</v>
      </c>
      <c r="B3" s="15"/>
      <c r="C3" s="257" t="s">
        <v>63</v>
      </c>
      <c r="D3" s="257"/>
      <c r="E3" s="257"/>
      <c r="F3" s="257"/>
      <c r="G3" s="257"/>
      <c r="H3" s="257"/>
      <c r="I3" s="257"/>
      <c r="J3" s="13"/>
      <c r="K3" s="257" t="s">
        <v>62</v>
      </c>
      <c r="L3" s="257"/>
      <c r="M3" s="257"/>
      <c r="N3" s="257"/>
      <c r="O3" s="301"/>
      <c r="P3" s="257"/>
      <c r="Q3" s="257"/>
      <c r="R3" s="14"/>
      <c r="S3" s="257" t="s">
        <v>61</v>
      </c>
      <c r="T3" s="257"/>
      <c r="U3" s="257"/>
      <c r="V3" s="15"/>
      <c r="W3" s="289" t="s">
        <v>60</v>
      </c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K3" s="289" t="s">
        <v>59</v>
      </c>
      <c r="AL3" s="289"/>
      <c r="AM3" s="289"/>
    </row>
    <row r="4" spans="1:39" ht="17.100000000000001" customHeight="1">
      <c r="A4" s="256"/>
      <c r="B4" s="54" t="s">
        <v>93</v>
      </c>
      <c r="C4" s="52" t="s">
        <v>54</v>
      </c>
      <c r="D4" s="123" t="s">
        <v>21</v>
      </c>
      <c r="E4" s="123" t="s">
        <v>58</v>
      </c>
      <c r="F4" s="123" t="s">
        <v>57</v>
      </c>
      <c r="G4" s="123" t="s">
        <v>71</v>
      </c>
      <c r="H4" s="123">
        <v>4</v>
      </c>
      <c r="I4" s="123">
        <v>6</v>
      </c>
      <c r="J4" s="13"/>
      <c r="K4" s="55" t="s">
        <v>16</v>
      </c>
      <c r="L4" s="123" t="s">
        <v>15</v>
      </c>
      <c r="M4" s="123" t="s">
        <v>14</v>
      </c>
      <c r="N4" s="123" t="s">
        <v>13</v>
      </c>
      <c r="O4" s="56"/>
      <c r="P4" s="52" t="s">
        <v>56</v>
      </c>
      <c r="Q4" s="52" t="s">
        <v>55</v>
      </c>
      <c r="R4" s="13"/>
      <c r="S4" s="123" t="s">
        <v>8</v>
      </c>
      <c r="T4" s="123" t="s">
        <v>7</v>
      </c>
      <c r="U4" s="123" t="s">
        <v>6</v>
      </c>
      <c r="W4" s="122" t="s">
        <v>15</v>
      </c>
      <c r="X4" s="122" t="s">
        <v>23</v>
      </c>
      <c r="Y4" s="122" t="s">
        <v>22</v>
      </c>
      <c r="Z4" s="122" t="s">
        <v>21</v>
      </c>
      <c r="AA4" s="289" t="s">
        <v>20</v>
      </c>
      <c r="AB4" s="289"/>
      <c r="AC4" s="289" t="s">
        <v>11</v>
      </c>
      <c r="AD4" s="289"/>
      <c r="AE4" s="122" t="s">
        <v>10</v>
      </c>
      <c r="AF4" s="122">
        <v>4</v>
      </c>
      <c r="AG4" s="122">
        <v>6</v>
      </c>
      <c r="AH4" s="122" t="s">
        <v>19</v>
      </c>
      <c r="AI4" s="122" t="s">
        <v>18</v>
      </c>
      <c r="AK4" s="122" t="s">
        <v>54</v>
      </c>
      <c r="AL4" s="122" t="s">
        <v>23</v>
      </c>
      <c r="AM4" s="78" t="s">
        <v>11</v>
      </c>
    </row>
    <row r="5" spans="1:39" ht="17.100000000000001" customHeight="1">
      <c r="A5" s="210"/>
      <c r="B5" s="47"/>
      <c r="C5" s="91"/>
      <c r="D5" s="60"/>
      <c r="E5" s="61"/>
      <c r="F5" s="59"/>
      <c r="G5" s="62"/>
      <c r="H5" s="59"/>
      <c r="I5" s="59"/>
      <c r="J5" s="9"/>
      <c r="K5" s="59"/>
      <c r="L5" s="59"/>
      <c r="M5" s="59"/>
      <c r="N5" s="59"/>
      <c r="O5" s="65"/>
      <c r="P5" s="66"/>
      <c r="Q5" s="66"/>
      <c r="R5" s="9"/>
      <c r="S5" s="59"/>
      <c r="T5" s="59"/>
      <c r="U5" s="59"/>
      <c r="V5" s="57" t="e">
        <f>SUM($D$5:$D5)/(COUNTA($D$5:$D5)-COUNTA($E$5:$E5))</f>
        <v>#DIV/0!</v>
      </c>
      <c r="W5" s="76">
        <f>COUNTA(A5:A34)</f>
        <v>0</v>
      </c>
      <c r="X5" s="76">
        <f>COUNTA(D5:D34)</f>
        <v>0</v>
      </c>
      <c r="Y5" s="76">
        <f>COUNTA(E5:E34)</f>
        <v>0</v>
      </c>
      <c r="Z5" s="83" t="str">
        <f>IF(X5=0,"-",SUM(D5:D34))</f>
        <v>-</v>
      </c>
      <c r="AA5" s="302">
        <f t="array" ref="AA5">IF(X5,(MAX(D5:D34)&amp;IF(SUM((D5:D34=MAX(D5:D34))*(E5:E34&lt;&gt;"")),"*","")&amp;"("&amp;MIN(IF(D5:D34&amp;E5:E34=MAX(D5:D34)&amp;IF(SUM((D5:D34=MAX(D5:D34))*(E5:E34&lt;&gt;"")),"*",""),F5:F34))&amp;")"),0)</f>
        <v>0</v>
      </c>
      <c r="AB5" s="302"/>
      <c r="AC5" s="303" t="str">
        <f>IF($X5-$Y5,$Z5/($X5-$Y5),"-")</f>
        <v>-</v>
      </c>
      <c r="AD5" s="304"/>
      <c r="AE5" s="84" t="str">
        <f>IF(SUM($F$5:$F$43),($Z5/(SUM($F$5:$F$43))*100),"-")</f>
        <v>-</v>
      </c>
      <c r="AF5" s="76">
        <f>SUM(H5:H34)</f>
        <v>0</v>
      </c>
      <c r="AG5" s="76">
        <f>SUM(I5:I34)</f>
        <v>0</v>
      </c>
      <c r="AH5" s="76">
        <f>COUNTIF($D$5:$D$34,"&gt;=50")-$AI5</f>
        <v>0</v>
      </c>
      <c r="AI5" s="76">
        <f>COUNTIF(D5:D34,"&gt;=100")</f>
        <v>0</v>
      </c>
      <c r="AK5" s="79" t="s">
        <v>53</v>
      </c>
      <c r="AL5" s="80" t="str">
        <f>IF(SUM(COUNTIF($C$5:$C$34,{1,2}))=0,"-",SUM(COUNTIF($C$5:$C$34,{1,2})))</f>
        <v>-</v>
      </c>
      <c r="AM5" s="89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.100000000000001" customHeight="1">
      <c r="A6" s="210"/>
      <c r="B6" s="47"/>
      <c r="C6" s="91"/>
      <c r="D6" s="60"/>
      <c r="E6" s="61"/>
      <c r="F6" s="59"/>
      <c r="G6" s="62"/>
      <c r="H6" s="59"/>
      <c r="I6" s="59"/>
      <c r="J6" s="9"/>
      <c r="K6" s="59"/>
      <c r="L6" s="59"/>
      <c r="M6" s="59"/>
      <c r="N6" s="59"/>
      <c r="O6" s="65"/>
      <c r="P6" s="66"/>
      <c r="Q6" s="66"/>
      <c r="R6" s="9"/>
      <c r="S6" s="59"/>
      <c r="T6" s="59"/>
      <c r="U6" s="59"/>
      <c r="V6" s="58" t="e">
        <f>SUM($D$5:$D6)/(COUNTA($D$5:$D6)-COUNTA($E$5:$E6))</f>
        <v>#DIV/0!</v>
      </c>
      <c r="Z6" s="47"/>
      <c r="AK6" s="81" t="s">
        <v>52</v>
      </c>
      <c r="AL6" s="82" t="str">
        <f>IF(COUNTIF($C$5:$C$34,$AK6)=0,"-",COUNTIF($C$5:$C$34,$AK6))</f>
        <v>-</v>
      </c>
      <c r="AM6" s="90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.100000000000001" customHeight="1">
      <c r="A7" s="210"/>
      <c r="B7" s="47"/>
      <c r="C7" s="91"/>
      <c r="D7" s="60"/>
      <c r="E7" s="61"/>
      <c r="F7" s="59"/>
      <c r="G7" s="59"/>
      <c r="H7" s="59"/>
      <c r="I7" s="59"/>
      <c r="J7" s="9"/>
      <c r="K7" s="59"/>
      <c r="L7" s="59"/>
      <c r="M7" s="59"/>
      <c r="N7" s="59"/>
      <c r="O7" s="65"/>
      <c r="P7" s="66"/>
      <c r="Q7" s="66"/>
      <c r="R7" s="9"/>
      <c r="S7" s="59"/>
      <c r="T7" s="59"/>
      <c r="U7" s="59"/>
      <c r="V7" s="58" t="e">
        <f>SUM($D$5:$D7)/(COUNTA($D$5:$D7)-COUNTA($E$5:$E7))</f>
        <v>#DIV/0!</v>
      </c>
      <c r="W7" s="289" t="s">
        <v>51</v>
      </c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11"/>
      <c r="AK7" s="81" t="s">
        <v>50</v>
      </c>
      <c r="AL7" s="82" t="str">
        <f t="shared" ref="AL7:AL14" si="0">IF(COUNTIF($C$5:$C$34,$AK7)=0,"-",COUNTIF($C$5:$C$34,$AK7))</f>
        <v>-</v>
      </c>
      <c r="AM7" s="90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.100000000000001" customHeight="1">
      <c r="A8" s="210"/>
      <c r="B8" s="47"/>
      <c r="C8" s="91"/>
      <c r="D8" s="60"/>
      <c r="E8" s="61"/>
      <c r="F8" s="59"/>
      <c r="G8" s="62"/>
      <c r="H8" s="59"/>
      <c r="I8" s="59"/>
      <c r="J8" s="9"/>
      <c r="K8" s="59"/>
      <c r="L8" s="59"/>
      <c r="M8" s="59"/>
      <c r="N8" s="59"/>
      <c r="O8" s="65"/>
      <c r="P8" s="66"/>
      <c r="Q8" s="66"/>
      <c r="R8" s="9"/>
      <c r="S8" s="59"/>
      <c r="T8" s="59"/>
      <c r="U8" s="59"/>
      <c r="V8" s="58" t="e">
        <f>SUM($D$5:$D8)/(COUNTA($D$5:$D8)-COUNTA($E$5:$E8))</f>
        <v>#DIV/0!</v>
      </c>
      <c r="W8" s="122" t="s">
        <v>16</v>
      </c>
      <c r="X8" s="122" t="s">
        <v>15</v>
      </c>
      <c r="Y8" s="122" t="s">
        <v>14</v>
      </c>
      <c r="Z8" s="122" t="s">
        <v>13</v>
      </c>
      <c r="AA8" s="289" t="s">
        <v>12</v>
      </c>
      <c r="AB8" s="289"/>
      <c r="AC8" s="289" t="s">
        <v>11</v>
      </c>
      <c r="AD8" s="289"/>
      <c r="AE8" s="122" t="s">
        <v>10</v>
      </c>
      <c r="AF8" s="122" t="s">
        <v>69</v>
      </c>
      <c r="AG8" s="122" t="s">
        <v>9</v>
      </c>
      <c r="AH8" s="13"/>
      <c r="AK8" s="81" t="s">
        <v>49</v>
      </c>
      <c r="AL8" s="82" t="str">
        <f t="shared" si="0"/>
        <v>-</v>
      </c>
      <c r="AM8" s="90" t="str">
        <f t="shared" si="1"/>
        <v>-</v>
      </c>
    </row>
    <row r="9" spans="1:39" ht="17.100000000000001" customHeight="1">
      <c r="A9" s="210"/>
      <c r="B9" s="51"/>
      <c r="C9" s="92"/>
      <c r="D9" s="63"/>
      <c r="E9" s="61"/>
      <c r="F9" s="59"/>
      <c r="G9" s="62"/>
      <c r="H9" s="59"/>
      <c r="I9" s="59"/>
      <c r="J9" s="9"/>
      <c r="K9" s="59"/>
      <c r="L9" s="59"/>
      <c r="M9" s="59"/>
      <c r="N9" s="59"/>
      <c r="O9" s="65"/>
      <c r="P9" s="66"/>
      <c r="Q9" s="66"/>
      <c r="R9" s="9"/>
      <c r="S9" s="59"/>
      <c r="T9" s="59"/>
      <c r="U9" s="59"/>
      <c r="V9" s="57" t="e">
        <f>SUM($D$5:$D9)/(COUNTA($D$5:$D9)-COUNTA($E$5:$E9))</f>
        <v>#DIV/0!</v>
      </c>
      <c r="W9" s="85" t="str">
        <f t="array" ref="W9">IF(SUM(K5:K34)=0,"-",SUM(INT(K5:K34))+INT(ROUND(SUM(K5:K34-INT(K5:K34)),1)/0.6)+MOD(ROUND(SUM(K5:K34-INT(K5:K34)),1),0.6))</f>
        <v>-</v>
      </c>
      <c r="X9" s="86" t="str">
        <f>IF($W$9="-","-",SUM(L5:L34))</f>
        <v>-</v>
      </c>
      <c r="Y9" s="86" t="str">
        <f>IF($W$9="-","-",SUM(M5:M34))</f>
        <v>-</v>
      </c>
      <c r="Z9" s="83" t="str">
        <f>IF($W$9="-","-",SUM(N5:N34))</f>
        <v>-</v>
      </c>
      <c r="AA9" s="305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306"/>
      <c r="AC9" s="303" t="str">
        <f>IF($Z$9="-","-",IF($Z$9=0,"-",$Y$9/$Z$9))</f>
        <v>-</v>
      </c>
      <c r="AD9" s="304"/>
      <c r="AE9" s="87" t="str">
        <f>IF(ISERROR(ROUND((INT(W9)*6+((W9-INT(W9))*10))/Z9,2)),"-",ROUND((INT(W9)*6+((W9-INT(W9))*10))/Z9,2))</f>
        <v>-</v>
      </c>
      <c r="AF9" s="84" t="str">
        <f>IF(ISERROR(ROUND(Y9/(INT(W9)*6+((W9-INT(W9))*10))*6,2)),"-",ROUND(Y9/(INT(W9)*6+((W9-INT(W9))*10))*6,2))</f>
        <v>-</v>
      </c>
      <c r="AG9" s="93">
        <f>COUNTIF(N5:N34,"&gt;=5")</f>
        <v>0</v>
      </c>
      <c r="AH9" s="10"/>
      <c r="AK9" s="81" t="s">
        <v>48</v>
      </c>
      <c r="AL9" s="82" t="str">
        <f t="shared" si="0"/>
        <v>-</v>
      </c>
      <c r="AM9" s="90" t="str">
        <f t="shared" si="1"/>
        <v>-</v>
      </c>
    </row>
    <row r="10" spans="1:39" ht="17.100000000000001" customHeight="1">
      <c r="A10" s="210"/>
      <c r="B10" s="47"/>
      <c r="C10" s="91"/>
      <c r="D10" s="63"/>
      <c r="E10" s="61"/>
      <c r="F10" s="59"/>
      <c r="G10" s="62"/>
      <c r="H10" s="59"/>
      <c r="I10" s="59"/>
      <c r="J10" s="9"/>
      <c r="K10" s="59"/>
      <c r="L10" s="59"/>
      <c r="M10" s="59"/>
      <c r="N10" s="59"/>
      <c r="O10" s="65"/>
      <c r="P10" s="66"/>
      <c r="Q10" s="66"/>
      <c r="R10" s="9"/>
      <c r="S10" s="59"/>
      <c r="T10" s="59"/>
      <c r="U10" s="59"/>
      <c r="V10" s="58" t="e">
        <f>SUM($D$5:$D10)/(COUNTA($D$5:$D10)-COUNTA($E$5:$E10))</f>
        <v>#DIV/0!</v>
      </c>
      <c r="W10" s="12"/>
      <c r="AK10" s="81" t="s">
        <v>47</v>
      </c>
      <c r="AL10" s="82" t="str">
        <f t="shared" si="0"/>
        <v>-</v>
      </c>
      <c r="AM10" s="90" t="str">
        <f t="shared" si="1"/>
        <v>-</v>
      </c>
    </row>
    <row r="11" spans="1:39" ht="17.100000000000001" customHeight="1">
      <c r="A11" s="210"/>
      <c r="B11" s="47"/>
      <c r="C11" s="91"/>
      <c r="D11" s="63"/>
      <c r="E11" s="61"/>
      <c r="F11" s="59"/>
      <c r="G11" s="59"/>
      <c r="H11" s="59"/>
      <c r="I11" s="59"/>
      <c r="J11" s="9"/>
      <c r="K11" s="59"/>
      <c r="L11" s="59"/>
      <c r="M11" s="59"/>
      <c r="N11" s="59"/>
      <c r="O11" s="65"/>
      <c r="P11" s="66"/>
      <c r="Q11" s="66"/>
      <c r="R11" s="9"/>
      <c r="S11" s="59"/>
      <c r="T11" s="59"/>
      <c r="U11" s="59"/>
      <c r="V11" s="58" t="e">
        <f>SUM($D$5:$D11)/(COUNTA($D$5:$D11)-COUNTA($E$5:$E11))</f>
        <v>#DIV/0!</v>
      </c>
      <c r="W11" s="292" t="s">
        <v>46</v>
      </c>
      <c r="X11" s="292"/>
      <c r="Y11" s="292"/>
      <c r="Z11" s="11"/>
      <c r="AA11" s="11"/>
      <c r="AB11" s="11"/>
      <c r="AK11" s="81" t="s">
        <v>45</v>
      </c>
      <c r="AL11" s="82" t="str">
        <f t="shared" si="0"/>
        <v>-</v>
      </c>
      <c r="AM11" s="90" t="str">
        <f t="shared" si="1"/>
        <v>-</v>
      </c>
    </row>
    <row r="12" spans="1:39" ht="17.100000000000001" customHeight="1">
      <c r="A12" s="243"/>
      <c r="B12" s="47"/>
      <c r="C12" s="91"/>
      <c r="D12" s="63"/>
      <c r="E12" s="61"/>
      <c r="F12" s="59"/>
      <c r="G12" s="62"/>
      <c r="H12" s="59"/>
      <c r="I12" s="59"/>
      <c r="J12" s="9"/>
      <c r="K12" s="59"/>
      <c r="L12" s="59"/>
      <c r="M12" s="59"/>
      <c r="N12" s="59"/>
      <c r="O12" s="65"/>
      <c r="P12" s="66"/>
      <c r="Q12" s="66"/>
      <c r="R12" s="9"/>
      <c r="S12" s="59"/>
      <c r="T12" s="59"/>
      <c r="U12" s="59"/>
      <c r="V12" s="58" t="e">
        <f>SUM($D$5:$D12)/(COUNTA($D$5:$D12)-COUNTA($E$5:$E12))</f>
        <v>#DIV/0!</v>
      </c>
      <c r="W12" s="122" t="s">
        <v>8</v>
      </c>
      <c r="X12" s="122" t="s">
        <v>7</v>
      </c>
      <c r="Y12" s="122" t="s">
        <v>6</v>
      </c>
      <c r="Z12" s="47"/>
      <c r="AK12" s="81" t="s">
        <v>44</v>
      </c>
      <c r="AL12" s="82" t="str">
        <f t="shared" si="0"/>
        <v>-</v>
      </c>
      <c r="AM12" s="90" t="str">
        <f t="shared" si="1"/>
        <v>-</v>
      </c>
    </row>
    <row r="13" spans="1:39" ht="17.100000000000001" customHeight="1">
      <c r="A13" s="243"/>
      <c r="B13" s="47"/>
      <c r="C13" s="91"/>
      <c r="D13" s="63"/>
      <c r="E13" s="61"/>
      <c r="F13" s="59"/>
      <c r="G13" s="62"/>
      <c r="H13" s="59"/>
      <c r="I13" s="59"/>
      <c r="J13" s="9"/>
      <c r="K13" s="59"/>
      <c r="L13" s="59"/>
      <c r="M13" s="59"/>
      <c r="N13" s="59"/>
      <c r="O13" s="65"/>
      <c r="P13" s="66"/>
      <c r="Q13" s="66"/>
      <c r="R13" s="9"/>
      <c r="S13" s="59"/>
      <c r="T13" s="59"/>
      <c r="U13" s="59"/>
      <c r="V13" s="57" t="e">
        <f>SUM($D$5:$D13)/(COUNTA($D$5:$D13)-COUNTA($E$5:$E13))</f>
        <v>#DIV/0!</v>
      </c>
      <c r="W13" s="76">
        <f>SUM(S5:S34)</f>
        <v>0</v>
      </c>
      <c r="X13" s="76">
        <f>SUM(T5:T34)</f>
        <v>0</v>
      </c>
      <c r="Y13" s="76">
        <f>SUM(U5:U34)</f>
        <v>0</v>
      </c>
      <c r="Z13" s="10"/>
      <c r="AK13" s="81" t="s">
        <v>43</v>
      </c>
      <c r="AL13" s="82" t="str">
        <f t="shared" si="0"/>
        <v>-</v>
      </c>
      <c r="AM13" s="90" t="str">
        <f t="shared" si="1"/>
        <v>-</v>
      </c>
    </row>
    <row r="14" spans="1:39" ht="17.100000000000001" customHeight="1">
      <c r="A14" s="243"/>
      <c r="B14" s="51"/>
      <c r="C14" s="92"/>
      <c r="D14" s="60"/>
      <c r="E14" s="61"/>
      <c r="F14" s="59"/>
      <c r="G14" s="59"/>
      <c r="H14" s="59"/>
      <c r="I14" s="59"/>
      <c r="J14" s="9"/>
      <c r="K14" s="59"/>
      <c r="L14" s="59"/>
      <c r="M14" s="59"/>
      <c r="N14" s="59"/>
      <c r="O14" s="65"/>
      <c r="P14" s="66"/>
      <c r="Q14" s="66"/>
      <c r="R14" s="9"/>
      <c r="S14" s="59"/>
      <c r="T14" s="59"/>
      <c r="U14" s="59"/>
      <c r="V14" s="58" t="e">
        <f>SUM($D$5:$D14)/(COUNTA($D$5:$D14)-COUNTA($E$5:$E14))</f>
        <v>#DIV/0!</v>
      </c>
      <c r="AK14" s="81" t="s">
        <v>42</v>
      </c>
      <c r="AL14" s="82" t="str">
        <f t="shared" si="0"/>
        <v>-</v>
      </c>
      <c r="AM14" s="90" t="str">
        <f t="shared" si="1"/>
        <v>-</v>
      </c>
    </row>
    <row r="15" spans="1:39" ht="17.100000000000001" customHeight="1">
      <c r="A15" s="243"/>
      <c r="B15" s="51"/>
      <c r="C15" s="92"/>
      <c r="D15" s="63"/>
      <c r="E15" s="61"/>
      <c r="F15" s="59"/>
      <c r="G15" s="62"/>
      <c r="H15" s="59"/>
      <c r="I15" s="59"/>
      <c r="J15" s="9"/>
      <c r="K15" s="59"/>
      <c r="L15" s="59"/>
      <c r="M15" s="59"/>
      <c r="N15" s="59"/>
      <c r="O15" s="65"/>
      <c r="P15" s="66"/>
      <c r="Q15" s="66"/>
      <c r="R15" s="9"/>
      <c r="S15" s="59"/>
      <c r="T15" s="59"/>
      <c r="U15" s="59"/>
      <c r="V15" s="58" t="e">
        <f>SUM($D$5:$D15)/(COUNTA($D$5:$D15)-COUNTA($E$5:$E15))</f>
        <v>#DIV/0!</v>
      </c>
      <c r="W15" s="289" t="s">
        <v>41</v>
      </c>
      <c r="X15" s="289"/>
      <c r="Y15" s="289"/>
      <c r="Z15" s="289"/>
      <c r="AA15" s="289"/>
      <c r="AB15" s="289"/>
    </row>
    <row r="16" spans="1:39" ht="17.100000000000001" customHeight="1">
      <c r="A16" s="243"/>
      <c r="B16" s="51"/>
      <c r="C16" s="92"/>
      <c r="D16" s="63"/>
      <c r="E16" s="61"/>
      <c r="F16" s="59"/>
      <c r="G16" s="62"/>
      <c r="H16" s="59"/>
      <c r="I16" s="59"/>
      <c r="J16" s="9"/>
      <c r="K16" s="59"/>
      <c r="L16" s="59"/>
      <c r="M16" s="59"/>
      <c r="N16" s="59"/>
      <c r="O16" s="65"/>
      <c r="P16" s="66"/>
      <c r="Q16" s="66"/>
      <c r="R16" s="9"/>
      <c r="S16" s="59"/>
      <c r="T16" s="59"/>
      <c r="U16" s="59"/>
      <c r="V16" s="57" t="e">
        <f>SUM($D$5:$D16)/(COUNTA($D$5:$D16)-COUNTA($E$5:$E16))</f>
        <v>#DIV/0!</v>
      </c>
      <c r="W16" s="293" t="s">
        <v>40</v>
      </c>
      <c r="X16" s="294"/>
      <c r="Y16" s="295"/>
      <c r="Z16" s="76">
        <f>COUNTIF($G$5:$G$34,W16)</f>
        <v>0</v>
      </c>
      <c r="AA16" s="296">
        <f>$Z16/MAX(1,$X$5)</f>
        <v>0</v>
      </c>
      <c r="AB16" s="297"/>
    </row>
    <row r="17" spans="1:34" ht="17.100000000000001" customHeight="1">
      <c r="A17" s="228"/>
      <c r="B17" s="51"/>
      <c r="C17" s="92"/>
      <c r="D17" s="63"/>
      <c r="E17" s="61"/>
      <c r="F17" s="59"/>
      <c r="G17" s="62"/>
      <c r="H17" s="59"/>
      <c r="I17" s="59"/>
      <c r="J17" s="9"/>
      <c r="K17" s="59"/>
      <c r="L17" s="59"/>
      <c r="M17" s="59"/>
      <c r="N17" s="59"/>
      <c r="O17" s="65"/>
      <c r="P17" s="66"/>
      <c r="Q17" s="66"/>
      <c r="R17" s="9"/>
      <c r="S17" s="59"/>
      <c r="T17" s="59"/>
      <c r="U17" s="59"/>
      <c r="V17" s="57" t="e">
        <f>SUM($D$5:$D17)/(COUNTA($D$5:$D17)-COUNTA($E$5:$E17))</f>
        <v>#DIV/0!</v>
      </c>
      <c r="W17" s="298" t="s">
        <v>39</v>
      </c>
      <c r="X17" s="299"/>
      <c r="Y17" s="300"/>
      <c r="Z17" s="76">
        <f>COUNTIF($G$5:$G$34,W17)</f>
        <v>0</v>
      </c>
      <c r="AA17" s="287">
        <f t="shared" ref="AA17:AA25" si="2">$Z17/MAX(1,$X$5)</f>
        <v>0</v>
      </c>
      <c r="AB17" s="288"/>
      <c r="AG17" s="1"/>
      <c r="AH17" s="1"/>
    </row>
    <row r="18" spans="1:34" ht="17.100000000000001" customHeight="1">
      <c r="A18" s="228"/>
      <c r="B18" s="51"/>
      <c r="C18" s="92"/>
      <c r="D18" s="63"/>
      <c r="E18" s="61"/>
      <c r="F18" s="59"/>
      <c r="G18" s="62"/>
      <c r="H18" s="59"/>
      <c r="I18" s="59"/>
      <c r="J18" s="9"/>
      <c r="K18" s="59"/>
      <c r="L18" s="59"/>
      <c r="M18" s="59"/>
      <c r="N18" s="59"/>
      <c r="O18" s="65"/>
      <c r="P18" s="66"/>
      <c r="Q18" s="66"/>
      <c r="R18" s="9"/>
      <c r="S18" s="59"/>
      <c r="T18" s="59"/>
      <c r="U18" s="59"/>
      <c r="V18" s="57" t="e">
        <f>SUM($D$5:$D18)/(COUNTA($D$5:$D18)-COUNTA($E$5:$E18))</f>
        <v>#DIV/0!</v>
      </c>
      <c r="W18" s="284" t="s">
        <v>90</v>
      </c>
      <c r="X18" s="285"/>
      <c r="Y18" s="286"/>
      <c r="Z18" s="76">
        <f>COUNTIF($G$5:$G$34,W18)</f>
        <v>0</v>
      </c>
      <c r="AA18" s="287">
        <f t="shared" si="2"/>
        <v>0</v>
      </c>
      <c r="AB18" s="288"/>
      <c r="AG18" s="1"/>
      <c r="AH18" s="1"/>
    </row>
    <row r="19" spans="1:34" ht="17.100000000000001" customHeight="1">
      <c r="A19" s="228"/>
      <c r="B19" s="51"/>
      <c r="C19" s="92"/>
      <c r="D19" s="60"/>
      <c r="E19" s="61"/>
      <c r="F19" s="59"/>
      <c r="G19" s="59"/>
      <c r="H19" s="59"/>
      <c r="I19" s="59"/>
      <c r="J19" s="9"/>
      <c r="K19" s="59"/>
      <c r="L19" s="59"/>
      <c r="M19" s="59"/>
      <c r="N19" s="59"/>
      <c r="O19" s="65"/>
      <c r="P19" s="66"/>
      <c r="Q19" s="66"/>
      <c r="R19" s="9"/>
      <c r="S19" s="59"/>
      <c r="T19" s="59"/>
      <c r="U19" s="59"/>
      <c r="V19" s="57" t="e">
        <f>SUM($D$5:$D19)/(COUNTA($D$5:$D19)-COUNTA($E$5:$E19))</f>
        <v>#DIV/0!</v>
      </c>
      <c r="W19" s="284" t="s">
        <v>89</v>
      </c>
      <c r="X19" s="285"/>
      <c r="Y19" s="286"/>
      <c r="Z19" s="76">
        <f t="shared" ref="Z19:Z25" si="3">COUNTIF($G$5:$G$34,W19)</f>
        <v>0</v>
      </c>
      <c r="AA19" s="287">
        <f t="shared" si="2"/>
        <v>0</v>
      </c>
      <c r="AB19" s="288"/>
      <c r="AG19" s="1"/>
      <c r="AH19" s="1"/>
    </row>
    <row r="20" spans="1:34" ht="17.100000000000001" customHeight="1">
      <c r="A20" s="228"/>
      <c r="B20" s="47"/>
      <c r="C20" s="91"/>
      <c r="D20" s="60"/>
      <c r="E20" s="61"/>
      <c r="F20" s="59"/>
      <c r="G20" s="62"/>
      <c r="H20" s="59"/>
      <c r="I20" s="59"/>
      <c r="J20" s="9"/>
      <c r="K20" s="59"/>
      <c r="L20" s="59"/>
      <c r="M20" s="59"/>
      <c r="N20" s="59"/>
      <c r="O20" s="65"/>
      <c r="P20" s="66"/>
      <c r="Q20" s="66"/>
      <c r="R20" s="9"/>
      <c r="S20" s="59"/>
      <c r="T20" s="59"/>
      <c r="U20" s="59"/>
      <c r="V20" s="57" t="e">
        <f>SUM($D$5:$D20)/(COUNTA($D$5:$D20)-COUNTA($E$5:$E20))</f>
        <v>#DIV/0!</v>
      </c>
      <c r="W20" s="284" t="s">
        <v>38</v>
      </c>
      <c r="X20" s="285"/>
      <c r="Y20" s="286"/>
      <c r="Z20" s="76">
        <f t="shared" si="3"/>
        <v>0</v>
      </c>
      <c r="AA20" s="287">
        <f t="shared" si="2"/>
        <v>0</v>
      </c>
      <c r="AB20" s="288"/>
      <c r="AG20" s="1"/>
      <c r="AH20" s="1"/>
    </row>
    <row r="21" spans="1:34" ht="17.100000000000001" customHeight="1">
      <c r="A21" s="247"/>
      <c r="B21" s="47"/>
      <c r="C21" s="91"/>
      <c r="D21" s="60"/>
      <c r="E21" s="61"/>
      <c r="F21" s="59"/>
      <c r="G21" s="62"/>
      <c r="H21" s="59"/>
      <c r="I21" s="59"/>
      <c r="J21" s="9"/>
      <c r="K21" s="64"/>
      <c r="L21" s="59"/>
      <c r="M21" s="59"/>
      <c r="N21" s="59"/>
      <c r="O21" s="65"/>
      <c r="P21" s="66"/>
      <c r="Q21" s="66"/>
      <c r="R21" s="9"/>
      <c r="S21" s="59"/>
      <c r="T21" s="59"/>
      <c r="U21" s="59"/>
      <c r="V21" s="57" t="e">
        <f>SUM($D$5:$D21)/(COUNTA($D$5:$D21)-COUNTA($E$5:$E21))</f>
        <v>#DIV/0!</v>
      </c>
      <c r="W21" s="284" t="s">
        <v>37</v>
      </c>
      <c r="X21" s="285"/>
      <c r="Y21" s="286"/>
      <c r="Z21" s="76">
        <f t="shared" si="3"/>
        <v>0</v>
      </c>
      <c r="AA21" s="287">
        <f t="shared" si="2"/>
        <v>0</v>
      </c>
      <c r="AB21" s="288"/>
      <c r="AG21" s="1"/>
      <c r="AH21" s="1"/>
    </row>
    <row r="22" spans="1:34" ht="17.100000000000001" customHeight="1">
      <c r="A22" s="247"/>
      <c r="B22" s="47"/>
      <c r="C22" s="91"/>
      <c r="D22" s="60"/>
      <c r="E22" s="61"/>
      <c r="F22" s="59"/>
      <c r="G22" s="59"/>
      <c r="H22" s="59"/>
      <c r="I22" s="59"/>
      <c r="J22" s="9"/>
      <c r="K22" s="64"/>
      <c r="L22" s="59"/>
      <c r="M22" s="59"/>
      <c r="N22" s="59"/>
      <c r="O22" s="65"/>
      <c r="P22" s="66"/>
      <c r="Q22" s="66"/>
      <c r="R22" s="9"/>
      <c r="S22" s="59"/>
      <c r="T22" s="59"/>
      <c r="U22" s="59"/>
      <c r="V22" s="57" t="e">
        <f>SUM($D$5:$D22)/(COUNTA($D$5:$D22)-COUNTA($E$5:$E22))</f>
        <v>#DIV/0!</v>
      </c>
      <c r="W22" s="284" t="s">
        <v>36</v>
      </c>
      <c r="X22" s="285"/>
      <c r="Y22" s="286"/>
      <c r="Z22" s="76">
        <f t="shared" si="3"/>
        <v>0</v>
      </c>
      <c r="AA22" s="287">
        <f t="shared" si="2"/>
        <v>0</v>
      </c>
      <c r="AB22" s="288"/>
      <c r="AG22" s="1"/>
      <c r="AH22" s="1"/>
    </row>
    <row r="23" spans="1:34" ht="17.100000000000001" customHeight="1">
      <c r="A23" s="248"/>
      <c r="B23" s="47"/>
      <c r="C23" s="91"/>
      <c r="D23" s="60"/>
      <c r="E23" s="61"/>
      <c r="F23" s="59"/>
      <c r="G23" s="62"/>
      <c r="H23" s="59"/>
      <c r="I23" s="59"/>
      <c r="J23" s="9"/>
      <c r="K23" s="64"/>
      <c r="L23" s="59"/>
      <c r="M23" s="59"/>
      <c r="N23" s="64"/>
      <c r="O23" s="67"/>
      <c r="P23" s="68"/>
      <c r="Q23" s="68"/>
      <c r="R23" s="9"/>
      <c r="S23" s="59"/>
      <c r="T23" s="59"/>
      <c r="U23" s="59"/>
      <c r="V23" s="57" t="e">
        <f>SUM($D$5:$D23)/(COUNTA($D$5:$D23)-COUNTA($E$5:$E23))</f>
        <v>#DIV/0!</v>
      </c>
      <c r="W23" s="284" t="s">
        <v>35</v>
      </c>
      <c r="X23" s="285"/>
      <c r="Y23" s="286"/>
      <c r="Z23" s="76">
        <f t="shared" si="3"/>
        <v>0</v>
      </c>
      <c r="AA23" s="287">
        <f t="shared" si="2"/>
        <v>0</v>
      </c>
      <c r="AB23" s="288"/>
      <c r="AG23" s="1"/>
      <c r="AH23" s="1"/>
    </row>
    <row r="24" spans="1:34" ht="17.100000000000001" customHeight="1">
      <c r="A24" s="248"/>
      <c r="B24" s="51"/>
      <c r="C24" s="92"/>
      <c r="D24" s="63"/>
      <c r="E24" s="61"/>
      <c r="F24" s="59"/>
      <c r="G24" s="62"/>
      <c r="H24" s="59"/>
      <c r="I24" s="59"/>
      <c r="J24" s="9"/>
      <c r="K24" s="64"/>
      <c r="L24" s="59"/>
      <c r="M24" s="59"/>
      <c r="N24" s="59"/>
      <c r="O24" s="65"/>
      <c r="P24" s="66"/>
      <c r="Q24" s="66"/>
      <c r="R24" s="25"/>
      <c r="S24" s="62"/>
      <c r="T24" s="62"/>
      <c r="U24" s="62"/>
      <c r="V24" s="57" t="e">
        <f>SUM($D$5:$D24)/(COUNTA($D$5:$D24)-COUNTA($E$5:$E24))</f>
        <v>#DIV/0!</v>
      </c>
      <c r="W24" s="284" t="s">
        <v>34</v>
      </c>
      <c r="X24" s="290"/>
      <c r="Y24" s="291"/>
      <c r="Z24" s="76">
        <f t="shared" si="3"/>
        <v>0</v>
      </c>
      <c r="AA24" s="287">
        <f t="shared" si="2"/>
        <v>0</v>
      </c>
      <c r="AB24" s="288"/>
      <c r="AG24" s="1"/>
      <c r="AH24" s="1"/>
    </row>
    <row r="25" spans="1:34" ht="17.100000000000001" customHeight="1">
      <c r="A25" s="248"/>
      <c r="B25" s="47"/>
      <c r="C25" s="91"/>
      <c r="D25" s="63"/>
      <c r="E25" s="61"/>
      <c r="F25" s="59"/>
      <c r="G25" s="62"/>
      <c r="H25" s="59"/>
      <c r="I25" s="59"/>
      <c r="J25" s="9"/>
      <c r="K25" s="64"/>
      <c r="L25" s="59"/>
      <c r="M25" s="59"/>
      <c r="N25" s="59"/>
      <c r="O25" s="65"/>
      <c r="P25" s="66"/>
      <c r="Q25" s="66"/>
      <c r="R25" s="50"/>
      <c r="S25" s="59"/>
      <c r="T25" s="59"/>
      <c r="U25" s="59"/>
      <c r="V25" s="57" t="e">
        <f>SUM($D$5:$D25)/(COUNTA($D$5:$D25)-COUNTA($E$5:$E25))</f>
        <v>#DIV/0!</v>
      </c>
      <c r="W25" s="284" t="s">
        <v>33</v>
      </c>
      <c r="X25" s="285"/>
      <c r="Y25" s="286"/>
      <c r="Z25" s="76">
        <f t="shared" si="3"/>
        <v>0</v>
      </c>
      <c r="AA25" s="287">
        <f t="shared" si="2"/>
        <v>0</v>
      </c>
      <c r="AB25" s="288"/>
      <c r="AG25" s="1"/>
      <c r="AH25" s="1"/>
    </row>
    <row r="26" spans="1:34" ht="17.100000000000001" customHeight="1">
      <c r="A26" s="200"/>
      <c r="B26" s="2"/>
      <c r="C26" s="91"/>
      <c r="D26" s="60"/>
      <c r="E26" s="61"/>
      <c r="F26" s="59"/>
      <c r="G26" s="59"/>
      <c r="H26" s="59"/>
      <c r="I26" s="59"/>
      <c r="J26" s="9"/>
      <c r="K26" s="64"/>
      <c r="L26" s="59"/>
      <c r="M26" s="59"/>
      <c r="N26" s="59"/>
      <c r="O26" s="65"/>
      <c r="P26" s="66"/>
      <c r="Q26" s="66"/>
      <c r="R26" s="50"/>
      <c r="S26" s="59"/>
      <c r="T26" s="59"/>
      <c r="U26" s="59"/>
      <c r="V26" s="58" t="e">
        <f>SUM($D$5:$D26)/(COUNTA($D$5:$D26)-COUNTA($E$5:$E26))</f>
        <v>#DIV/0!</v>
      </c>
      <c r="W26" s="88"/>
    </row>
    <row r="27" spans="1:34" ht="17.100000000000001" customHeight="1">
      <c r="A27" s="200"/>
      <c r="B27" s="2"/>
      <c r="C27" s="91"/>
      <c r="D27" s="60"/>
      <c r="E27" s="61"/>
      <c r="F27" s="59"/>
      <c r="G27" s="59"/>
      <c r="H27" s="59"/>
      <c r="I27" s="59"/>
      <c r="J27" s="9"/>
      <c r="K27" s="64"/>
      <c r="L27" s="59"/>
      <c r="M27" s="59"/>
      <c r="N27" s="59"/>
      <c r="O27" s="65"/>
      <c r="P27" s="66"/>
      <c r="Q27" s="66"/>
      <c r="R27" s="50"/>
      <c r="S27" s="59"/>
      <c r="T27" s="59"/>
      <c r="U27" s="59"/>
      <c r="V27" s="58" t="e">
        <f>SUM($D$5:$D27)/(COUNTA($D$5:$D27)-COUNTA($E$5:$E27))</f>
        <v>#DIV/0!</v>
      </c>
      <c r="W27" s="289" t="s">
        <v>32</v>
      </c>
      <c r="X27" s="289"/>
      <c r="Y27" s="289"/>
      <c r="Z27" s="289"/>
      <c r="AA27" s="289"/>
      <c r="AB27" s="289"/>
      <c r="AC27" s="8"/>
      <c r="AD27" s="8"/>
      <c r="AE27" s="8"/>
      <c r="AG27" s="1"/>
      <c r="AH27" s="1"/>
    </row>
    <row r="28" spans="1:34" ht="17.100000000000001" customHeight="1">
      <c r="A28" s="200"/>
      <c r="B28" s="2"/>
      <c r="C28" s="91"/>
      <c r="D28" s="60"/>
      <c r="E28" s="61"/>
      <c r="F28" s="59"/>
      <c r="G28" s="59"/>
      <c r="H28" s="59"/>
      <c r="I28" s="59"/>
      <c r="J28" s="9"/>
      <c r="K28" s="64"/>
      <c r="L28" s="59"/>
      <c r="M28" s="59"/>
      <c r="N28" s="59"/>
      <c r="O28" s="65"/>
      <c r="P28" s="66"/>
      <c r="Q28" s="66"/>
      <c r="R28" s="50"/>
      <c r="S28" s="59"/>
      <c r="T28" s="59"/>
      <c r="U28" s="59"/>
      <c r="V28" s="57" t="e">
        <f>SUM($D$5:$D28)/(COUNTA($D$5:$D28)-COUNTA($E$5:$E28))</f>
        <v>#DIV/0!</v>
      </c>
      <c r="W28" s="69" t="s">
        <v>31</v>
      </c>
      <c r="X28" s="70"/>
      <c r="Y28" s="70"/>
      <c r="Z28" s="71"/>
      <c r="AA28" s="282" t="str">
        <f>IF(W5=0,"-",$W$13/$W$5)</f>
        <v>-</v>
      </c>
      <c r="AB28" s="283"/>
      <c r="AG28" s="1"/>
      <c r="AH28" s="1"/>
    </row>
    <row r="29" spans="1:34" ht="17.100000000000001" customHeight="1">
      <c r="A29" s="200"/>
      <c r="B29" s="2"/>
      <c r="C29" s="91"/>
      <c r="D29" s="60"/>
      <c r="E29" s="61"/>
      <c r="F29" s="59"/>
      <c r="G29" s="59"/>
      <c r="H29" s="59"/>
      <c r="I29" s="59"/>
      <c r="J29" s="9"/>
      <c r="K29" s="64"/>
      <c r="L29" s="59"/>
      <c r="M29" s="59"/>
      <c r="N29" s="59"/>
      <c r="O29" s="65"/>
      <c r="P29" s="66"/>
      <c r="Q29" s="66"/>
      <c r="R29" s="50"/>
      <c r="S29" s="59"/>
      <c r="T29" s="59"/>
      <c r="U29" s="59"/>
      <c r="V29" s="57" t="e">
        <f>SUM($D$5:$D29)/(COUNTA($D$5:$D29)-COUNTA($E$5:$E29))</f>
        <v>#DIV/0!</v>
      </c>
      <c r="W29" s="124" t="s">
        <v>30</v>
      </c>
      <c r="X29" s="125"/>
      <c r="Y29" s="276">
        <v>20</v>
      </c>
      <c r="Z29" s="279"/>
      <c r="AA29" s="280" t="str">
        <f>IF(ISERROR(SUMIF(D5:D34,"&gt;="&amp;Y29)/SUMPRODUCT(--(D5:D34&gt;=Y29),--(E5:E34&lt;&gt;"*"))),"-",SUMIF(D5:D34,"&gt;="&amp;Y29)/SUMPRODUCT(--(D5:D34&gt;=Y29),--(E5:E34&lt;&gt;"*")))</f>
        <v>-</v>
      </c>
      <c r="AB29" s="281"/>
      <c r="AG29" s="1"/>
      <c r="AH29" s="1"/>
    </row>
    <row r="30" spans="1:34" ht="17.100000000000001" customHeight="1">
      <c r="A30" s="200"/>
      <c r="B30" s="2"/>
      <c r="C30" s="91"/>
      <c r="D30" s="60"/>
      <c r="E30" s="61"/>
      <c r="F30" s="59"/>
      <c r="G30" s="59"/>
      <c r="H30" s="59"/>
      <c r="I30" s="59"/>
      <c r="J30" s="9"/>
      <c r="K30" s="64"/>
      <c r="L30" s="59"/>
      <c r="M30" s="59"/>
      <c r="N30" s="59"/>
      <c r="O30" s="65"/>
      <c r="P30" s="66"/>
      <c r="Q30" s="66"/>
      <c r="R30" s="50"/>
      <c r="S30" s="59"/>
      <c r="T30" s="59"/>
      <c r="U30" s="59"/>
      <c r="V30" s="57" t="e">
        <f>SUM($D$5:$D30)/(COUNTA($D$5:$D30)-COUNTA($E$5:$E30))</f>
        <v>#DIV/0!</v>
      </c>
      <c r="W30" s="274" t="s">
        <v>29</v>
      </c>
      <c r="X30" s="275"/>
      <c r="Y30" s="275"/>
      <c r="Z30" s="276"/>
      <c r="AA30" s="277" t="str">
        <f>IF($Z$5="-","-",IF($Z$5=0,"-",($AF$5*4+$AG$5*6)/$Z$5))</f>
        <v>-</v>
      </c>
      <c r="AB30" s="278"/>
      <c r="AG30" s="1"/>
      <c r="AH30" s="1"/>
    </row>
    <row r="31" spans="1:34" ht="17.100000000000001" customHeight="1">
      <c r="A31" s="200"/>
      <c r="B31" s="2"/>
      <c r="C31" s="91"/>
      <c r="D31" s="60"/>
      <c r="E31" s="61"/>
      <c r="F31" s="59"/>
      <c r="G31" s="59"/>
      <c r="H31" s="59"/>
      <c r="I31" s="59"/>
      <c r="J31" s="9"/>
      <c r="K31" s="64"/>
      <c r="L31" s="59"/>
      <c r="M31" s="59"/>
      <c r="N31" s="59"/>
      <c r="O31" s="65"/>
      <c r="P31" s="66"/>
      <c r="Q31" s="66"/>
      <c r="R31" s="50"/>
      <c r="S31" s="59"/>
      <c r="T31" s="59"/>
      <c r="U31" s="59"/>
      <c r="V31" s="57" t="e">
        <f>SUM($D$5:$D31)/(COUNTA($D$5:$D31)-COUNTA($E$5:$E31))</f>
        <v>#DIV/0!</v>
      </c>
      <c r="W31" s="274" t="s">
        <v>28</v>
      </c>
      <c r="X31" s="275"/>
      <c r="Y31" s="275"/>
      <c r="Z31" s="276"/>
      <c r="AA31" s="277" t="str">
        <f>IF(SUM($AF5:$AG5),$AG5/SUM($AF5:$AG5),"-")</f>
        <v>-</v>
      </c>
      <c r="AB31" s="278"/>
      <c r="AG31" s="1"/>
      <c r="AH31" s="1"/>
    </row>
    <row r="32" spans="1:34" ht="17.100000000000001" customHeight="1">
      <c r="A32" s="200"/>
      <c r="B32" s="2"/>
      <c r="C32" s="91"/>
      <c r="D32" s="60"/>
      <c r="E32" s="61"/>
      <c r="F32" s="59"/>
      <c r="G32" s="59"/>
      <c r="H32" s="59"/>
      <c r="I32" s="59"/>
      <c r="J32" s="9"/>
      <c r="K32" s="64"/>
      <c r="L32" s="59"/>
      <c r="M32" s="59"/>
      <c r="N32" s="59"/>
      <c r="O32" s="65"/>
      <c r="P32" s="66"/>
      <c r="Q32" s="66"/>
      <c r="R32" s="50"/>
      <c r="S32" s="59"/>
      <c r="T32" s="59"/>
      <c r="U32" s="59"/>
      <c r="V32" s="57" t="e">
        <f>SUM($D$5:$D32)/(COUNTA($D$5:$D32)-COUNTA($E$5:$E32))</f>
        <v>#DIV/0!</v>
      </c>
      <c r="W32" s="274" t="s">
        <v>27</v>
      </c>
      <c r="X32" s="275"/>
      <c r="Y32" s="275"/>
      <c r="Z32" s="276"/>
      <c r="AA32" s="277" t="str">
        <f>IF(SUM($AH5:$AI5),$AI5/SUM($AH5:$AI5),"-")</f>
        <v>-</v>
      </c>
      <c r="AB32" s="278"/>
      <c r="AG32" s="1"/>
      <c r="AH32" s="1"/>
    </row>
    <row r="33" spans="1:34" ht="17.100000000000001" customHeight="1">
      <c r="A33" s="199"/>
      <c r="B33" s="2"/>
      <c r="C33" s="91"/>
      <c r="D33" s="60"/>
      <c r="E33" s="61"/>
      <c r="F33" s="59"/>
      <c r="G33" s="59"/>
      <c r="H33" s="59"/>
      <c r="I33" s="59"/>
      <c r="J33" s="50"/>
      <c r="K33" s="59"/>
      <c r="L33" s="59"/>
      <c r="M33" s="59"/>
      <c r="N33" s="59"/>
      <c r="O33" s="65"/>
      <c r="P33" s="66"/>
      <c r="Q33" s="66"/>
      <c r="R33" s="50"/>
      <c r="S33" s="59"/>
      <c r="T33" s="59"/>
      <c r="U33" s="59"/>
      <c r="V33" s="57" t="e">
        <f>SUM($D$5:$D33)/(COUNTA($D$5:$D33)-COUNTA($E$5:$E33))</f>
        <v>#DIV/0!</v>
      </c>
      <c r="W33" s="274" t="s">
        <v>64</v>
      </c>
      <c r="X33" s="275"/>
      <c r="Y33" s="275"/>
      <c r="Z33" s="276"/>
      <c r="AA33" s="74">
        <f>SUMPRODUCT((D5:D34=0)*(D5:D34&lt;&gt;"")*(E5:E34&lt;&gt;"*"))</f>
        <v>0</v>
      </c>
      <c r="AB33" s="75">
        <f>SUMPRODUCT((D5:D34=0)*(D5:D34&lt;&gt;"")*(E5:E34&lt;&gt;"*")*(F5:F34=1))</f>
        <v>0</v>
      </c>
      <c r="AG33" s="1"/>
      <c r="AH33" s="1"/>
    </row>
    <row r="34" spans="1:34" ht="17.100000000000001" customHeight="1">
      <c r="A34" s="199"/>
      <c r="B34" s="2"/>
      <c r="C34" s="91"/>
      <c r="D34" s="60"/>
      <c r="E34" s="61"/>
      <c r="F34" s="59"/>
      <c r="G34" s="59"/>
      <c r="H34" s="59"/>
      <c r="I34" s="59"/>
      <c r="J34" s="50"/>
      <c r="K34" s="59"/>
      <c r="L34" s="59"/>
      <c r="M34" s="59"/>
      <c r="N34" s="59"/>
      <c r="O34" s="65"/>
      <c r="P34" s="66"/>
      <c r="Q34" s="66"/>
      <c r="R34" s="50"/>
      <c r="S34" s="59"/>
      <c r="T34" s="59"/>
      <c r="U34" s="59"/>
      <c r="V34" s="57" t="e">
        <f>SUM($D$5:$D34)/(COUNTA($D$5:$D34)-COUNTA($E$5:$E34))</f>
        <v>#DIV/0!</v>
      </c>
      <c r="W34" s="274" t="s">
        <v>65</v>
      </c>
      <c r="X34" s="275"/>
      <c r="Y34" s="275"/>
      <c r="Z34" s="276"/>
      <c r="AA34" s="74">
        <f>SUM(P5:P34)</f>
        <v>0</v>
      </c>
      <c r="AB34" s="75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0" priority="1" operator="greaterThan">
      <formula>0</formula>
    </cfRule>
  </conditionalFormatting>
  <dataValidations count="1">
    <dataValidation type="list" allowBlank="1" showInputMessage="1" showErrorMessage="1" sqref="G5:G34" xr:uid="{00000000-0002-0000-4A00-000000000000}">
      <formula1>$W$16:$W$25</formula1>
    </dataValidation>
  </dataValidations>
  <hyperlinks>
    <hyperlink ref="A2" location="'Player Summary'!A1" display="Player Summary" xr:uid="{00000000-0004-0000-4A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75</vt:i4>
      </vt:variant>
      <vt:variant>
        <vt:lpstr>Named Ranges</vt:lpstr>
      </vt:variant>
      <vt:variant>
        <vt:i4>72</vt:i4>
      </vt:variant>
    </vt:vector>
  </HeadingPairs>
  <TitlesOfParts>
    <vt:vector size="147" baseType="lpstr">
      <vt:lpstr>Check 1</vt:lpstr>
      <vt:lpstr>Check 2</vt:lpstr>
      <vt:lpstr>Bowling</vt:lpstr>
      <vt:lpstr>Batting</vt:lpstr>
      <vt:lpstr>Player Summary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'3'!Print_Area</vt:lpstr>
      <vt:lpstr>'30'!Print_Area</vt:lpstr>
      <vt:lpstr>'31'!Print_Area</vt:lpstr>
      <vt:lpstr>'32'!Print_Area</vt:lpstr>
      <vt:lpstr>'33'!Print_Area</vt:lpstr>
      <vt:lpstr>'34'!Print_Area</vt:lpstr>
      <vt:lpstr>'35'!Print_Area</vt:lpstr>
      <vt:lpstr>'36'!Print_Area</vt:lpstr>
      <vt:lpstr>'37'!Print_Area</vt:lpstr>
      <vt:lpstr>'38'!Print_Area</vt:lpstr>
      <vt:lpstr>'39'!Print_Area</vt:lpstr>
      <vt:lpstr>'4'!Print_Area</vt:lpstr>
      <vt:lpstr>'40'!Print_Area</vt:lpstr>
      <vt:lpstr>'41'!Print_Area</vt:lpstr>
      <vt:lpstr>'42'!Print_Area</vt:lpstr>
      <vt:lpstr>'43'!Print_Area</vt:lpstr>
      <vt:lpstr>'44'!Print_Area</vt:lpstr>
      <vt:lpstr>'45'!Print_Area</vt:lpstr>
      <vt:lpstr>'46'!Print_Area</vt:lpstr>
      <vt:lpstr>'47'!Print_Area</vt:lpstr>
      <vt:lpstr>'48'!Print_Area</vt:lpstr>
      <vt:lpstr>'49'!Print_Area</vt:lpstr>
      <vt:lpstr>'5'!Print_Area</vt:lpstr>
      <vt:lpstr>'50'!Print_Area</vt:lpstr>
      <vt:lpstr>'51'!Print_Area</vt:lpstr>
      <vt:lpstr>'52'!Print_Area</vt:lpstr>
      <vt:lpstr>'53'!Print_Area</vt:lpstr>
      <vt:lpstr>'54'!Print_Area</vt:lpstr>
      <vt:lpstr>'55'!Print_Area</vt:lpstr>
      <vt:lpstr>'56'!Print_Area</vt:lpstr>
      <vt:lpstr>'57'!Print_Area</vt:lpstr>
      <vt:lpstr>'58'!Print_Area</vt:lpstr>
      <vt:lpstr>'59'!Print_Area</vt:lpstr>
      <vt:lpstr>'6'!Print_Area</vt:lpstr>
      <vt:lpstr>'60'!Print_Area</vt:lpstr>
      <vt:lpstr>'61'!Print_Area</vt:lpstr>
      <vt:lpstr>'62'!Print_Area</vt:lpstr>
      <vt:lpstr>'63'!Print_Area</vt:lpstr>
      <vt:lpstr>'64'!Print_Area</vt:lpstr>
      <vt:lpstr>'65'!Print_Area</vt:lpstr>
      <vt:lpstr>'66'!Print_Area</vt:lpstr>
      <vt:lpstr>'67'!Print_Area</vt:lpstr>
      <vt:lpstr>'68'!Print_Area</vt:lpstr>
      <vt:lpstr>'69'!Print_Area</vt:lpstr>
      <vt:lpstr>'7'!Print_Area</vt:lpstr>
      <vt:lpstr>'70'!Print_Area</vt:lpstr>
      <vt:lpstr>'8'!Print_Area</vt:lpstr>
      <vt:lpstr>'9'!Print_Area</vt:lpstr>
      <vt:lpstr>'Player Summary'!Print_Area</vt:lpstr>
      <vt:lpstr>'Player Summary'!Print_Titles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Houstoun Paul K</dc:creator>
  <cp:keywords/>
  <dc:description/>
  <cp:lastModifiedBy>Graeme Prince</cp:lastModifiedBy>
  <cp:lastPrinted>2016-08-02T14:24:14Z</cp:lastPrinted>
  <dcterms:created xsi:type="dcterms:W3CDTF">2010-03-28T11:53:47Z</dcterms:created>
  <dcterms:modified xsi:type="dcterms:W3CDTF">2020-11-07T16:48:42Z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